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7" activeTab="0"/>
  </bookViews>
  <sheets>
    <sheet name="Championship Points" sheetId="1" r:id="rId1"/>
    <sheet name="Rd1 PI" sheetId="2" r:id="rId2"/>
    <sheet name="Championship Scoring" sheetId="3" r:id="rId3"/>
  </sheets>
  <definedNames>
    <definedName name="_xlfn.IFERROR" hidden="1">#NAME?</definedName>
    <definedName name="Benchmarks" localSheetId="1">'Rd1 PI'!$AE$1:$AG$21</definedName>
    <definedName name="Benchmarks">#REF!</definedName>
    <definedName name="BenchmarksRd1">#REF!</definedName>
    <definedName name="BenchmarksRd2">#REF!</definedName>
    <definedName name="BenchmarksRd3">#REF!</definedName>
    <definedName name="BenchmarksRd4" localSheetId="1">'Rd1 PI'!$AE$2:$AG$21</definedName>
    <definedName name="BenchmarksRd4">#REF!</definedName>
    <definedName name="BenchmarksRd5" localSheetId="1">'Rd1 PI'!$AE$2:$AG$21</definedName>
    <definedName name="BenchmarksRd5">#REF!</definedName>
    <definedName name="BenchmarksRd6" localSheetId="1">'Rd1 PI'!$AE$2:$AG$12</definedName>
    <definedName name="BenchmarksRd6">#REF!</definedName>
    <definedName name="BenchmarksRd9">#REF!</definedName>
    <definedName name="Class">'Championship Scoring'!$A$7:$D$18</definedName>
    <definedName name="Points">'Championship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<sst xmlns="http://schemas.openxmlformats.org/spreadsheetml/2006/main" count="327" uniqueCount="159">
  <si>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</si>
  <si>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</si>
  <si>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</si>
  <si>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</si>
  <si>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</si>
  <si>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</si>
  <si>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</si>
  <si>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</si>
  <si>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</si>
  <si>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</si>
  <si>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</si>
  <si>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</si>
  <si>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</si>
  <si>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</si>
  <si>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</si>
  <si>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</si>
  <si>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</si>
  <si>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</si>
  <si>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</si>
  <si>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</si>
  <si>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</si>
  <si>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</si>
  <si>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</si>
  <si>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</si>
  <si>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</si>
  <si>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</si>
  <si>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</si>
  <si>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</si>
  <si>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</si>
  <si>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</si>
  <si>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</si>
  <si>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</si>
  <si>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</si>
  <si>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</si>
  <si>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</si>
  <si>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</si>
  <si>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</si>
  <si>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</si>
  <si>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</si>
  <si>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</si>
  <si>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</si>
  <si>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</si>
  <si>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</si>
  <si>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</si>
  <si>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</si>
  <si>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</si>
  <si>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</si>
  <si>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</si>
  <si>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</si>
  <si>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</si>
  <si>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</si>
  <si>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</si>
  <si>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</si>
  <si>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</si>
  <si>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</si>
  <si>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</si>
  <si>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</si>
  <si>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</si>
  <si>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</si>
  <si>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</si>
  <si>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</si>
  <si>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</si>
  <si>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</si>
  <si>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</si>
  <si>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</si>
  <si>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</si>
  <si>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</si>
  <si>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</si>
  <si>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</si>
  <si>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</si>
  <si>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</si>
  <si>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</si>
  <si>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</si>
  <si>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</si>
  <si>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</si>
  <si>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</si>
  <si>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</si>
  <si>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</si>
  <si>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</si>
  <si>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</si>
  <si>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</si>
  <si>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</si>
  <si>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</si>
  <si>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</si>
  <si>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</si>
  <si>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</si>
  <si>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</si>
  <si>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</si>
  <si>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</si>
  <si>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</si>
  <si>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</si>
  <si>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</si>
  <si>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</si>
  <si>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</si>
  <si>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</si>
  <si>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</si>
  <si>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</si>
  <si>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</si>
  <si>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</si>
  <si>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</si>
  <si>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</si>
  <si>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</si>
  <si>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</si>
  <si>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</si>
  <si>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</si>
  <si>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</si>
  <si>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</si>
  <si>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</si>
  <si>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</si>
  <si>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</si>
  <si>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Stephen Downes</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</si>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</sst>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49">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8">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7"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0" fontId="0" fillId="6" borderId="0" xfId="0"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0" fontId="5" fillId="39" borderId="11" xfId="0" applyFont="1" applyFill="1" applyBorder="1" applyAlignment="1" quotePrefix="1">
      <alignment horizontal="center"/>
    </xf>
    <xf numFmtId="0" fontId="5" fillId="39" borderId="12" xfId="0" applyFont="1" applyFill="1" applyBorder="1" applyAlignment="1" quotePrefix="1">
      <alignment horizontal="center"/>
    </xf>
    <xf numFmtId="0" fontId="0" fillId="34" borderId="10" xfId="0" applyFill="1" applyBorder="1" applyAlignment="1">
      <alignment horizontal="center"/>
    </xf>
    <xf numFmtId="0" fontId="0" fillId="34" borderId="10" xfId="0" applyFon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40" borderId="0" xfId="0" applyFont="1"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0" fillId="40" borderId="0" xfId="0" applyFont="1" applyFill="1" applyBorder="1" applyAlignment="1">
      <alignment/>
    </xf>
    <xf numFmtId="179" fontId="0" fillId="40" borderId="0" xfId="0" applyNumberFormat="1" applyFill="1" applyBorder="1" applyAlignment="1">
      <alignment/>
    </xf>
    <xf numFmtId="0" fontId="5" fillId="40" borderId="0" xfId="0" applyFont="1" applyFill="1" applyBorder="1" applyAlignment="1" quotePrefix="1">
      <alignment horizontal="center"/>
    </xf>
    <xf numFmtId="0" fontId="0" fillId="40" borderId="0" xfId="0" applyFont="1" applyFill="1" applyAlignment="1">
      <alignment horizontal="center"/>
    </xf>
    <xf numFmtId="0" fontId="5" fillId="40" borderId="11" xfId="0" applyNumberFormat="1" applyFont="1" applyFill="1" applyBorder="1" applyAlignment="1">
      <alignment horizontal="center"/>
    </xf>
    <xf numFmtId="0" fontId="5" fillId="40" borderId="12" xfId="0" applyNumberFormat="1" applyFont="1" applyFill="1" applyBorder="1" applyAlignment="1">
      <alignment horizontal="center"/>
    </xf>
    <xf numFmtId="0" fontId="0" fillId="40" borderId="0" xfId="0" applyFill="1" applyBorder="1" applyAlignment="1">
      <alignment/>
    </xf>
    <xf numFmtId="0" fontId="5" fillId="40" borderId="0" xfId="0" applyFont="1" applyFill="1" applyBorder="1" applyAlignment="1">
      <alignment horizontal="center"/>
    </xf>
    <xf numFmtId="0" fontId="5" fillId="40" borderId="13" xfId="0" applyNumberFormat="1" applyFont="1" applyFill="1" applyBorder="1" applyAlignment="1">
      <alignment horizontal="center"/>
    </xf>
    <xf numFmtId="0" fontId="6" fillId="40" borderId="0" xfId="0" applyFont="1" applyFill="1" applyBorder="1" applyAlignment="1">
      <alignment/>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0" fillId="34" borderId="10" xfId="0" applyFill="1" applyBorder="1" applyAlignment="1">
      <alignment/>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1" borderId="16" xfId="0" applyFont="1" applyFill="1" applyBorder="1" applyAlignment="1">
      <alignment horizontal="center" vertical="center" wrapText="1"/>
    </xf>
    <xf numFmtId="0" fontId="5" fillId="41" borderId="17" xfId="0" applyFont="1" applyFill="1" applyBorder="1" applyAlignment="1">
      <alignment horizontal="left" vertical="center"/>
    </xf>
    <xf numFmtId="0" fontId="5" fillId="41" borderId="17" xfId="0" applyFont="1" applyFill="1" applyBorder="1" applyAlignment="1">
      <alignment horizontal="center" vertical="center"/>
    </xf>
    <xf numFmtId="179" fontId="5" fillId="41" borderId="17" xfId="0" applyNumberFormat="1" applyFont="1" applyFill="1" applyBorder="1" applyAlignment="1">
      <alignment horizontal="center" vertical="center" wrapText="1"/>
    </xf>
    <xf numFmtId="0" fontId="5" fillId="41"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3"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4" borderId="0" xfId="0" applyFill="1" applyBorder="1" applyAlignment="1">
      <alignment horizontal="center"/>
    </xf>
    <xf numFmtId="0" fontId="0" fillId="45" borderId="21" xfId="0" applyFill="1" applyBorder="1" applyAlignment="1">
      <alignment/>
    </xf>
    <xf numFmtId="0" fontId="0" fillId="45" borderId="21" xfId="0" applyFill="1" applyBorder="1" applyAlignment="1">
      <alignment horizontal="left" vertical="top"/>
    </xf>
    <xf numFmtId="0" fontId="0" fillId="45" borderId="21" xfId="0" applyFill="1" applyBorder="1" applyAlignment="1">
      <alignment horizontal="center"/>
    </xf>
    <xf numFmtId="0" fontId="0" fillId="45" borderId="21" xfId="0" applyFill="1" applyBorder="1" applyAlignment="1">
      <alignment horizontal="left" vertical="top" wrapText="1"/>
    </xf>
    <xf numFmtId="0" fontId="0" fillId="0" borderId="20" xfId="0" applyFill="1" applyBorder="1" applyAlignment="1">
      <alignment horizontal="center"/>
    </xf>
    <xf numFmtId="0" fontId="5" fillId="42" borderId="17" xfId="0" applyFont="1" applyFill="1" applyBorder="1" applyAlignment="1">
      <alignment horizontal="center" vertical="center" wrapText="1"/>
    </xf>
    <xf numFmtId="0" fontId="5" fillId="42" borderId="18" xfId="0" applyFont="1" applyFill="1" applyBorder="1" applyAlignment="1">
      <alignment horizontal="center" vertical="center" wrapText="1"/>
    </xf>
    <xf numFmtId="2" fontId="0" fillId="0" borderId="0" xfId="0" applyNumberFormat="1" applyBorder="1" applyAlignment="1">
      <alignment horizontal="center"/>
    </xf>
    <xf numFmtId="2" fontId="5" fillId="42" borderId="17" xfId="0" applyNumberFormat="1" applyFont="1" applyFill="1" applyBorder="1" applyAlignment="1">
      <alignment horizontal="center" vertical="center" wrapText="1"/>
    </xf>
    <xf numFmtId="0" fontId="0" fillId="44"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4"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5" borderId="11" xfId="0" applyFill="1" applyBorder="1" applyAlignment="1">
      <alignment horizontal="center" vertical="top"/>
    </xf>
    <xf numFmtId="0" fontId="0" fillId="45" borderId="17" xfId="0" applyFont="1" applyFill="1" applyBorder="1" applyAlignment="1">
      <alignment horizontal="left" vertical="top"/>
    </xf>
    <xf numFmtId="0" fontId="0" fillId="45" borderId="11" xfId="0" applyFont="1" applyFill="1" applyBorder="1" applyAlignment="1">
      <alignment horizontal="center" vertical="center"/>
    </xf>
    <xf numFmtId="0" fontId="0" fillId="45" borderId="17" xfId="0" applyFill="1" applyBorder="1" applyAlignment="1">
      <alignment horizontal="center" vertical="center"/>
    </xf>
    <xf numFmtId="0" fontId="0" fillId="45" borderId="13" xfId="0" applyFill="1" applyBorder="1" applyAlignment="1">
      <alignment horizontal="center" vertical="top"/>
    </xf>
    <xf numFmtId="0" fontId="0" fillId="45" borderId="10" xfId="0" applyFont="1" applyFill="1" applyBorder="1" applyAlignment="1">
      <alignment horizontal="left" vertical="top"/>
    </xf>
    <xf numFmtId="0" fontId="0" fillId="45" borderId="13" xfId="0" applyFont="1" applyFill="1" applyBorder="1" applyAlignment="1">
      <alignment horizontal="center" vertical="center"/>
    </xf>
    <xf numFmtId="0" fontId="0" fillId="45" borderId="10" xfId="0" applyFill="1" applyBorder="1" applyAlignment="1">
      <alignment horizontal="center" vertical="center"/>
    </xf>
    <xf numFmtId="0" fontId="0" fillId="45" borderId="17" xfId="0" applyFont="1" applyFill="1" applyBorder="1" applyAlignment="1">
      <alignment horizontal="left" vertical="top" wrapText="1"/>
    </xf>
    <xf numFmtId="0" fontId="0" fillId="45" borderId="10" xfId="0" applyFont="1" applyFill="1" applyBorder="1" applyAlignment="1">
      <alignment horizontal="left" vertical="top" wrapText="1"/>
    </xf>
    <xf numFmtId="0" fontId="0" fillId="45" borderId="22" xfId="0" applyFill="1" applyBorder="1" applyAlignment="1">
      <alignment horizontal="center" vertical="top"/>
    </xf>
    <xf numFmtId="0" fontId="0" fillId="45" borderId="23" xfId="0" applyFill="1" applyBorder="1" applyAlignment="1">
      <alignment horizontal="left" vertical="top"/>
    </xf>
    <xf numFmtId="0" fontId="0" fillId="45" borderId="22" xfId="0" applyFont="1" applyFill="1" applyBorder="1" applyAlignment="1">
      <alignment horizontal="center" vertical="center"/>
    </xf>
    <xf numFmtId="0" fontId="0" fillId="45" borderId="23" xfId="0" applyFill="1" applyBorder="1" applyAlignment="1">
      <alignment horizontal="center" vertical="center"/>
    </xf>
    <xf numFmtId="0" fontId="0" fillId="45" borderId="24" xfId="0" applyFill="1" applyBorder="1" applyAlignment="1">
      <alignment vertical="top"/>
    </xf>
    <xf numFmtId="0" fontId="0" fillId="45" borderId="10" xfId="0" applyFill="1" applyBorder="1" applyAlignment="1">
      <alignment horizontal="left" vertical="top"/>
    </xf>
    <xf numFmtId="0" fontId="0" fillId="45" borderId="19" xfId="0" applyFill="1" applyBorder="1" applyAlignment="1">
      <alignment vertical="top"/>
    </xf>
    <xf numFmtId="0" fontId="9" fillId="45" borderId="25" xfId="0" applyFont="1" applyFill="1" applyBorder="1" applyAlignment="1">
      <alignment vertical="center" wrapText="1"/>
    </xf>
    <xf numFmtId="0" fontId="9" fillId="45" borderId="26" xfId="0" applyFont="1" applyFill="1" applyBorder="1" applyAlignment="1">
      <alignment vertical="center" wrapText="1"/>
    </xf>
    <xf numFmtId="0" fontId="0" fillId="45" borderId="11" xfId="0" applyFont="1" applyFill="1" applyBorder="1" applyAlignment="1" quotePrefix="1">
      <alignment vertical="top"/>
    </xf>
    <xf numFmtId="0" fontId="0" fillId="45" borderId="12" xfId="0" applyFont="1" applyFill="1" applyBorder="1" applyAlignment="1" quotePrefix="1">
      <alignment vertical="top"/>
    </xf>
    <xf numFmtId="0" fontId="0" fillId="45" borderId="13" xfId="0" applyFont="1" applyFill="1" applyBorder="1" applyAlignment="1" quotePrefix="1">
      <alignment vertical="top"/>
    </xf>
    <xf numFmtId="0" fontId="5" fillId="33" borderId="27" xfId="0" applyFont="1" applyFill="1" applyBorder="1" applyAlignment="1">
      <alignment horizontal="center"/>
    </xf>
    <xf numFmtId="0" fontId="0" fillId="44"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40"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2"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40"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34" borderId="12" xfId="0" applyNumberFormat="1"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40" borderId="12" xfId="0" applyNumberFormat="1" applyFont="1" applyFill="1" applyBorder="1" applyAlignment="1">
      <alignment horizontal="center"/>
    </xf>
    <xf numFmtId="0" fontId="5" fillId="32" borderId="12" xfId="0" applyFont="1" applyFill="1" applyBorder="1" applyAlignment="1">
      <alignment horizontal="center"/>
    </xf>
    <xf numFmtId="179" fontId="5" fillId="32" borderId="12" xfId="0" applyNumberFormat="1"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40" borderId="12" xfId="0" applyFont="1" applyFill="1" applyBorder="1" applyAlignment="1">
      <alignment horizontal="center"/>
    </xf>
    <xf numFmtId="0" fontId="5" fillId="42"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79" fontId="5" fillId="42" borderId="12" xfId="0" applyNumberFormat="1" applyFont="1" applyFill="1" applyBorder="1" applyAlignment="1">
      <alignment horizontal="center"/>
    </xf>
    <xf numFmtId="179" fontId="5" fillId="33" borderId="12"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0" fillId="33" borderId="20" xfId="0" applyFill="1" applyBorder="1" applyAlignment="1">
      <alignment horizontal="center"/>
    </xf>
    <xf numFmtId="0" fontId="5" fillId="33" borderId="11" xfId="0" applyFont="1" applyFill="1" applyBorder="1" applyAlignment="1">
      <alignment horizontal="center" vertical="center" wrapText="1"/>
    </xf>
    <xf numFmtId="0" fontId="5" fillId="44"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37" borderId="15" xfId="0" applyFont="1" applyFill="1" applyBorder="1" applyAlignment="1">
      <alignment horizontal="center"/>
    </xf>
    <xf numFmtId="0" fontId="0" fillId="13" borderId="15" xfId="0" applyFont="1" applyFill="1" applyBorder="1" applyAlignment="1">
      <alignment horizontal="center"/>
    </xf>
    <xf numFmtId="0" fontId="0" fillId="32" borderId="14" xfId="0" applyFont="1" applyFill="1" applyBorder="1" applyAlignment="1">
      <alignment/>
    </xf>
    <xf numFmtId="0" fontId="0" fillId="35" borderId="14" xfId="0" applyFont="1" applyFill="1" applyBorder="1" applyAlignment="1">
      <alignment/>
    </xf>
    <xf numFmtId="0" fontId="0" fillId="34" borderId="14" xfId="0" applyFont="1" applyFill="1" applyBorder="1" applyAlignment="1">
      <alignment/>
    </xf>
    <xf numFmtId="0" fontId="0" fillId="11" borderId="14" xfId="0" applyFont="1" applyFill="1" applyBorder="1" applyAlignment="1">
      <alignment/>
    </xf>
    <xf numFmtId="0" fontId="0" fillId="37" borderId="14" xfId="0" applyFont="1" applyFill="1" applyBorder="1" applyAlignment="1">
      <alignment/>
    </xf>
    <xf numFmtId="0" fontId="0" fillId="13" borderId="14" xfId="0" applyFont="1" applyFill="1" applyBorder="1" applyAlignment="1">
      <alignment/>
    </xf>
    <xf numFmtId="0" fontId="5" fillId="39" borderId="11" xfId="0" applyNumberFormat="1" applyFont="1" applyFill="1" applyBorder="1" applyAlignment="1">
      <alignment horizontal="center"/>
    </xf>
    <xf numFmtId="0" fontId="5" fillId="39" borderId="12" xfId="0" applyNumberFormat="1" applyFont="1" applyFill="1" applyBorder="1" applyAlignment="1">
      <alignment horizontal="center"/>
    </xf>
    <xf numFmtId="0" fontId="5" fillId="39" borderId="13" xfId="0" applyNumberFormat="1" applyFont="1" applyFill="1" applyBorder="1" applyAlignment="1">
      <alignment horizontal="center"/>
    </xf>
    <xf numFmtId="0" fontId="4" fillId="46" borderId="0" xfId="0" applyFont="1" applyFill="1" applyBorder="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0" fillId="45" borderId="18" xfId="0" applyFont="1" applyFill="1" applyBorder="1" applyAlignment="1">
      <alignment horizontal="center" vertical="center"/>
    </xf>
    <xf numFmtId="0" fontId="0" fillId="45" borderId="19" xfId="0" applyFont="1" applyFill="1" applyBorder="1" applyAlignment="1">
      <alignment horizontal="center" vertical="center"/>
    </xf>
    <xf numFmtId="0" fontId="0" fillId="0" borderId="14" xfId="0" applyBorder="1" applyAlignment="1">
      <alignment/>
    </xf>
    <xf numFmtId="0" fontId="0" fillId="0" borderId="20" xfId="0" applyBorder="1" applyAlignment="1">
      <alignment/>
    </xf>
    <xf numFmtId="49" fontId="0" fillId="0" borderId="10" xfId="0" applyNumberFormat="1" applyBorder="1" applyAlignment="1">
      <alignment/>
    </xf>
    <xf numFmtId="0" fontId="0" fillId="37" borderId="16" xfId="0" applyFill="1" applyBorder="1" applyAlignment="1">
      <alignment/>
    </xf>
    <xf numFmtId="49" fontId="0" fillId="37" borderId="17" xfId="0" applyNumberFormat="1" applyFill="1" applyBorder="1" applyAlignment="1">
      <alignment/>
    </xf>
    <xf numFmtId="0" fontId="0" fillId="11" borderId="14" xfId="0" applyFill="1" applyBorder="1" applyAlignment="1">
      <alignment/>
    </xf>
    <xf numFmtId="0" fontId="0" fillId="35" borderId="14" xfId="0" applyFill="1" applyBorder="1" applyAlignment="1">
      <alignment/>
    </xf>
    <xf numFmtId="0" fontId="0" fillId="6" borderId="14" xfId="0" applyFill="1" applyBorder="1" applyAlignment="1">
      <alignment/>
    </xf>
    <xf numFmtId="0" fontId="0" fillId="32" borderId="14" xfId="0" applyFill="1" applyBorder="1" applyAlignment="1">
      <alignment/>
    </xf>
    <xf numFmtId="0" fontId="0" fillId="13" borderId="14" xfId="0" applyFill="1" applyBorder="1" applyAlignment="1">
      <alignment/>
    </xf>
    <xf numFmtId="0" fontId="0" fillId="34" borderId="14" xfId="0" applyFill="1" applyBorder="1" applyAlignment="1">
      <alignment/>
    </xf>
    <xf numFmtId="2" fontId="0" fillId="34" borderId="0" xfId="0" applyNumberFormat="1" applyFont="1" applyFill="1" applyBorder="1" applyAlignment="1">
      <alignment horizontal="center"/>
    </xf>
    <xf numFmtId="0" fontId="0" fillId="32" borderId="16" xfId="0" applyFont="1" applyFill="1" applyBorder="1" applyAlignment="1">
      <alignment/>
    </xf>
    <xf numFmtId="0" fontId="0" fillId="32" borderId="17" xfId="0" applyFont="1" applyFill="1" applyBorder="1" applyAlignment="1">
      <alignment/>
    </xf>
    <xf numFmtId="0" fontId="0" fillId="32" borderId="17" xfId="0" applyFont="1" applyFill="1" applyBorder="1" applyAlignment="1">
      <alignment horizontal="center"/>
    </xf>
    <xf numFmtId="0" fontId="0" fillId="32" borderId="18" xfId="0" applyFont="1" applyFill="1" applyBorder="1" applyAlignment="1">
      <alignment horizontal="center"/>
    </xf>
    <xf numFmtId="0" fontId="0" fillId="6" borderId="14" xfId="0" applyFont="1" applyFill="1" applyBorder="1" applyAlignment="1">
      <alignment/>
    </xf>
    <xf numFmtId="0" fontId="0" fillId="6" borderId="0" xfId="0" applyFont="1" applyFill="1" applyBorder="1" applyAlignment="1">
      <alignment/>
    </xf>
    <xf numFmtId="0" fontId="0" fillId="6" borderId="0" xfId="0" applyFont="1" applyFill="1" applyBorder="1" applyAlignment="1">
      <alignment horizontal="center"/>
    </xf>
    <xf numFmtId="0" fontId="0" fillId="6" borderId="15" xfId="0" applyFont="1" applyFill="1" applyBorder="1" applyAlignment="1">
      <alignment horizontal="center"/>
    </xf>
    <xf numFmtId="0" fontId="0" fillId="32" borderId="16" xfId="0" applyFont="1" applyFill="1" applyBorder="1" applyAlignment="1">
      <alignment horizontal="center"/>
    </xf>
    <xf numFmtId="0" fontId="0" fillId="6" borderId="14" xfId="0" applyFont="1" applyFill="1" applyBorder="1" applyAlignment="1">
      <alignment horizontal="center"/>
    </xf>
    <xf numFmtId="0" fontId="0" fillId="34" borderId="20" xfId="0" applyFont="1" applyFill="1" applyBorder="1" applyAlignment="1">
      <alignment horizontal="center"/>
    </xf>
    <xf numFmtId="0" fontId="0" fillId="34" borderId="19" xfId="0" applyFont="1" applyFill="1" applyBorder="1" applyAlignment="1">
      <alignment horizontal="center"/>
    </xf>
    <xf numFmtId="0" fontId="0" fillId="34" borderId="20" xfId="0" applyFont="1" applyFill="1" applyBorder="1" applyAlignment="1">
      <alignment/>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8">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19"/>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75">
      <c r="A1" s="362" t="s">
        <v>119</v>
      </c>
      <c r="B1" s="362"/>
      <c r="C1" s="362"/>
      <c r="D1" s="362"/>
      <c r="E1" s="362"/>
      <c r="F1" s="362"/>
      <c r="G1" s="362"/>
      <c r="H1" s="362"/>
      <c r="I1" s="362"/>
      <c r="J1" s="362"/>
      <c r="K1" s="362"/>
      <c r="L1" s="362"/>
      <c r="M1" s="362"/>
      <c r="N1" s="362"/>
      <c r="O1" s="362"/>
    </row>
    <row r="2" spans="1:17" s="27" customFormat="1" ht="119.25" customHeight="1" thickBot="1">
      <c r="A2" s="2" t="s">
        <v>0</v>
      </c>
      <c r="B2" s="62" t="s">
        <v>1</v>
      </c>
      <c r="C2" s="62"/>
      <c r="D2" s="2" t="s">
        <v>2</v>
      </c>
      <c r="E2" s="63" t="s">
        <v>53</v>
      </c>
      <c r="F2" s="64" t="s">
        <v>144</v>
      </c>
      <c r="G2" s="64" t="s">
        <v>150</v>
      </c>
      <c r="H2" s="64" t="s">
        <v>151</v>
      </c>
      <c r="I2" s="64" t="s">
        <v>152</v>
      </c>
      <c r="J2" s="64" t="s">
        <v>153</v>
      </c>
      <c r="K2" s="64" t="s">
        <v>154</v>
      </c>
      <c r="L2" s="64" t="s">
        <v>155</v>
      </c>
      <c r="M2" s="64" t="s">
        <v>156</v>
      </c>
      <c r="N2" s="64" t="s">
        <v>158</v>
      </c>
      <c r="O2" s="64" t="s">
        <v>157</v>
      </c>
      <c r="P2" s="26"/>
      <c r="Q2" s="26"/>
    </row>
    <row r="3" spans="1:16" s="5" customFormat="1" ht="12.75">
      <c r="A3" s="155">
        <v>1</v>
      </c>
      <c r="B3" s="379" t="s">
        <v>31</v>
      </c>
      <c r="C3" s="380" t="s">
        <v>32</v>
      </c>
      <c r="D3" s="381" t="s">
        <v>21</v>
      </c>
      <c r="E3" s="359">
        <f>SUM(F3:O3)</f>
        <v>105</v>
      </c>
      <c r="F3" s="387">
        <f>_xlfn.IFERROR(VLOOKUP($P3,'Rd1 PI'!$C$2:$AC$21,27,0),0)</f>
        <v>105</v>
      </c>
      <c r="G3" s="381">
        <f>_xlfn.IFERROR(VLOOKUP($P3,#REF!,28,0),0)</f>
        <v>0</v>
      </c>
      <c r="H3" s="381">
        <f>_xlfn.IFERROR(VLOOKUP($P3,#REF!,27,0),0)</f>
        <v>0</v>
      </c>
      <c r="I3" s="381">
        <f>_xlfn.IFERROR(VLOOKUP($P3,#REF!,27,0),0)</f>
        <v>0</v>
      </c>
      <c r="J3" s="381">
        <f>_xlfn.IFERROR(VLOOKUP($P3,#REF!,27,0),0)</f>
        <v>0</v>
      </c>
      <c r="K3" s="381">
        <f>_xlfn.IFERROR(VLOOKUP($P3,#REF!,27,0),0)</f>
        <v>0</v>
      </c>
      <c r="L3" s="381">
        <f>_xlfn.IFERROR(VLOOKUP($P3,#REF!,27,0),0)</f>
        <v>0</v>
      </c>
      <c r="M3" s="381">
        <f>_xlfn.IFERROR(VLOOKUP($P3,#REF!,27,0),0)</f>
        <v>0</v>
      </c>
      <c r="N3" s="381">
        <f>_xlfn.IFERROR(VLOOKUP($P3,#REF!,27,0),0)</f>
        <v>0</v>
      </c>
      <c r="O3" s="382">
        <f>_xlfn.IFERROR(VLOOKUP($P3,#REF!,27,0),0)</f>
        <v>0</v>
      </c>
      <c r="P3" s="5" t="str">
        <f>CONCATENATE(LOWER(B3)," ",LOWER(C3))</f>
        <v>noel heritage</v>
      </c>
    </row>
    <row r="4" spans="1:16" s="5" customFormat="1" ht="12.75">
      <c r="A4" s="156">
        <v>2</v>
      </c>
      <c r="B4" s="383" t="s">
        <v>70</v>
      </c>
      <c r="C4" s="384" t="s">
        <v>71</v>
      </c>
      <c r="D4" s="144" t="s">
        <v>51</v>
      </c>
      <c r="E4" s="360">
        <f>SUM(F4:O4)</f>
        <v>100</v>
      </c>
      <c r="F4" s="388">
        <f>_xlfn.IFERROR(VLOOKUP($P4,'Rd1 PI'!$C$2:$AC$21,27,0),0)</f>
        <v>100</v>
      </c>
      <c r="G4" s="385">
        <f>_xlfn.IFERROR(VLOOKUP($P4,#REF!,28,0),0)</f>
        <v>0</v>
      </c>
      <c r="H4" s="385">
        <f>_xlfn.IFERROR(VLOOKUP($P4,#REF!,27,0),0)</f>
        <v>0</v>
      </c>
      <c r="I4" s="385">
        <f>_xlfn.IFERROR(VLOOKUP($P4,#REF!,27,0),0)</f>
        <v>0</v>
      </c>
      <c r="J4" s="385">
        <f>_xlfn.IFERROR(VLOOKUP($P4,#REF!,27,0),0)</f>
        <v>0</v>
      </c>
      <c r="K4" s="385">
        <f>_xlfn.IFERROR(VLOOKUP($P4,#REF!,27,0),0)</f>
        <v>0</v>
      </c>
      <c r="L4" s="385">
        <f>_xlfn.IFERROR(VLOOKUP($P4,#REF!,27,0),0)</f>
        <v>0</v>
      </c>
      <c r="M4" s="385">
        <f>_xlfn.IFERROR(VLOOKUP($P4,#REF!,27,0),0)</f>
        <v>0</v>
      </c>
      <c r="N4" s="385">
        <f>_xlfn.IFERROR(VLOOKUP($P4,#REF!,27,0),0)</f>
        <v>0</v>
      </c>
      <c r="O4" s="386">
        <f>_xlfn.IFERROR(VLOOKUP($P4,#REF!,27,0),0)</f>
        <v>0</v>
      </c>
      <c r="P4" s="5" t="str">
        <f>CONCATENATE(LOWER(B4)," ",LOWER(C4))</f>
        <v>gavin newman</v>
      </c>
    </row>
    <row r="5" spans="1:16" s="5" customFormat="1" ht="12.75">
      <c r="A5" s="156">
        <v>2</v>
      </c>
      <c r="B5" s="357" t="s">
        <v>145</v>
      </c>
      <c r="C5" s="189" t="s">
        <v>146</v>
      </c>
      <c r="D5" s="125" t="s">
        <v>16</v>
      </c>
      <c r="E5" s="360">
        <f>SUM(F5:O5)</f>
        <v>100</v>
      </c>
      <c r="F5" s="190">
        <f>_xlfn.IFERROR(VLOOKUP($P5,'Rd1 PI'!$C$2:$AC$21,27,0),0)</f>
        <v>100</v>
      </c>
      <c r="G5" s="125">
        <f>_xlfn.IFERROR(VLOOKUP($P5,#REF!,28,0),0)</f>
        <v>0</v>
      </c>
      <c r="H5" s="125">
        <f>_xlfn.IFERROR(VLOOKUP($P5,#REF!,27,0),0)</f>
        <v>0</v>
      </c>
      <c r="I5" s="125">
        <f>_xlfn.IFERROR(VLOOKUP($P5,#REF!,27,0),0)</f>
        <v>0</v>
      </c>
      <c r="J5" s="125">
        <f>_xlfn.IFERROR(VLOOKUP($P5,#REF!,27,0),0)</f>
        <v>0</v>
      </c>
      <c r="K5" s="125">
        <f>_xlfn.IFERROR(VLOOKUP($P5,#REF!,27,0),0)</f>
        <v>0</v>
      </c>
      <c r="L5" s="125">
        <f>_xlfn.IFERROR(VLOOKUP($P5,#REF!,27,0),0)</f>
        <v>0</v>
      </c>
      <c r="M5" s="125">
        <f>_xlfn.IFERROR(VLOOKUP($P5,#REF!,27,0),0)</f>
        <v>0</v>
      </c>
      <c r="N5" s="125">
        <f>_xlfn.IFERROR(VLOOKUP($P5,#REF!,27,0),0)</f>
        <v>0</v>
      </c>
      <c r="O5" s="351">
        <f>_xlfn.IFERROR(VLOOKUP($P5,#REF!,27,0),0)</f>
        <v>0</v>
      </c>
      <c r="P5" s="5" t="str">
        <f>CONCATENATE(LOWER(B5)," ",LOWER(C5))</f>
        <v>russell garner</v>
      </c>
    </row>
    <row r="6" spans="1:16" s="5" customFormat="1" ht="12.75">
      <c r="A6" s="156">
        <v>2</v>
      </c>
      <c r="B6" s="355" t="s">
        <v>57</v>
      </c>
      <c r="C6" s="56" t="s">
        <v>58</v>
      </c>
      <c r="D6" s="48" t="s">
        <v>5</v>
      </c>
      <c r="E6" s="360">
        <f>SUM(F6:O6)</f>
        <v>100</v>
      </c>
      <c r="F6" s="180">
        <f>_xlfn.IFERROR(VLOOKUP($P6,'Rd1 PI'!$C$2:$AC$21,27,0),0)</f>
        <v>100</v>
      </c>
      <c r="G6" s="51">
        <f>_xlfn.IFERROR(VLOOKUP($P6,#REF!,28,0),0)</f>
        <v>0</v>
      </c>
      <c r="H6" s="51">
        <f>_xlfn.IFERROR(VLOOKUP($P6,#REF!,27,0),0)</f>
        <v>0</v>
      </c>
      <c r="I6" s="51">
        <f>_xlfn.IFERROR(VLOOKUP($P6,#REF!,27,0),0)</f>
        <v>0</v>
      </c>
      <c r="J6" s="51">
        <f>_xlfn.IFERROR(VLOOKUP($P6,#REF!,27,0),0)</f>
        <v>0</v>
      </c>
      <c r="K6" s="51">
        <f>_xlfn.IFERROR(VLOOKUP($P6,#REF!,27,0),0)</f>
        <v>0</v>
      </c>
      <c r="L6" s="51">
        <f>_xlfn.IFERROR(VLOOKUP($P6,#REF!,27,0),0)</f>
        <v>0</v>
      </c>
      <c r="M6" s="51">
        <f>_xlfn.IFERROR(VLOOKUP($P6,#REF!,27,0),0)</f>
        <v>0</v>
      </c>
      <c r="N6" s="51">
        <f>_xlfn.IFERROR(VLOOKUP($P6,#REF!,27,0),0)</f>
        <v>0</v>
      </c>
      <c r="O6" s="347">
        <f>_xlfn.IFERROR(VLOOKUP($P6,#REF!,27,0),0)</f>
        <v>0</v>
      </c>
      <c r="P6" s="5" t="str">
        <f>CONCATENATE(LOWER(B6)," ",LOWER(C6))</f>
        <v>steve williamsz</v>
      </c>
    </row>
    <row r="7" spans="1:16" s="5" customFormat="1" ht="12.75">
      <c r="A7" s="156">
        <v>5</v>
      </c>
      <c r="B7" s="353" t="s">
        <v>114</v>
      </c>
      <c r="C7" s="102" t="s">
        <v>115</v>
      </c>
      <c r="D7" s="43" t="s">
        <v>21</v>
      </c>
      <c r="E7" s="360">
        <f>SUM(F7:O7)</f>
        <v>75</v>
      </c>
      <c r="F7" s="176">
        <f>_xlfn.IFERROR(VLOOKUP($P7,'Rd1 PI'!$C$2:$AC$21,27,0),0)</f>
        <v>75</v>
      </c>
      <c r="G7" s="43">
        <f>_xlfn.IFERROR(VLOOKUP($P7,#REF!,28,0),0)</f>
        <v>0</v>
      </c>
      <c r="H7" s="43">
        <f>_xlfn.IFERROR(VLOOKUP($P7,#REF!,27,0),0)</f>
        <v>0</v>
      </c>
      <c r="I7" s="43">
        <f>_xlfn.IFERROR(VLOOKUP($P7,#REF!,27,0),0)</f>
        <v>0</v>
      </c>
      <c r="J7" s="43">
        <f>_xlfn.IFERROR(VLOOKUP($P7,#REF!,27,0),0)</f>
        <v>0</v>
      </c>
      <c r="K7" s="43">
        <f>_xlfn.IFERROR(VLOOKUP($P7,#REF!,27,0),0)</f>
        <v>0</v>
      </c>
      <c r="L7" s="43">
        <f>_xlfn.IFERROR(VLOOKUP($P7,#REF!,27,0),0)</f>
        <v>0</v>
      </c>
      <c r="M7" s="43">
        <f>_xlfn.IFERROR(VLOOKUP($P7,#REF!,27,0),0)</f>
        <v>0</v>
      </c>
      <c r="N7" s="43">
        <f>_xlfn.IFERROR(VLOOKUP($P7,#REF!,27,0),0)</f>
        <v>0</v>
      </c>
      <c r="O7" s="350">
        <f>_xlfn.IFERROR(VLOOKUP($P7,#REF!,27,0),0)</f>
        <v>0</v>
      </c>
      <c r="P7" s="5" t="str">
        <f>CONCATENATE(LOWER(B7)," ",LOWER(C7))</f>
        <v>max lloyd</v>
      </c>
    </row>
    <row r="8" spans="1:16" s="5" customFormat="1" ht="12.75">
      <c r="A8" s="156">
        <v>6</v>
      </c>
      <c r="B8" s="356" t="s">
        <v>29</v>
      </c>
      <c r="C8" s="115" t="s">
        <v>30</v>
      </c>
      <c r="D8" s="69" t="s">
        <v>13</v>
      </c>
      <c r="E8" s="360">
        <f>SUM(F8:O8)</f>
        <v>65</v>
      </c>
      <c r="F8" s="181">
        <f>_xlfn.IFERROR(VLOOKUP($P8,'Rd1 PI'!$C$2:$AC$21,27,0),0)</f>
        <v>65</v>
      </c>
      <c r="G8" s="68">
        <f>_xlfn.IFERROR(VLOOKUP($P8,#REF!,28,0),0)</f>
        <v>0</v>
      </c>
      <c r="H8" s="68">
        <f>_xlfn.IFERROR(VLOOKUP($P8,#REF!,27,0),0)</f>
        <v>0</v>
      </c>
      <c r="I8" s="68">
        <f>_xlfn.IFERROR(VLOOKUP($P8,#REF!,27,0),0)</f>
        <v>0</v>
      </c>
      <c r="J8" s="68">
        <f>_xlfn.IFERROR(VLOOKUP($P8,#REF!,27,0),0)</f>
        <v>0</v>
      </c>
      <c r="K8" s="68">
        <f>_xlfn.IFERROR(VLOOKUP($P8,#REF!,27,0),0)</f>
        <v>0</v>
      </c>
      <c r="L8" s="68">
        <f>_xlfn.IFERROR(VLOOKUP($P8,#REF!,27,0),0)</f>
        <v>0</v>
      </c>
      <c r="M8" s="68">
        <f>_xlfn.IFERROR(VLOOKUP($P8,#REF!,27,0),0)</f>
        <v>0</v>
      </c>
      <c r="N8" s="68">
        <f>_xlfn.IFERROR(VLOOKUP($P8,#REF!,27,0),0)</f>
        <v>0</v>
      </c>
      <c r="O8" s="348">
        <f>_xlfn.IFERROR(VLOOKUP($P8,#REF!,27,0),0)</f>
        <v>0</v>
      </c>
      <c r="P8" s="5" t="str">
        <f>CONCATENATE(LOWER(B8)," ",LOWER(C8))</f>
        <v>tim meaden</v>
      </c>
    </row>
    <row r="9" spans="1:16" s="5" customFormat="1" ht="12.75">
      <c r="A9" s="156">
        <v>6</v>
      </c>
      <c r="B9" s="355" t="s">
        <v>81</v>
      </c>
      <c r="C9" s="56" t="s">
        <v>66</v>
      </c>
      <c r="D9" s="48" t="s">
        <v>5</v>
      </c>
      <c r="E9" s="360">
        <f>SUM(F9:O9)</f>
        <v>65</v>
      </c>
      <c r="F9" s="180">
        <f>_xlfn.IFERROR(VLOOKUP($P9,'Rd1 PI'!$C$2:$AC$21,27,0),0)</f>
        <v>65</v>
      </c>
      <c r="G9" s="51">
        <f>_xlfn.IFERROR(VLOOKUP($P9,#REF!,28,0),0)</f>
        <v>0</v>
      </c>
      <c r="H9" s="51">
        <f>_xlfn.IFERROR(VLOOKUP($P9,#REF!,27,0),0)</f>
        <v>0</v>
      </c>
      <c r="I9" s="51">
        <f>_xlfn.IFERROR(VLOOKUP($P9,#REF!,27,0),0)</f>
        <v>0</v>
      </c>
      <c r="J9" s="51">
        <f>_xlfn.IFERROR(VLOOKUP($P9,#REF!,27,0),0)</f>
        <v>0</v>
      </c>
      <c r="K9" s="51">
        <f>_xlfn.IFERROR(VLOOKUP($P9,#REF!,27,0),0)</f>
        <v>0</v>
      </c>
      <c r="L9" s="51">
        <f>_xlfn.IFERROR(VLOOKUP($P9,#REF!,27,0),0)</f>
        <v>0</v>
      </c>
      <c r="M9" s="51">
        <f>_xlfn.IFERROR(VLOOKUP($P9,#REF!,27,0),0)</f>
        <v>0</v>
      </c>
      <c r="N9" s="51">
        <f>_xlfn.IFERROR(VLOOKUP($P9,#REF!,27,0),0)</f>
        <v>0</v>
      </c>
      <c r="O9" s="347">
        <f>_xlfn.IFERROR(VLOOKUP($P9,#REF!,27,0),0)</f>
        <v>0</v>
      </c>
      <c r="P9" s="5" t="str">
        <f>CONCATENATE(LOWER(B9)," ",LOWER(C9))</f>
        <v>john downes</v>
      </c>
    </row>
    <row r="10" spans="1:16" s="5" customFormat="1" ht="12.75">
      <c r="A10" s="156">
        <v>8</v>
      </c>
      <c r="B10" s="353" t="s">
        <v>62</v>
      </c>
      <c r="C10" s="102" t="s">
        <v>59</v>
      </c>
      <c r="D10" s="36" t="s">
        <v>21</v>
      </c>
      <c r="E10" s="360">
        <f>SUM(F10:O10)</f>
        <v>50</v>
      </c>
      <c r="F10" s="176">
        <f>_xlfn.IFERROR(VLOOKUP($P10,'Rd1 PI'!$C$2:$AC$21,27,0),0)</f>
        <v>50</v>
      </c>
      <c r="G10" s="43">
        <f>_xlfn.IFERROR(VLOOKUP($P10,#REF!,28,0),0)</f>
        <v>0</v>
      </c>
      <c r="H10" s="43">
        <f>_xlfn.IFERROR(VLOOKUP($P10,#REF!,27,0),0)</f>
        <v>0</v>
      </c>
      <c r="I10" s="43">
        <f>_xlfn.IFERROR(VLOOKUP($P10,#REF!,27,0),0)</f>
        <v>0</v>
      </c>
      <c r="J10" s="43">
        <f>_xlfn.IFERROR(VLOOKUP($P10,#REF!,27,0),0)</f>
        <v>0</v>
      </c>
      <c r="K10" s="43">
        <f>_xlfn.IFERROR(VLOOKUP($P10,#REF!,27,0),0)</f>
        <v>0</v>
      </c>
      <c r="L10" s="43">
        <f>_xlfn.IFERROR(VLOOKUP($P10,#REF!,27,0),0)</f>
        <v>0</v>
      </c>
      <c r="M10" s="43">
        <f>_xlfn.IFERROR(VLOOKUP($P10,#REF!,27,0),0)</f>
        <v>0</v>
      </c>
      <c r="N10" s="43">
        <f>_xlfn.IFERROR(VLOOKUP($P10,#REF!,27,0),0)</f>
        <v>0</v>
      </c>
      <c r="O10" s="350">
        <f>_xlfn.IFERROR(VLOOKUP($P10,#REF!,27,0),0)</f>
        <v>0</v>
      </c>
      <c r="P10" s="5" t="str">
        <f>CONCATENATE(LOWER(B10)," ",LOWER(C10))</f>
        <v>gareth pedley</v>
      </c>
    </row>
    <row r="11" spans="1:16" s="5" customFormat="1" ht="12.75">
      <c r="A11" s="156">
        <v>8</v>
      </c>
      <c r="B11" s="355" t="s">
        <v>33</v>
      </c>
      <c r="C11" s="56" t="s">
        <v>34</v>
      </c>
      <c r="D11" s="48" t="s">
        <v>5</v>
      </c>
      <c r="E11" s="360">
        <f>SUM(F11:O11)</f>
        <v>50</v>
      </c>
      <c r="F11" s="180">
        <f>_xlfn.IFERROR(VLOOKUP($P11,'Rd1 PI'!$C$2:$AC$21,27,0),0)</f>
        <v>50</v>
      </c>
      <c r="G11" s="51">
        <f>_xlfn.IFERROR(VLOOKUP($P11,#REF!,28,0),0)</f>
        <v>0</v>
      </c>
      <c r="H11" s="51">
        <f>_xlfn.IFERROR(VLOOKUP($P11,#REF!,27,0),0)</f>
        <v>0</v>
      </c>
      <c r="I11" s="51">
        <f>_xlfn.IFERROR(VLOOKUP($P11,#REF!,27,0),0)</f>
        <v>0</v>
      </c>
      <c r="J11" s="51">
        <f>_xlfn.IFERROR(VLOOKUP($P11,#REF!,27,0),0)</f>
        <v>0</v>
      </c>
      <c r="K11" s="51">
        <f>_xlfn.IFERROR(VLOOKUP($P11,#REF!,27,0),0)</f>
        <v>0</v>
      </c>
      <c r="L11" s="51">
        <f>_xlfn.IFERROR(VLOOKUP($P11,#REF!,27,0),0)</f>
        <v>0</v>
      </c>
      <c r="M11" s="51">
        <f>_xlfn.IFERROR(VLOOKUP($P11,#REF!,27,0),0)</f>
        <v>0</v>
      </c>
      <c r="N11" s="51">
        <f>_xlfn.IFERROR(VLOOKUP($P11,#REF!,27,0),0)</f>
        <v>0</v>
      </c>
      <c r="O11" s="347">
        <f>_xlfn.IFERROR(VLOOKUP($P11,#REF!,27,0),0)</f>
        <v>0</v>
      </c>
      <c r="P11" s="5" t="str">
        <f>CONCATENATE(LOWER(B11)," ",LOWER(C11))</f>
        <v>simeon ouzas</v>
      </c>
    </row>
    <row r="12" spans="1:16" s="5" customFormat="1" ht="12.75">
      <c r="A12" s="156">
        <v>8</v>
      </c>
      <c r="B12" s="358" t="s">
        <v>65</v>
      </c>
      <c r="C12" s="308" t="s">
        <v>66</v>
      </c>
      <c r="D12" s="139" t="s">
        <v>4</v>
      </c>
      <c r="E12" s="360">
        <f>SUM(F12:O12)</f>
        <v>50</v>
      </c>
      <c r="F12" s="303">
        <f>_xlfn.IFERROR(VLOOKUP($P12,'Rd1 PI'!$C$2:$AC$21,27,0),0)</f>
        <v>50</v>
      </c>
      <c r="G12" s="139">
        <f>_xlfn.IFERROR(VLOOKUP($P12,#REF!,28,0),0)</f>
        <v>0</v>
      </c>
      <c r="H12" s="139">
        <f>_xlfn.IFERROR(VLOOKUP($P12,#REF!,27,0),0)</f>
        <v>0</v>
      </c>
      <c r="I12" s="139">
        <f>_xlfn.IFERROR(VLOOKUP($P12,#REF!,27,0),0)</f>
        <v>0</v>
      </c>
      <c r="J12" s="139">
        <f>_xlfn.IFERROR(VLOOKUP($P12,#REF!,27,0),0)</f>
        <v>0</v>
      </c>
      <c r="K12" s="139">
        <f>_xlfn.IFERROR(VLOOKUP($P12,#REF!,27,0),0)</f>
        <v>0</v>
      </c>
      <c r="L12" s="139">
        <f>_xlfn.IFERROR(VLOOKUP($P12,#REF!,27,0),0)</f>
        <v>0</v>
      </c>
      <c r="M12" s="139">
        <f>_xlfn.IFERROR(VLOOKUP($P12,#REF!,27,0),0)</f>
        <v>0</v>
      </c>
      <c r="N12" s="139">
        <f>_xlfn.IFERROR(VLOOKUP($P12,#REF!,27,0),0)</f>
        <v>0</v>
      </c>
      <c r="O12" s="352">
        <f>_xlfn.IFERROR(VLOOKUP($P12,#REF!,27,0),0)</f>
        <v>0</v>
      </c>
      <c r="P12" s="5" t="str">
        <f>CONCATENATE(LOWER(B12)," ",LOWER(C12))</f>
        <v>robert downes</v>
      </c>
    </row>
    <row r="13" spans="1:16" s="5" customFormat="1" ht="12.75">
      <c r="A13" s="156">
        <v>8</v>
      </c>
      <c r="B13" s="354" t="s">
        <v>81</v>
      </c>
      <c r="C13" s="165" t="s">
        <v>147</v>
      </c>
      <c r="D13" s="50" t="s">
        <v>14</v>
      </c>
      <c r="E13" s="360">
        <f>SUM(F13:O13)</f>
        <v>50</v>
      </c>
      <c r="F13" s="179">
        <f>_xlfn.IFERROR(VLOOKUP($P13,'Rd1 PI'!$C$2:$AC$21,27,0),0)</f>
        <v>50</v>
      </c>
      <c r="G13" s="57">
        <f>_xlfn.IFERROR(VLOOKUP($P13,#REF!,28,0),0)</f>
        <v>0</v>
      </c>
      <c r="H13" s="57">
        <f>_xlfn.IFERROR(VLOOKUP($P13,#REF!,27,0),0)</f>
        <v>0</v>
      </c>
      <c r="I13" s="57">
        <f>_xlfn.IFERROR(VLOOKUP($P13,#REF!,27,0),0)</f>
        <v>0</v>
      </c>
      <c r="J13" s="57">
        <f>_xlfn.IFERROR(VLOOKUP($P13,#REF!,27,0),0)</f>
        <v>0</v>
      </c>
      <c r="K13" s="57">
        <f>_xlfn.IFERROR(VLOOKUP($P13,#REF!,27,0),0)</f>
        <v>0</v>
      </c>
      <c r="L13" s="57">
        <f>_xlfn.IFERROR(VLOOKUP($P13,#REF!,27,0),0)</f>
        <v>0</v>
      </c>
      <c r="M13" s="57">
        <f>_xlfn.IFERROR(VLOOKUP($P13,#REF!,27,0),0)</f>
        <v>0</v>
      </c>
      <c r="N13" s="57">
        <f>_xlfn.IFERROR(VLOOKUP($P13,#REF!,27,0),0)</f>
        <v>0</v>
      </c>
      <c r="O13" s="349">
        <f>_xlfn.IFERROR(VLOOKUP($P13,#REF!,27,0),0)</f>
        <v>0</v>
      </c>
      <c r="P13" s="5" t="str">
        <f>CONCATENATE(LOWER(B13)," ",LOWER(C13))</f>
        <v>john vaughan</v>
      </c>
    </row>
    <row r="14" spans="1:16" s="5" customFormat="1" ht="13.5" thickBot="1">
      <c r="A14" s="156">
        <v>12</v>
      </c>
      <c r="B14" s="391" t="s">
        <v>148</v>
      </c>
      <c r="C14" s="187" t="s">
        <v>149</v>
      </c>
      <c r="D14" s="157" t="s">
        <v>5</v>
      </c>
      <c r="E14" s="361">
        <f>SUM(F14:O14)</f>
        <v>35</v>
      </c>
      <c r="F14" s="389">
        <f>_xlfn.IFERROR(VLOOKUP($P14,'Rd1 PI'!$C$2:$AC$21,27,0),0)</f>
        <v>35</v>
      </c>
      <c r="G14" s="158">
        <f>_xlfn.IFERROR(VLOOKUP($P14,#REF!,28,0),0)</f>
        <v>0</v>
      </c>
      <c r="H14" s="158">
        <f>_xlfn.IFERROR(VLOOKUP($P14,#REF!,27,0),0)</f>
        <v>0</v>
      </c>
      <c r="I14" s="158">
        <f>_xlfn.IFERROR(VLOOKUP($P14,#REF!,27,0),0)</f>
        <v>0</v>
      </c>
      <c r="J14" s="158">
        <f>_xlfn.IFERROR(VLOOKUP($P14,#REF!,27,0),0)</f>
        <v>0</v>
      </c>
      <c r="K14" s="158">
        <f>_xlfn.IFERROR(VLOOKUP($P14,#REF!,27,0),0)</f>
        <v>0</v>
      </c>
      <c r="L14" s="158">
        <f>_xlfn.IFERROR(VLOOKUP($P14,#REF!,27,0),0)</f>
        <v>0</v>
      </c>
      <c r="M14" s="158">
        <f>_xlfn.IFERROR(VLOOKUP($P14,#REF!,27,0),0)</f>
        <v>0</v>
      </c>
      <c r="N14" s="158">
        <f>_xlfn.IFERROR(VLOOKUP($P14,#REF!,27,0),0)</f>
        <v>0</v>
      </c>
      <c r="O14" s="390">
        <f>_xlfn.IFERROR(VLOOKUP($P14,#REF!,27,0),0)</f>
        <v>0</v>
      </c>
      <c r="P14" s="5" t="str">
        <f>CONCATENATE(LOWER(B14)," ",LOWER(C14))</f>
        <v>matthew cavell</v>
      </c>
    </row>
    <row r="15" spans="1:17" ht="12.75">
      <c r="A15" s="3"/>
      <c r="B15" s="9"/>
      <c r="C15" s="9"/>
      <c r="D15" s="12"/>
      <c r="E15" s="12"/>
      <c r="F15" s="5"/>
      <c r="G15" s="5"/>
      <c r="H15" s="5"/>
      <c r="I15" s="5"/>
      <c r="J15" s="5"/>
      <c r="K15" s="5"/>
      <c r="L15" s="5"/>
      <c r="M15" s="5"/>
      <c r="N15" s="5"/>
      <c r="O15" s="5"/>
      <c r="P15" s="14"/>
      <c r="Q15" s="15"/>
    </row>
    <row r="16" spans="1:17" ht="15.75">
      <c r="A16" s="10" t="s">
        <v>6</v>
      </c>
      <c r="B16" s="6"/>
      <c r="C16" s="6"/>
      <c r="D16" s="17"/>
      <c r="E16" s="24"/>
      <c r="F16" s="12"/>
      <c r="G16" s="12"/>
      <c r="H16" s="12"/>
      <c r="I16" s="12"/>
      <c r="J16" s="12"/>
      <c r="K16" s="12"/>
      <c r="L16" s="12"/>
      <c r="M16" s="12"/>
      <c r="N16" s="12"/>
      <c r="O16" s="12"/>
      <c r="P16" s="14"/>
      <c r="Q16" s="15"/>
    </row>
    <row r="17" spans="1:17" ht="12.75">
      <c r="A17" s="16"/>
      <c r="B17" s="6"/>
      <c r="C17" s="6"/>
      <c r="D17" s="17"/>
      <c r="E17" s="24"/>
      <c r="F17" s="12"/>
      <c r="G17" s="12"/>
      <c r="H17" s="12"/>
      <c r="I17" s="12"/>
      <c r="J17" s="12"/>
      <c r="K17" s="12"/>
      <c r="L17" s="12"/>
      <c r="M17" s="12"/>
      <c r="N17" s="12"/>
      <c r="O17" s="12"/>
      <c r="P17" s="14"/>
      <c r="Q17" s="15"/>
    </row>
    <row r="18" spans="1:15" s="5" customFormat="1" ht="13.5" thickBot="1">
      <c r="A18" s="76" t="s">
        <v>7</v>
      </c>
      <c r="B18" s="77"/>
      <c r="C18" s="77"/>
      <c r="D18" s="7"/>
      <c r="E18" s="24"/>
      <c r="F18" s="12"/>
      <c r="G18" s="12"/>
      <c r="H18" s="12"/>
      <c r="I18" s="12"/>
      <c r="J18" s="12"/>
      <c r="K18" s="12"/>
      <c r="L18" s="12"/>
      <c r="M18" s="12"/>
      <c r="N18" s="12"/>
      <c r="O18" s="12"/>
    </row>
    <row r="19" spans="1:16" s="5" customFormat="1" ht="12.75">
      <c r="A19" s="78">
        <v>1</v>
      </c>
      <c r="B19" s="79"/>
      <c r="C19" s="79"/>
      <c r="D19" s="81" t="s">
        <v>3</v>
      </c>
      <c r="E19" s="84">
        <f>SUM(F19:O19)-SMALL(F19:O19,2)-MIN(F19:O19)</f>
        <v>0</v>
      </c>
      <c r="F19" s="306">
        <f>_xlfn.IFERROR(VLOOKUP($P19,'Rd1 PI'!$C$2:$AC$21,17,0),0)</f>
        <v>0</v>
      </c>
      <c r="G19" s="75">
        <f>_xlfn.IFERROR(VLOOKUP($P19,#REF!,13,0),0)</f>
        <v>0</v>
      </c>
      <c r="H19" s="75">
        <f>_xlfn.IFERROR(VLOOKUP($P19,#REF!,17,0),0)</f>
        <v>0</v>
      </c>
      <c r="I19" s="75">
        <f>_xlfn.IFERROR(VLOOKUP($P19,#REF!,17,0),0)</f>
        <v>0</v>
      </c>
      <c r="J19" s="75">
        <f>_xlfn.IFERROR(VLOOKUP($P19,#REF!,17,0),0)</f>
        <v>0</v>
      </c>
      <c r="K19" s="75">
        <f>_xlfn.IFERROR(VLOOKUP($P19,#REF!,17,0),0)</f>
        <v>0</v>
      </c>
      <c r="L19" s="75">
        <f>_xlfn.IFERROR(VLOOKUP($P19,#REF!,17,0),0)</f>
        <v>0</v>
      </c>
      <c r="M19" s="75">
        <f>_xlfn.IFERROR(VLOOKUP($P19,#REF!,17,0),0)</f>
        <v>0</v>
      </c>
      <c r="N19" s="75">
        <f>_xlfn.IFERROR(VLOOKUP($P19,#REF!,17,0),0)</f>
        <v>0</v>
      </c>
      <c r="O19" s="75">
        <f>_xlfn.IFERROR(VLOOKUP($P19,#REF!,17,0),0)</f>
        <v>0</v>
      </c>
      <c r="P19" s="5" t="str">
        <f>CONCATENATE(LOWER(B19)," ",LOWER(C19))</f>
        <v> </v>
      </c>
    </row>
    <row r="20" spans="1:16" s="5" customFormat="1" ht="12.75">
      <c r="A20" s="78">
        <v>2</v>
      </c>
      <c r="B20" s="79"/>
      <c r="C20" s="79"/>
      <c r="D20" s="81" t="s">
        <v>3</v>
      </c>
      <c r="E20" s="85">
        <f>SUM(F20:O20)-SMALL(F20:O20,2)-MIN(F20:O20)</f>
        <v>0</v>
      </c>
      <c r="F20" s="306">
        <f>_xlfn.IFERROR(VLOOKUP($P20,'Rd1 PI'!$C$2:$AC$21,17,0),0)</f>
        <v>0</v>
      </c>
      <c r="G20" s="75">
        <f>_xlfn.IFERROR(VLOOKUP($P20,#REF!,13,0),0)</f>
        <v>0</v>
      </c>
      <c r="H20" s="75">
        <f>_xlfn.IFERROR(VLOOKUP($P20,#REF!,17,0),0)</f>
        <v>0</v>
      </c>
      <c r="I20" s="75">
        <f>_xlfn.IFERROR(VLOOKUP($P20,#REF!,17,0),0)</f>
        <v>0</v>
      </c>
      <c r="J20" s="75">
        <f>_xlfn.IFERROR(VLOOKUP($P20,#REF!,17,0),0)</f>
        <v>0</v>
      </c>
      <c r="K20" s="75">
        <f>_xlfn.IFERROR(VLOOKUP($P20,#REF!,17,0),0)</f>
        <v>0</v>
      </c>
      <c r="L20" s="75">
        <f>_xlfn.IFERROR(VLOOKUP($P20,#REF!,17,0),0)</f>
        <v>0</v>
      </c>
      <c r="M20" s="75">
        <f>_xlfn.IFERROR(VLOOKUP($P20,#REF!,17,0),0)</f>
        <v>0</v>
      </c>
      <c r="N20" s="75">
        <f>_xlfn.IFERROR(VLOOKUP($P20,#REF!,17,0),0)</f>
        <v>0</v>
      </c>
      <c r="O20" s="75">
        <f>_xlfn.IFERROR(VLOOKUP($P20,#REF!,17,0),0)</f>
        <v>0</v>
      </c>
      <c r="P20" s="5" t="str">
        <f>CONCATENATE(LOWER(B20)," ",LOWER(C20))</f>
        <v> </v>
      </c>
    </row>
    <row r="21" spans="1:16" s="5" customFormat="1" ht="12.75">
      <c r="A21" s="78">
        <v>3</v>
      </c>
      <c r="B21" s="79"/>
      <c r="C21" s="79"/>
      <c r="D21" s="81" t="s">
        <v>3</v>
      </c>
      <c r="E21" s="85">
        <f>SUM(F21:O21)-SMALL(F21:O21,2)-MIN(F21:O21)</f>
        <v>0</v>
      </c>
      <c r="F21" s="306">
        <f>_xlfn.IFERROR(VLOOKUP($P21,'Rd1 PI'!$C$2:$AC$21,17,0),0)</f>
        <v>0</v>
      </c>
      <c r="G21" s="75">
        <f>_xlfn.IFERROR(VLOOKUP($P21,#REF!,13,0),0)</f>
        <v>0</v>
      </c>
      <c r="H21" s="75">
        <f>_xlfn.IFERROR(VLOOKUP($P21,#REF!,17,0),0)</f>
        <v>0</v>
      </c>
      <c r="I21" s="75">
        <f>_xlfn.IFERROR(VLOOKUP($P21,#REF!,17,0),0)</f>
        <v>0</v>
      </c>
      <c r="J21" s="75">
        <f>_xlfn.IFERROR(VLOOKUP($P21,#REF!,17,0),0)</f>
        <v>0</v>
      </c>
      <c r="K21" s="75">
        <f>_xlfn.IFERROR(VLOOKUP($P21,#REF!,17,0),0)</f>
        <v>0</v>
      </c>
      <c r="L21" s="75">
        <f>_xlfn.IFERROR(VLOOKUP($P21,#REF!,17,0),0)</f>
        <v>0</v>
      </c>
      <c r="M21" s="75">
        <f>_xlfn.IFERROR(VLOOKUP($P21,#REF!,17,0),0)</f>
        <v>0</v>
      </c>
      <c r="N21" s="75">
        <f>_xlfn.IFERROR(VLOOKUP($P21,#REF!,17,0),0)</f>
        <v>0</v>
      </c>
      <c r="O21" s="75">
        <f>_xlfn.IFERROR(VLOOKUP($P21,#REF!,17,0),0)</f>
        <v>0</v>
      </c>
      <c r="P21" s="5" t="str">
        <f>CONCATENATE(LOWER(B21)," ",LOWER(C21))</f>
        <v> </v>
      </c>
    </row>
    <row r="22" spans="1:17" ht="12.75">
      <c r="A22" s="78">
        <v>4</v>
      </c>
      <c r="B22" s="79"/>
      <c r="C22" s="79"/>
      <c r="D22" s="81" t="s">
        <v>3</v>
      </c>
      <c r="E22" s="85">
        <f>SUM(F22:O22)-SMALL(F22:O22,2)-MIN(F22:O22)</f>
        <v>0</v>
      </c>
      <c r="F22" s="306">
        <f>_xlfn.IFERROR(VLOOKUP($P22,'Rd1 PI'!$C$2:$AC$21,17,0),0)</f>
        <v>0</v>
      </c>
      <c r="G22" s="75">
        <f>_xlfn.IFERROR(VLOOKUP($P22,#REF!,13,0),0)</f>
        <v>0</v>
      </c>
      <c r="H22" s="75">
        <f>_xlfn.IFERROR(VLOOKUP($P22,#REF!,17,0),0)</f>
        <v>0</v>
      </c>
      <c r="I22" s="75">
        <f>_xlfn.IFERROR(VLOOKUP($P22,#REF!,17,0),0)</f>
        <v>0</v>
      </c>
      <c r="J22" s="75">
        <f>_xlfn.IFERROR(VLOOKUP($P22,#REF!,17,0),0)</f>
        <v>0</v>
      </c>
      <c r="K22" s="75">
        <f>_xlfn.IFERROR(VLOOKUP($P22,#REF!,17,0),0)</f>
        <v>0</v>
      </c>
      <c r="L22" s="75">
        <f>_xlfn.IFERROR(VLOOKUP($P22,#REF!,17,0),0)</f>
        <v>0</v>
      </c>
      <c r="M22" s="75">
        <f>_xlfn.IFERROR(VLOOKUP($P22,#REF!,17,0),0)</f>
        <v>0</v>
      </c>
      <c r="N22" s="75">
        <f>_xlfn.IFERROR(VLOOKUP($P22,#REF!,17,0),0)</f>
        <v>0</v>
      </c>
      <c r="O22" s="75">
        <f>_xlfn.IFERROR(VLOOKUP($P22,#REF!,17,0),0)</f>
        <v>0</v>
      </c>
      <c r="P22" s="5" t="str">
        <f>CONCATENATE(LOWER(B22)," ",LOWER(C22))</f>
        <v> </v>
      </c>
      <c r="Q22" s="15"/>
    </row>
    <row r="23" spans="1:17" ht="13.5" thickBot="1">
      <c r="A23" s="80">
        <v>5</v>
      </c>
      <c r="B23" s="74"/>
      <c r="C23" s="74"/>
      <c r="D23" s="81" t="s">
        <v>3</v>
      </c>
      <c r="E23" s="86">
        <f>SUM(F23:O23)-SMALL(F23:O23,2)-MIN(F23:O23)</f>
        <v>0</v>
      </c>
      <c r="F23" s="306">
        <f>_xlfn.IFERROR(VLOOKUP($P23,'Rd1 PI'!$C$2:$AC$21,17,0),0)</f>
        <v>0</v>
      </c>
      <c r="G23" s="75">
        <f>_xlfn.IFERROR(VLOOKUP($P23,#REF!,13,0),0)</f>
        <v>0</v>
      </c>
      <c r="H23" s="75">
        <f>_xlfn.IFERROR(VLOOKUP($P23,#REF!,17,0),0)</f>
        <v>0</v>
      </c>
      <c r="I23" s="75">
        <f>_xlfn.IFERROR(VLOOKUP($P23,#REF!,17,0),0)</f>
        <v>0</v>
      </c>
      <c r="J23" s="75">
        <f>_xlfn.IFERROR(VLOOKUP($P23,#REF!,17,0),0)</f>
        <v>0</v>
      </c>
      <c r="K23" s="75">
        <f>_xlfn.IFERROR(VLOOKUP($P23,#REF!,17,0),0)</f>
        <v>0</v>
      </c>
      <c r="L23" s="75">
        <f>_xlfn.IFERROR(VLOOKUP($P23,#REF!,17,0),0)</f>
        <v>0</v>
      </c>
      <c r="M23" s="75">
        <f>_xlfn.IFERROR(VLOOKUP($P23,#REF!,17,0),0)</f>
        <v>0</v>
      </c>
      <c r="N23" s="75">
        <f>_xlfn.IFERROR(VLOOKUP($P23,#REF!,17,0),0)</f>
        <v>0</v>
      </c>
      <c r="O23" s="75">
        <f>_xlfn.IFERROR(VLOOKUP($P23,#REF!,17,0),0)</f>
        <v>0</v>
      </c>
      <c r="P23" s="5" t="str">
        <f>CONCATENATE(LOWER(B23)," ",LOWER(C23))</f>
        <v> </v>
      </c>
      <c r="Q23" s="15"/>
    </row>
    <row r="24" spans="2:17" ht="12.75">
      <c r="B24" s="6"/>
      <c r="C24" s="6"/>
      <c r="D24" s="17"/>
      <c r="E24" s="24"/>
      <c r="F24" s="4"/>
      <c r="G24" s="12"/>
      <c r="H24" s="12"/>
      <c r="I24" s="12"/>
      <c r="J24" s="12"/>
      <c r="K24" s="12"/>
      <c r="L24" s="4"/>
      <c r="M24" s="4"/>
      <c r="N24" s="4"/>
      <c r="O24" s="4"/>
      <c r="P24" s="14"/>
      <c r="Q24" s="15"/>
    </row>
    <row r="25" spans="1:15" s="5" customFormat="1" ht="13.5" thickBot="1">
      <c r="A25" s="53" t="s">
        <v>8</v>
      </c>
      <c r="B25" s="54"/>
      <c r="C25" s="54"/>
      <c r="D25" s="7"/>
      <c r="E25" s="24"/>
      <c r="F25" s="4"/>
      <c r="G25" s="12"/>
      <c r="H25" s="12"/>
      <c r="I25" s="12"/>
      <c r="J25" s="12"/>
      <c r="K25" s="12"/>
      <c r="L25" s="4"/>
      <c r="M25" s="4"/>
      <c r="N25" s="4"/>
      <c r="O25" s="4"/>
    </row>
    <row r="26" spans="1:16" s="5" customFormat="1" ht="12.75">
      <c r="A26" s="55">
        <v>1</v>
      </c>
      <c r="B26" s="56" t="s">
        <v>57</v>
      </c>
      <c r="C26" s="56" t="s">
        <v>58</v>
      </c>
      <c r="D26" s="52" t="s">
        <v>5</v>
      </c>
      <c r="E26" s="87">
        <f>SUM(F26:O26)-SMALL(F26:O26,2)-MIN(F26:O26)</f>
        <v>100</v>
      </c>
      <c r="F26" s="180">
        <f>_xlfn.IFERROR(VLOOKUP($P26,'Rd1 PI'!$C$2:$AC$21,17,0),0)</f>
        <v>100</v>
      </c>
      <c r="G26" s="51">
        <f>_xlfn.IFERROR(VLOOKUP($P26,#REF!,20,0),0)</f>
        <v>0</v>
      </c>
      <c r="H26" s="51">
        <f>_xlfn.IFERROR(VLOOKUP($P26,#REF!,17,0),0)</f>
        <v>0</v>
      </c>
      <c r="I26" s="51">
        <f>_xlfn.IFERROR(VLOOKUP($P26,#REF!,17,0),0)</f>
        <v>0</v>
      </c>
      <c r="J26" s="51">
        <f>_xlfn.IFERROR(VLOOKUP($P26,#REF!,17,0),0)</f>
        <v>0</v>
      </c>
      <c r="K26" s="51">
        <f>_xlfn.IFERROR(VLOOKUP($P26,#REF!,17,0),0)</f>
        <v>0</v>
      </c>
      <c r="L26" s="51">
        <f>_xlfn.IFERROR(VLOOKUP($P26,#REF!,17,0),0)</f>
        <v>0</v>
      </c>
      <c r="M26" s="51">
        <f>_xlfn.IFERROR(VLOOKUP($P26,#REF!,17,0),0)</f>
        <v>0</v>
      </c>
      <c r="N26" s="51">
        <f>_xlfn.IFERROR(VLOOKUP($P26,#REF!,17,0),0)</f>
        <v>0</v>
      </c>
      <c r="O26" s="51">
        <f>_xlfn.IFERROR(VLOOKUP($P26,#REF!,17,0),0)</f>
        <v>0</v>
      </c>
      <c r="P26" s="5" t="str">
        <f>CONCATENATE(LOWER(B26)," ",LOWER(C26))</f>
        <v>steve williamsz</v>
      </c>
    </row>
    <row r="27" spans="1:17" ht="12.75">
      <c r="A27" s="55">
        <v>2</v>
      </c>
      <c r="B27" s="56" t="s">
        <v>81</v>
      </c>
      <c r="C27" s="56" t="s">
        <v>66</v>
      </c>
      <c r="D27" s="52" t="s">
        <v>5</v>
      </c>
      <c r="E27" s="88">
        <f>SUM(F27:O27)-SMALL(F27:O27,2)-MIN(F27:O27)</f>
        <v>75</v>
      </c>
      <c r="F27" s="180">
        <f>_xlfn.IFERROR(VLOOKUP($P27,'Rd1 PI'!$C$2:$AC$21,17,0),0)</f>
        <v>75</v>
      </c>
      <c r="G27" s="51">
        <f>_xlfn.IFERROR(VLOOKUP($P27,#REF!,20,0),0)</f>
        <v>0</v>
      </c>
      <c r="H27" s="51">
        <f>_xlfn.IFERROR(VLOOKUP($P27,#REF!,17,0),0)</f>
        <v>0</v>
      </c>
      <c r="I27" s="51">
        <f>_xlfn.IFERROR(VLOOKUP($P27,#REF!,17,0),0)</f>
        <v>0</v>
      </c>
      <c r="J27" s="51">
        <f>_xlfn.IFERROR(VLOOKUP($P27,#REF!,17,0),0)</f>
        <v>0</v>
      </c>
      <c r="K27" s="51">
        <f>_xlfn.IFERROR(VLOOKUP($P27,#REF!,17,0),0)</f>
        <v>0</v>
      </c>
      <c r="L27" s="51">
        <f>_xlfn.IFERROR(VLOOKUP($P27,#REF!,17,0),0)</f>
        <v>0</v>
      </c>
      <c r="M27" s="51">
        <f>_xlfn.IFERROR(VLOOKUP($P27,#REF!,17,0),0)</f>
        <v>0</v>
      </c>
      <c r="N27" s="51">
        <f>_xlfn.IFERROR(VLOOKUP($P27,#REF!,17,0),0)</f>
        <v>0</v>
      </c>
      <c r="O27" s="51">
        <f>_xlfn.IFERROR(VLOOKUP($P27,#REF!,17,0),0)</f>
        <v>0</v>
      </c>
      <c r="P27" s="5" t="str">
        <f>CONCATENATE(LOWER(B27)," ",LOWER(C27))</f>
        <v>john downes</v>
      </c>
      <c r="Q27" s="15"/>
    </row>
    <row r="28" spans="1:17" ht="12.75">
      <c r="A28" s="55">
        <v>3</v>
      </c>
      <c r="B28" s="56" t="s">
        <v>33</v>
      </c>
      <c r="C28" s="56" t="s">
        <v>34</v>
      </c>
      <c r="D28" s="52" t="s">
        <v>5</v>
      </c>
      <c r="E28" s="88">
        <f>SUM(F28:O28)-SMALL(F28:O28,2)-MIN(F28:O28)</f>
        <v>60</v>
      </c>
      <c r="F28" s="180">
        <f>_xlfn.IFERROR(VLOOKUP($P28,'Rd1 PI'!$C$2:$AC$21,17,0),0)</f>
        <v>60</v>
      </c>
      <c r="G28" s="51">
        <f>_xlfn.IFERROR(VLOOKUP($P28,#REF!,20,0),0)</f>
        <v>0</v>
      </c>
      <c r="H28" s="51">
        <f>_xlfn.IFERROR(VLOOKUP($P28,#REF!,17,0),0)</f>
        <v>0</v>
      </c>
      <c r="I28" s="51">
        <f>_xlfn.IFERROR(VLOOKUP($P28,#REF!,17,0),0)</f>
        <v>0</v>
      </c>
      <c r="J28" s="51">
        <f>_xlfn.IFERROR(VLOOKUP($P28,#REF!,17,0),0)</f>
        <v>0</v>
      </c>
      <c r="K28" s="51">
        <f>_xlfn.IFERROR(VLOOKUP($P28,#REF!,17,0),0)</f>
        <v>0</v>
      </c>
      <c r="L28" s="51">
        <f>_xlfn.IFERROR(VLOOKUP($P28,#REF!,17,0),0)</f>
        <v>0</v>
      </c>
      <c r="M28" s="51">
        <f>_xlfn.IFERROR(VLOOKUP($P28,#REF!,17,0),0)</f>
        <v>0</v>
      </c>
      <c r="N28" s="51">
        <f>_xlfn.IFERROR(VLOOKUP($P28,#REF!,17,0),0)</f>
        <v>0</v>
      </c>
      <c r="O28" s="51">
        <f>_xlfn.IFERROR(VLOOKUP($P28,#REF!,17,0),0)</f>
        <v>0</v>
      </c>
      <c r="P28" s="5" t="str">
        <f>CONCATENATE(LOWER(B28)," ",LOWER(C28))</f>
        <v>simeon ouzas</v>
      </c>
      <c r="Q28" s="15"/>
    </row>
    <row r="29" spans="1:17" ht="12.75">
      <c r="A29" s="55">
        <v>4</v>
      </c>
      <c r="B29" s="56" t="s">
        <v>148</v>
      </c>
      <c r="C29" s="56" t="s">
        <v>149</v>
      </c>
      <c r="D29" s="52" t="s">
        <v>5</v>
      </c>
      <c r="E29" s="88">
        <f>SUM(F29:O29)-SMALL(F29:O29,2)-MIN(F29:O29)</f>
        <v>45</v>
      </c>
      <c r="F29" s="180">
        <f>_xlfn.IFERROR(VLOOKUP($P29,'Rd1 PI'!$C$2:$AC$21,17,0),0)</f>
        <v>45</v>
      </c>
      <c r="G29" s="51">
        <f>_xlfn.IFERROR(VLOOKUP($P29,#REF!,20,0),0)</f>
        <v>0</v>
      </c>
      <c r="H29" s="51">
        <f>_xlfn.IFERROR(VLOOKUP($P29,#REF!,17,0),0)</f>
        <v>0</v>
      </c>
      <c r="I29" s="51">
        <f>_xlfn.IFERROR(VLOOKUP($P29,#REF!,17,0),0)</f>
        <v>0</v>
      </c>
      <c r="J29" s="51">
        <f>_xlfn.IFERROR(VLOOKUP($P29,#REF!,17,0),0)</f>
        <v>0</v>
      </c>
      <c r="K29" s="51">
        <f>_xlfn.IFERROR(VLOOKUP($P29,#REF!,17,0),0)</f>
        <v>0</v>
      </c>
      <c r="L29" s="51">
        <f>_xlfn.IFERROR(VLOOKUP($P29,#REF!,17,0),0)</f>
        <v>0</v>
      </c>
      <c r="M29" s="51">
        <f>_xlfn.IFERROR(VLOOKUP($P29,#REF!,17,0),0)</f>
        <v>0</v>
      </c>
      <c r="N29" s="51">
        <f>_xlfn.IFERROR(VLOOKUP($P29,#REF!,17,0),0)</f>
        <v>0</v>
      </c>
      <c r="O29" s="51">
        <f>_xlfn.IFERROR(VLOOKUP($P29,#REF!,17,0),0)</f>
        <v>0</v>
      </c>
      <c r="P29" s="5" t="str">
        <f>CONCATENATE(LOWER(B29)," ",LOWER(C29))</f>
        <v>matthew cavell</v>
      </c>
      <c r="Q29" s="15"/>
    </row>
    <row r="30" spans="1:17" ht="12.75">
      <c r="A30" s="55">
        <v>5</v>
      </c>
      <c r="B30" s="56"/>
      <c r="C30" s="56"/>
      <c r="D30" s="52" t="s">
        <v>5</v>
      </c>
      <c r="E30" s="88">
        <f>SUM(F30:O30)-SMALL(F30:O30,2)-MIN(F30:O30)</f>
        <v>0</v>
      </c>
      <c r="F30" s="180">
        <f>_xlfn.IFERROR(VLOOKUP($P30,'Rd1 PI'!$C$2:$AC$21,17,0),0)</f>
        <v>0</v>
      </c>
      <c r="G30" s="51">
        <f>_xlfn.IFERROR(VLOOKUP($P30,#REF!,20,0),0)</f>
        <v>0</v>
      </c>
      <c r="H30" s="51">
        <f>_xlfn.IFERROR(VLOOKUP($P30,#REF!,17,0),0)</f>
        <v>0</v>
      </c>
      <c r="I30" s="51">
        <f>_xlfn.IFERROR(VLOOKUP($P30,#REF!,17,0),0)</f>
        <v>0</v>
      </c>
      <c r="J30" s="51">
        <f>_xlfn.IFERROR(VLOOKUP($P30,#REF!,17,0),0)</f>
        <v>0</v>
      </c>
      <c r="K30" s="51">
        <f>_xlfn.IFERROR(VLOOKUP($P30,#REF!,17,0),0)</f>
        <v>0</v>
      </c>
      <c r="L30" s="51">
        <f>_xlfn.IFERROR(VLOOKUP($P30,#REF!,17,0),0)</f>
        <v>0</v>
      </c>
      <c r="M30" s="51">
        <f>_xlfn.IFERROR(VLOOKUP($P30,#REF!,17,0),0)</f>
        <v>0</v>
      </c>
      <c r="N30" s="51">
        <f>_xlfn.IFERROR(VLOOKUP($P30,#REF!,17,0),0)</f>
        <v>0</v>
      </c>
      <c r="O30" s="51">
        <f>_xlfn.IFERROR(VLOOKUP($P30,#REF!,17,0),0)</f>
        <v>0</v>
      </c>
      <c r="P30" s="5" t="str">
        <f>CONCATENATE(LOWER(B30)," ",LOWER(C30))</f>
        <v> </v>
      </c>
      <c r="Q30" s="15"/>
    </row>
    <row r="31" spans="1:17" ht="12.75">
      <c r="A31" s="55">
        <v>6</v>
      </c>
      <c r="B31" s="56"/>
      <c r="C31" s="56"/>
      <c r="D31" s="52" t="s">
        <v>5</v>
      </c>
      <c r="E31" s="88">
        <f>SUM(F31:O31)-SMALL(F31:O31,2)-MIN(F31:O31)</f>
        <v>0</v>
      </c>
      <c r="F31" s="180">
        <f>_xlfn.IFERROR(VLOOKUP($P31,'Rd1 PI'!$C$2:$AC$21,17,0),0)</f>
        <v>0</v>
      </c>
      <c r="G31" s="51">
        <f>_xlfn.IFERROR(VLOOKUP($P31,#REF!,20,0),0)</f>
        <v>0</v>
      </c>
      <c r="H31" s="51">
        <f>_xlfn.IFERROR(VLOOKUP($P31,#REF!,17,0),0)</f>
        <v>0</v>
      </c>
      <c r="I31" s="51">
        <f>_xlfn.IFERROR(VLOOKUP($P31,#REF!,17,0),0)</f>
        <v>0</v>
      </c>
      <c r="J31" s="51">
        <f>_xlfn.IFERROR(VLOOKUP($P31,#REF!,17,0),0)</f>
        <v>0</v>
      </c>
      <c r="K31" s="51">
        <f>_xlfn.IFERROR(VLOOKUP($P31,#REF!,17,0),0)</f>
        <v>0</v>
      </c>
      <c r="L31" s="51">
        <f>_xlfn.IFERROR(VLOOKUP($P31,#REF!,17,0),0)</f>
        <v>0</v>
      </c>
      <c r="M31" s="51">
        <f>_xlfn.IFERROR(VLOOKUP($P31,#REF!,17,0),0)</f>
        <v>0</v>
      </c>
      <c r="N31" s="51">
        <f>_xlfn.IFERROR(VLOOKUP($P31,#REF!,17,0),0)</f>
        <v>0</v>
      </c>
      <c r="O31" s="51">
        <f>_xlfn.IFERROR(VLOOKUP($P31,#REF!,17,0),0)</f>
        <v>0</v>
      </c>
      <c r="P31" s="5" t="str">
        <f>CONCATENATE(LOWER(B31)," ",LOWER(C31))</f>
        <v> </v>
      </c>
      <c r="Q31" s="15"/>
    </row>
    <row r="32" spans="1:17" ht="13.5" thickBot="1">
      <c r="A32" s="55">
        <v>7</v>
      </c>
      <c r="B32" s="56"/>
      <c r="C32" s="56"/>
      <c r="D32" s="52" t="s">
        <v>5</v>
      </c>
      <c r="E32" s="89">
        <f>SUM(F32:O32)-SMALL(F32:O32,2)-MIN(F32:O32)</f>
        <v>0</v>
      </c>
      <c r="F32" s="180">
        <f>_xlfn.IFERROR(VLOOKUP($P32,'Rd1 PI'!$C$2:$AC$21,17,0),0)</f>
        <v>0</v>
      </c>
      <c r="G32" s="51">
        <f>_xlfn.IFERROR(VLOOKUP($P32,#REF!,20,0),0)</f>
        <v>0</v>
      </c>
      <c r="H32" s="51">
        <f>_xlfn.IFERROR(VLOOKUP($P32,#REF!,17,0),0)</f>
        <v>0</v>
      </c>
      <c r="I32" s="51">
        <f>_xlfn.IFERROR(VLOOKUP($P32,#REF!,17,0),0)</f>
        <v>0</v>
      </c>
      <c r="J32" s="51">
        <f>_xlfn.IFERROR(VLOOKUP($P32,#REF!,17,0),0)</f>
        <v>0</v>
      </c>
      <c r="K32" s="51">
        <f>_xlfn.IFERROR(VLOOKUP($P32,#REF!,17,0),0)</f>
        <v>0</v>
      </c>
      <c r="L32" s="51">
        <f>_xlfn.IFERROR(VLOOKUP($P32,#REF!,17,0),0)</f>
        <v>0</v>
      </c>
      <c r="M32" s="51">
        <f>_xlfn.IFERROR(VLOOKUP($P32,#REF!,17,0),0)</f>
        <v>0</v>
      </c>
      <c r="N32" s="51">
        <f>_xlfn.IFERROR(VLOOKUP($P32,#REF!,17,0),0)</f>
        <v>0</v>
      </c>
      <c r="O32" s="51">
        <f>_xlfn.IFERROR(VLOOKUP($P32,#REF!,17,0),0)</f>
        <v>0</v>
      </c>
      <c r="P32" s="5" t="str">
        <f>CONCATENATE(LOWER(B32)," ",LOWER(C32))</f>
        <v> </v>
      </c>
      <c r="Q32" s="15"/>
    </row>
    <row r="33" spans="2:17" ht="12.75">
      <c r="B33" s="18"/>
      <c r="C33" s="18"/>
      <c r="D33" s="19"/>
      <c r="E33" s="24"/>
      <c r="F33" s="4"/>
      <c r="G33" s="4"/>
      <c r="H33" s="1"/>
      <c r="I33" s="4"/>
      <c r="J33" s="4"/>
      <c r="K33" s="4"/>
      <c r="L33" s="4"/>
      <c r="M33" s="4"/>
      <c r="N33" s="4"/>
      <c r="O33" s="4"/>
      <c r="P33" s="14"/>
      <c r="Q33" s="15"/>
    </row>
    <row r="34" spans="1:17" ht="13.5" thickBot="1">
      <c r="A34" s="151" t="s">
        <v>9</v>
      </c>
      <c r="B34" s="152"/>
      <c r="C34" s="152"/>
      <c r="D34" s="15"/>
      <c r="E34" s="24"/>
      <c r="F34" s="4"/>
      <c r="G34" s="4"/>
      <c r="H34" s="5"/>
      <c r="I34" s="4"/>
      <c r="J34" s="4"/>
      <c r="K34" s="4"/>
      <c r="L34" s="4"/>
      <c r="M34" s="4"/>
      <c r="N34" s="4"/>
      <c r="O34" s="4"/>
      <c r="P34" s="14"/>
      <c r="Q34" s="15"/>
    </row>
    <row r="35" spans="1:17" ht="12.75">
      <c r="A35" s="141">
        <v>1</v>
      </c>
      <c r="B35" s="142" t="s">
        <v>65</v>
      </c>
      <c r="C35" s="308" t="s">
        <v>66</v>
      </c>
      <c r="D35" s="147" t="s">
        <v>4</v>
      </c>
      <c r="E35" s="138">
        <f>SUM(F35:O35)-SMALL(F35:O35,2)-MIN(F35:O35)</f>
        <v>100</v>
      </c>
      <c r="F35" s="303">
        <f>_xlfn.IFERROR(VLOOKUP($P35,'Rd1 PI'!$C$2:$AC$21,17,0),0)</f>
        <v>100</v>
      </c>
      <c r="G35" s="139">
        <f>_xlfn.IFERROR(VLOOKUP($P35,#REF!,20,0),0)</f>
        <v>0</v>
      </c>
      <c r="H35" s="139">
        <f>_xlfn.IFERROR(VLOOKUP($P35,#REF!,17,0),0)</f>
        <v>0</v>
      </c>
      <c r="I35" s="139">
        <f>_xlfn.IFERROR(VLOOKUP($P35,#REF!,17,0),0)</f>
        <v>0</v>
      </c>
      <c r="J35" s="139">
        <f>_xlfn.IFERROR(VLOOKUP($P35,#REF!,17,0),0)</f>
        <v>0</v>
      </c>
      <c r="K35" s="139">
        <f>_xlfn.IFERROR(VLOOKUP($P35,#REF!,17,0),0)</f>
        <v>0</v>
      </c>
      <c r="L35" s="139">
        <f>_xlfn.IFERROR(VLOOKUP($P35,#REF!,17,0),0)</f>
        <v>0</v>
      </c>
      <c r="M35" s="139">
        <f>_xlfn.IFERROR(VLOOKUP($P35,#REF!,17,0),0)</f>
        <v>0</v>
      </c>
      <c r="N35" s="139">
        <f>_xlfn.IFERROR(VLOOKUP($P35,#REF!,17,0),0)</f>
        <v>0</v>
      </c>
      <c r="O35" s="139">
        <f>_xlfn.IFERROR(VLOOKUP($P35,#REF!,17,0),0)</f>
        <v>0</v>
      </c>
      <c r="P35" s="5" t="str">
        <f>CONCATENATE(LOWER(B35)," ",LOWER(C35))</f>
        <v>robert downes</v>
      </c>
      <c r="Q35" s="15"/>
    </row>
    <row r="36" spans="1:17" ht="12.75">
      <c r="A36" s="141">
        <v>2</v>
      </c>
      <c r="B36" s="148"/>
      <c r="C36" s="148"/>
      <c r="D36" s="147" t="s">
        <v>4</v>
      </c>
      <c r="E36" s="140">
        <f>SUM(F36:O36)-SMALL(F36:O36,2)-MIN(F36:O36)</f>
        <v>0</v>
      </c>
      <c r="F36" s="303">
        <f>_xlfn.IFERROR(VLOOKUP($P36,'Rd1 PI'!$C$2:$AC$21,17,0),0)</f>
        <v>0</v>
      </c>
      <c r="G36" s="139">
        <f>_xlfn.IFERROR(VLOOKUP($P36,#REF!,20,0),0)</f>
        <v>0</v>
      </c>
      <c r="H36" s="139">
        <f>_xlfn.IFERROR(VLOOKUP($P36,#REF!,17,0),0)</f>
        <v>0</v>
      </c>
      <c r="I36" s="139">
        <f>_xlfn.IFERROR(VLOOKUP($P36,#REF!,17,0),0)</f>
        <v>0</v>
      </c>
      <c r="J36" s="139">
        <f>_xlfn.IFERROR(VLOOKUP($P36,#REF!,17,0),0)</f>
        <v>0</v>
      </c>
      <c r="K36" s="139">
        <f>_xlfn.IFERROR(VLOOKUP($P36,#REF!,17,0),0)</f>
        <v>0</v>
      </c>
      <c r="L36" s="139">
        <f>_xlfn.IFERROR(VLOOKUP($P36,#REF!,17,0),0)</f>
        <v>0</v>
      </c>
      <c r="M36" s="139">
        <f>_xlfn.IFERROR(VLOOKUP($P36,#REF!,17,0),0)</f>
        <v>0</v>
      </c>
      <c r="N36" s="139">
        <f>_xlfn.IFERROR(VLOOKUP($P36,#REF!,17,0),0)</f>
        <v>0</v>
      </c>
      <c r="O36" s="139">
        <f>_xlfn.IFERROR(VLOOKUP($P36,#REF!,17,0),0)</f>
        <v>0</v>
      </c>
      <c r="P36" s="5" t="str">
        <f>CONCATENATE(LOWER(B36)," ",LOWER(C36))</f>
        <v> </v>
      </c>
      <c r="Q36" s="15"/>
    </row>
    <row r="37" spans="1:17" ht="12.75">
      <c r="A37" s="141">
        <v>3</v>
      </c>
      <c r="B37" s="137"/>
      <c r="C37" s="137"/>
      <c r="D37" s="147" t="s">
        <v>4</v>
      </c>
      <c r="E37" s="140">
        <f>SUM(F37:O37)-SMALL(F37:O37,2)-MIN(F37:O37)</f>
        <v>0</v>
      </c>
      <c r="F37" s="303">
        <f>_xlfn.IFERROR(VLOOKUP($P37,'Rd1 PI'!$C$2:$AC$21,17,0),0)</f>
        <v>0</v>
      </c>
      <c r="G37" s="139">
        <f>_xlfn.IFERROR(VLOOKUP($P37,#REF!,20,0),0)</f>
        <v>0</v>
      </c>
      <c r="H37" s="139">
        <f>_xlfn.IFERROR(VLOOKUP($P37,#REF!,17,0),0)</f>
        <v>0</v>
      </c>
      <c r="I37" s="139">
        <f>_xlfn.IFERROR(VLOOKUP($P37,#REF!,17,0),0)</f>
        <v>0</v>
      </c>
      <c r="J37" s="139">
        <f>_xlfn.IFERROR(VLOOKUP($P37,#REF!,17,0),0)</f>
        <v>0</v>
      </c>
      <c r="K37" s="139">
        <f>_xlfn.IFERROR(VLOOKUP($P37,#REF!,17,0),0)</f>
        <v>0</v>
      </c>
      <c r="L37" s="139">
        <f>_xlfn.IFERROR(VLOOKUP($P37,#REF!,17,0),0)</f>
        <v>0</v>
      </c>
      <c r="M37" s="139">
        <f>_xlfn.IFERROR(VLOOKUP($P37,#REF!,17,0),0)</f>
        <v>0</v>
      </c>
      <c r="N37" s="139">
        <f>_xlfn.IFERROR(VLOOKUP($P37,#REF!,17,0),0)</f>
        <v>0</v>
      </c>
      <c r="O37" s="139">
        <f>_xlfn.IFERROR(VLOOKUP($P37,#REF!,17,0),0)</f>
        <v>0</v>
      </c>
      <c r="P37" s="5" t="str">
        <f>CONCATENATE(LOWER(B37)," ",LOWER(C37))</f>
        <v> </v>
      </c>
      <c r="Q37" s="15"/>
    </row>
    <row r="38" spans="1:17" ht="12.75">
      <c r="A38" s="141">
        <v>4</v>
      </c>
      <c r="B38" s="148"/>
      <c r="C38" s="148"/>
      <c r="D38" s="147" t="s">
        <v>4</v>
      </c>
      <c r="E38" s="140">
        <f>SUM(F38:O38)-SMALL(F38:O38,2)-MIN(F38:O38)</f>
        <v>0</v>
      </c>
      <c r="F38" s="303">
        <f>_xlfn.IFERROR(VLOOKUP($P38,'Rd1 PI'!$C$2:$AC$21,17,0),0)</f>
        <v>0</v>
      </c>
      <c r="G38" s="139">
        <f>_xlfn.IFERROR(VLOOKUP($P38,#REF!,20,0),0)</f>
        <v>0</v>
      </c>
      <c r="H38" s="139">
        <f>_xlfn.IFERROR(VLOOKUP($P38,#REF!,17,0),0)</f>
        <v>0</v>
      </c>
      <c r="I38" s="139">
        <f>_xlfn.IFERROR(VLOOKUP($P38,#REF!,17,0),0)</f>
        <v>0</v>
      </c>
      <c r="J38" s="139">
        <f>_xlfn.IFERROR(VLOOKUP($P38,#REF!,17,0),0)</f>
        <v>0</v>
      </c>
      <c r="K38" s="139">
        <f>_xlfn.IFERROR(VLOOKUP($P38,#REF!,17,0),0)</f>
        <v>0</v>
      </c>
      <c r="L38" s="139">
        <f>_xlfn.IFERROR(VLOOKUP($P38,#REF!,17,0),0)</f>
        <v>0</v>
      </c>
      <c r="M38" s="139">
        <f>_xlfn.IFERROR(VLOOKUP($P38,#REF!,17,0),0)</f>
        <v>0</v>
      </c>
      <c r="N38" s="139">
        <f>_xlfn.IFERROR(VLOOKUP($P38,#REF!,17,0),0)</f>
        <v>0</v>
      </c>
      <c r="O38" s="139">
        <f>_xlfn.IFERROR(VLOOKUP($P38,#REF!,17,0),0)</f>
        <v>0</v>
      </c>
      <c r="P38" s="5" t="str">
        <f>CONCATENATE(LOWER(B38)," ",LOWER(C38))</f>
        <v> </v>
      </c>
      <c r="Q38" s="15"/>
    </row>
    <row r="39" spans="1:17" ht="13.5" thickBot="1">
      <c r="A39" s="141">
        <v>5</v>
      </c>
      <c r="B39" s="137"/>
      <c r="C39" s="137"/>
      <c r="D39" s="147" t="s">
        <v>4</v>
      </c>
      <c r="E39" s="143">
        <f>SUM(F39:O39)-SMALL(F39:O39,2)-MIN(F39:O39)</f>
        <v>0</v>
      </c>
      <c r="F39" s="303">
        <f>_xlfn.IFERROR(VLOOKUP($P39,'Rd1 PI'!$C$2:$AC$21,17,0),0)</f>
        <v>0</v>
      </c>
      <c r="G39" s="139">
        <f>_xlfn.IFERROR(VLOOKUP($P39,#REF!,20,0),0)</f>
        <v>0</v>
      </c>
      <c r="H39" s="139">
        <f>_xlfn.IFERROR(VLOOKUP($P39,#REF!,17,0),0)</f>
        <v>0</v>
      </c>
      <c r="I39" s="139">
        <f>_xlfn.IFERROR(VLOOKUP($P39,#REF!,17,0),0)</f>
        <v>0</v>
      </c>
      <c r="J39" s="139">
        <f>_xlfn.IFERROR(VLOOKUP($P39,#REF!,17,0),0)</f>
        <v>0</v>
      </c>
      <c r="K39" s="139">
        <f>_xlfn.IFERROR(VLOOKUP($P39,#REF!,17,0),0)</f>
        <v>0</v>
      </c>
      <c r="L39" s="139">
        <f>_xlfn.IFERROR(VLOOKUP($P39,#REF!,17,0),0)</f>
        <v>0</v>
      </c>
      <c r="M39" s="139">
        <f>_xlfn.IFERROR(VLOOKUP($P39,#REF!,17,0),0)</f>
        <v>0</v>
      </c>
      <c r="N39" s="139">
        <f>_xlfn.IFERROR(VLOOKUP($P39,#REF!,17,0),0)</f>
        <v>0</v>
      </c>
      <c r="O39" s="139">
        <f>_xlfn.IFERROR(VLOOKUP($P39,#REF!,17,0),0)</f>
        <v>0</v>
      </c>
      <c r="P39" s="5" t="str">
        <f>CONCATENATE(LOWER(B39)," ",LOWER(C39))</f>
        <v> </v>
      </c>
      <c r="Q39" s="15"/>
    </row>
    <row r="40" spans="1:17" ht="12.75">
      <c r="A40" s="13"/>
      <c r="B40" s="22"/>
      <c r="C40" s="22"/>
      <c r="D40" s="23"/>
      <c r="E40" s="24"/>
      <c r="F40" s="4"/>
      <c r="G40" s="4"/>
      <c r="H40" s="4"/>
      <c r="I40" s="4"/>
      <c r="J40" s="4"/>
      <c r="K40" s="4"/>
      <c r="L40" s="4"/>
      <c r="M40" s="4"/>
      <c r="N40" s="4"/>
      <c r="O40" s="4"/>
      <c r="P40" s="14"/>
      <c r="Q40" s="15"/>
    </row>
    <row r="41" spans="1:17" ht="13.5" thickBot="1">
      <c r="A41" s="149" t="s">
        <v>20</v>
      </c>
      <c r="B41" s="150"/>
      <c r="C41" s="150"/>
      <c r="D41" s="15"/>
      <c r="E41" s="24"/>
      <c r="F41" s="4"/>
      <c r="G41" s="4"/>
      <c r="H41" s="5"/>
      <c r="I41" s="4"/>
      <c r="J41" s="4"/>
      <c r="K41" s="4"/>
      <c r="L41" s="4"/>
      <c r="M41" s="4"/>
      <c r="N41" s="4"/>
      <c r="O41" s="4"/>
      <c r="P41" s="14"/>
      <c r="Q41" s="15"/>
    </row>
    <row r="42" spans="1:17" ht="12.75">
      <c r="A42" s="134">
        <v>1</v>
      </c>
      <c r="B42" s="146"/>
      <c r="C42" s="178"/>
      <c r="D42" s="145" t="s">
        <v>50</v>
      </c>
      <c r="E42" s="131">
        <f>SUM(F42:O42)-SMALL(F42:O42,2)-MIN(F42:O42)</f>
        <v>0</v>
      </c>
      <c r="F42" s="182">
        <f>_xlfn.IFERROR(VLOOKUP($P42,'Rd1 PI'!$C$2:$AC$21,17,0),0)</f>
        <v>0</v>
      </c>
      <c r="G42" s="132">
        <f>_xlfn.IFERROR(VLOOKUP($P42,#REF!,20,0),0)</f>
        <v>0</v>
      </c>
      <c r="H42" s="132">
        <f>_xlfn.IFERROR(VLOOKUP($P42,#REF!,17,0),0)</f>
        <v>0</v>
      </c>
      <c r="I42" s="132">
        <f>_xlfn.IFERROR(VLOOKUP($P42,#REF!,17,0),0)</f>
        <v>0</v>
      </c>
      <c r="J42" s="132">
        <f>_xlfn.IFERROR(VLOOKUP($P42,#REF!,17,0),0)</f>
        <v>0</v>
      </c>
      <c r="K42" s="132">
        <f>_xlfn.IFERROR(VLOOKUP($P42,#REF!,17,0),0)</f>
        <v>0</v>
      </c>
      <c r="L42" s="132">
        <f>_xlfn.IFERROR(VLOOKUP($P42,#REF!,17,0),0)</f>
        <v>0</v>
      </c>
      <c r="M42" s="132">
        <f>_xlfn.IFERROR(VLOOKUP($P42,#REF!,17,0),0)</f>
        <v>0</v>
      </c>
      <c r="N42" s="132">
        <f>_xlfn.IFERROR(VLOOKUP($P42,#REF!,17,0),0)</f>
        <v>0</v>
      </c>
      <c r="O42" s="132">
        <f>_xlfn.IFERROR(VLOOKUP($P42,#REF!,17,0),0)</f>
        <v>0</v>
      </c>
      <c r="P42" s="5" t="str">
        <f>CONCATENATE(LOWER(B42)," ",LOWER(C42))</f>
        <v> </v>
      </c>
      <c r="Q42" s="15"/>
    </row>
    <row r="43" spans="1:17" ht="12.75">
      <c r="A43" s="134">
        <v>2</v>
      </c>
      <c r="B43" s="178"/>
      <c r="C43" s="178"/>
      <c r="D43" s="145" t="s">
        <v>50</v>
      </c>
      <c r="E43" s="133">
        <f>SUM(F43:O43)-SMALL(F43:O43,2)-MIN(F43:O43)</f>
        <v>0</v>
      </c>
      <c r="F43" s="182">
        <f>_xlfn.IFERROR(VLOOKUP($P43,'Rd1 PI'!$C$2:$AC$21,17,0),0)</f>
        <v>0</v>
      </c>
      <c r="G43" s="132">
        <f>_xlfn.IFERROR(VLOOKUP($P43,#REF!,20,0),0)</f>
        <v>0</v>
      </c>
      <c r="H43" s="132">
        <f>_xlfn.IFERROR(VLOOKUP($P43,#REF!,17,0),0)</f>
        <v>0</v>
      </c>
      <c r="I43" s="132">
        <f>_xlfn.IFERROR(VLOOKUP($P43,#REF!,17,0),0)</f>
        <v>0</v>
      </c>
      <c r="J43" s="132">
        <f>_xlfn.IFERROR(VLOOKUP($P43,#REF!,17,0),0)</f>
        <v>0</v>
      </c>
      <c r="K43" s="132">
        <v>0</v>
      </c>
      <c r="L43" s="132">
        <f>_xlfn.IFERROR(VLOOKUP($P43,#REF!,17,0),0)</f>
        <v>0</v>
      </c>
      <c r="M43" s="132">
        <f>_xlfn.IFERROR(VLOOKUP($P43,#REF!,17,0),0)</f>
        <v>0</v>
      </c>
      <c r="N43" s="132">
        <f>_xlfn.IFERROR(VLOOKUP($P43,#REF!,17,0),0)</f>
        <v>0</v>
      </c>
      <c r="O43" s="132">
        <f>_xlfn.IFERROR(VLOOKUP($P43,#REF!,17,0),0)</f>
        <v>0</v>
      </c>
      <c r="P43" s="5" t="str">
        <f>CONCATENATE(LOWER(B43)," ",LOWER(C43))</f>
        <v> </v>
      </c>
      <c r="Q43" s="15"/>
    </row>
    <row r="44" spans="1:17" ht="12.75">
      <c r="A44" s="134">
        <v>3</v>
      </c>
      <c r="B44" s="130"/>
      <c r="C44" s="130"/>
      <c r="D44" s="145" t="s">
        <v>50</v>
      </c>
      <c r="E44" s="133">
        <f>SUM(F44:O44)-SMALL(F44:O44,2)-MIN(F44:O44)</f>
        <v>0</v>
      </c>
      <c r="F44" s="182">
        <f>_xlfn.IFERROR(VLOOKUP($P44,'Rd1 PI'!$C$2:$AC$21,17,0),0)</f>
        <v>0</v>
      </c>
      <c r="G44" s="132">
        <f>_xlfn.IFERROR(VLOOKUP($P44,#REF!,20,0),0)</f>
        <v>0</v>
      </c>
      <c r="H44" s="132">
        <f>_xlfn.IFERROR(VLOOKUP($P44,#REF!,17,0),0)</f>
        <v>0</v>
      </c>
      <c r="I44" s="132">
        <f>_xlfn.IFERROR(VLOOKUP($P44,#REF!,17,0),0)</f>
        <v>0</v>
      </c>
      <c r="J44" s="132">
        <f>_xlfn.IFERROR(VLOOKUP($P44,#REF!,17,0),0)</f>
        <v>0</v>
      </c>
      <c r="K44" s="132">
        <v>0</v>
      </c>
      <c r="L44" s="132">
        <f>_xlfn.IFERROR(VLOOKUP($P44,#REF!,17,0),0)</f>
        <v>0</v>
      </c>
      <c r="M44" s="132">
        <f>_xlfn.IFERROR(VLOOKUP($P44,#REF!,17,0),0)</f>
        <v>0</v>
      </c>
      <c r="N44" s="132">
        <f>_xlfn.IFERROR(VLOOKUP($P44,#REF!,17,0),0)</f>
        <v>0</v>
      </c>
      <c r="O44" s="132">
        <f>_xlfn.IFERROR(VLOOKUP($P44,#REF!,17,0),0)</f>
        <v>0</v>
      </c>
      <c r="P44" s="5" t="str">
        <f>CONCATENATE(LOWER(B44)," ",LOWER(C44))</f>
        <v> </v>
      </c>
      <c r="Q44" s="15"/>
    </row>
    <row r="45" spans="1:17" ht="12.75">
      <c r="A45" s="134">
        <v>4</v>
      </c>
      <c r="B45" s="135"/>
      <c r="C45" s="135"/>
      <c r="D45" s="145" t="s">
        <v>50</v>
      </c>
      <c r="E45" s="133">
        <f>SUM(F45:O45)-SMALL(F45:O45,2)-MIN(F45:O45)</f>
        <v>0</v>
      </c>
      <c r="F45" s="182">
        <f>_xlfn.IFERROR(VLOOKUP($P45,'Rd1 PI'!$C$2:$AC$21,17,0),0)</f>
        <v>0</v>
      </c>
      <c r="G45" s="132">
        <f>_xlfn.IFERROR(VLOOKUP($P45,#REF!,20,0),0)</f>
        <v>0</v>
      </c>
      <c r="H45" s="132">
        <f>_xlfn.IFERROR(VLOOKUP($P45,#REF!,17,0),0)</f>
        <v>0</v>
      </c>
      <c r="I45" s="132">
        <f>_xlfn.IFERROR(VLOOKUP($P45,#REF!,17,0),0)</f>
        <v>0</v>
      </c>
      <c r="J45" s="132">
        <f>_xlfn.IFERROR(VLOOKUP($P45,#REF!,17,0),0)</f>
        <v>0</v>
      </c>
      <c r="K45" s="132">
        <v>0</v>
      </c>
      <c r="L45" s="132">
        <f>_xlfn.IFERROR(VLOOKUP($P45,#REF!,17,0),0)</f>
        <v>0</v>
      </c>
      <c r="M45" s="132">
        <f>_xlfn.IFERROR(VLOOKUP($P45,#REF!,17,0),0)</f>
        <v>0</v>
      </c>
      <c r="N45" s="132">
        <f>_xlfn.IFERROR(VLOOKUP($P45,#REF!,17,0),0)</f>
        <v>0</v>
      </c>
      <c r="O45" s="132">
        <f>_xlfn.IFERROR(VLOOKUP($P45,#REF!,17,0),0)</f>
        <v>0</v>
      </c>
      <c r="P45" s="5" t="str">
        <f>CONCATENATE(LOWER(B45)," ",LOWER(C45))</f>
        <v> </v>
      </c>
      <c r="Q45" s="15"/>
    </row>
    <row r="46" spans="1:17" ht="13.5" thickBot="1">
      <c r="A46" s="134">
        <v>5</v>
      </c>
      <c r="B46" s="130"/>
      <c r="C46" s="130"/>
      <c r="D46" s="145" t="s">
        <v>50</v>
      </c>
      <c r="E46" s="136">
        <f>SUM(F46:O46)-SMALL(F46:O46,2)-MIN(F46:O46)</f>
        <v>0</v>
      </c>
      <c r="F46" s="182">
        <f>_xlfn.IFERROR(VLOOKUP($P46,'Rd1 PI'!$C$2:$AC$21,17,0),0)</f>
        <v>0</v>
      </c>
      <c r="G46" s="132">
        <f>_xlfn.IFERROR(VLOOKUP($P46,#REF!,20,0),0)</f>
        <v>0</v>
      </c>
      <c r="H46" s="132">
        <f>_xlfn.IFERROR(VLOOKUP($P46,#REF!,17,0),0)</f>
        <v>0</v>
      </c>
      <c r="I46" s="132">
        <f>_xlfn.IFERROR(VLOOKUP($P46,#REF!,17,0),0)</f>
        <v>0</v>
      </c>
      <c r="J46" s="132">
        <f>_xlfn.IFERROR(VLOOKUP($P46,#REF!,17,0),0)</f>
        <v>0</v>
      </c>
      <c r="K46" s="132">
        <v>0</v>
      </c>
      <c r="L46" s="132">
        <f>_xlfn.IFERROR(VLOOKUP($P46,#REF!,17,0),0)</f>
        <v>0</v>
      </c>
      <c r="M46" s="132">
        <f>_xlfn.IFERROR(VLOOKUP($P46,#REF!,17,0),0)</f>
        <v>0</v>
      </c>
      <c r="N46" s="132">
        <f>_xlfn.IFERROR(VLOOKUP($P46,#REF!,17,0),0)</f>
        <v>0</v>
      </c>
      <c r="O46" s="132">
        <f>_xlfn.IFERROR(VLOOKUP($P46,#REF!,17,0),0)</f>
        <v>0</v>
      </c>
      <c r="P46" s="5" t="str">
        <f>CONCATENATE(LOWER(B46)," ",LOWER(C46))</f>
        <v> </v>
      </c>
      <c r="Q46" s="15"/>
    </row>
    <row r="47" spans="1:17" ht="12.75">
      <c r="A47" s="13"/>
      <c r="B47" s="22"/>
      <c r="C47" s="22"/>
      <c r="D47" s="23"/>
      <c r="E47" s="24"/>
      <c r="F47" s="4"/>
      <c r="G47" s="4"/>
      <c r="H47" s="4"/>
      <c r="I47" s="4"/>
      <c r="J47" s="4"/>
      <c r="K47" s="4"/>
      <c r="L47" s="4"/>
      <c r="M47" s="4"/>
      <c r="N47" s="4"/>
      <c r="O47" s="4"/>
      <c r="P47" s="14"/>
      <c r="Q47" s="15"/>
    </row>
    <row r="48" spans="1:15" s="5" customFormat="1" ht="13.5" thickBot="1">
      <c r="A48" s="175" t="s">
        <v>18</v>
      </c>
      <c r="B48" s="167"/>
      <c r="C48" s="167"/>
      <c r="D48" s="15"/>
      <c r="E48" s="24"/>
      <c r="F48" s="4"/>
      <c r="G48" s="4"/>
      <c r="I48" s="4"/>
      <c r="J48" s="4"/>
      <c r="K48" s="4"/>
      <c r="L48" s="4"/>
      <c r="M48" s="4"/>
      <c r="N48" s="4"/>
      <c r="O48" s="4"/>
    </row>
    <row r="49" spans="1:16" s="5" customFormat="1" ht="12.75">
      <c r="A49" s="168">
        <v>1</v>
      </c>
      <c r="B49" s="166"/>
      <c r="C49" s="166"/>
      <c r="D49" s="169" t="s">
        <v>22</v>
      </c>
      <c r="E49" s="170">
        <f>SUM(F49:O49)-SMALL(F49:O49,2)-MIN(F49:O49)</f>
        <v>0</v>
      </c>
      <c r="F49" s="305">
        <f>_xlfn.IFERROR(VLOOKUP($P49,'Rd1 PI'!$C$2:$AC$21,17,0),0)</f>
        <v>0</v>
      </c>
      <c r="G49" s="162">
        <f>_xlfn.IFERROR(VLOOKUP($P49,#REF!,20,0),0)</f>
        <v>0</v>
      </c>
      <c r="H49" s="162">
        <f>_xlfn.IFERROR(VLOOKUP($P49,#REF!,17,0),0)</f>
        <v>0</v>
      </c>
      <c r="I49" s="162">
        <f>_xlfn.IFERROR(VLOOKUP($P49,#REF!,17,0),0)</f>
        <v>0</v>
      </c>
      <c r="J49" s="162">
        <f>_xlfn.IFERROR(VLOOKUP($P49,#REF!,17,0),0)</f>
        <v>0</v>
      </c>
      <c r="K49" s="162">
        <f>_xlfn.IFERROR(VLOOKUP($P49,#REF!,17,0),0)</f>
        <v>0</v>
      </c>
      <c r="L49" s="162">
        <f>_xlfn.IFERROR(VLOOKUP($P49,#REF!,17,0),0)</f>
        <v>0</v>
      </c>
      <c r="M49" s="162">
        <f>_xlfn.IFERROR(VLOOKUP($P49,#REF!,17,0),0)</f>
        <v>0</v>
      </c>
      <c r="N49" s="162">
        <f>_xlfn.IFERROR(VLOOKUP($P49,#REF!,17,0),0)</f>
        <v>0</v>
      </c>
      <c r="O49" s="162">
        <v>0</v>
      </c>
      <c r="P49" s="5" t="str">
        <f>CONCATENATE(LOWER(B49)," ",LOWER(C49))</f>
        <v> </v>
      </c>
    </row>
    <row r="50" spans="1:16" s="5" customFormat="1" ht="12.75">
      <c r="A50" s="168">
        <v>2</v>
      </c>
      <c r="B50" s="166"/>
      <c r="C50" s="166"/>
      <c r="D50" s="169" t="s">
        <v>22</v>
      </c>
      <c r="E50" s="171">
        <f>SUM(F50:O50)-SMALL(F50:O50,2)-MIN(F50:O50)</f>
        <v>0</v>
      </c>
      <c r="F50" s="305">
        <f>_xlfn.IFERROR(VLOOKUP($P50,'Rd1 PI'!$C$2:$AC$21,17,0),0)</f>
        <v>0</v>
      </c>
      <c r="G50" s="162">
        <f>_xlfn.IFERROR(VLOOKUP($P50,#REF!,20,0),0)</f>
        <v>0</v>
      </c>
      <c r="H50" s="162">
        <f>_xlfn.IFERROR(VLOOKUP($P50,#REF!,17,0),0)</f>
        <v>0</v>
      </c>
      <c r="I50" s="162">
        <f>_xlfn.IFERROR(VLOOKUP($P50,#REF!,17,0),0)</f>
        <v>0</v>
      </c>
      <c r="J50" s="162">
        <f>_xlfn.IFERROR(VLOOKUP($P50,#REF!,17,0),0)</f>
        <v>0</v>
      </c>
      <c r="K50" s="162">
        <f>_xlfn.IFERROR(VLOOKUP($P50,#REF!,17,0),0)</f>
        <v>0</v>
      </c>
      <c r="L50" s="162">
        <f>_xlfn.IFERROR(VLOOKUP($P50,#REF!,17,0),0)</f>
        <v>0</v>
      </c>
      <c r="M50" s="162">
        <f>_xlfn.IFERROR(VLOOKUP($P50,#REF!,17,0),0)</f>
        <v>0</v>
      </c>
      <c r="N50" s="162">
        <f>_xlfn.IFERROR(VLOOKUP($P50,#REF!,17,0),0)</f>
        <v>0</v>
      </c>
      <c r="O50" s="162">
        <f>_xlfn.IFERROR(VLOOKUP($P50,#REF!,17,0),0)</f>
        <v>0</v>
      </c>
      <c r="P50" s="5" t="str">
        <f>CONCATENATE(LOWER(B50)," ",LOWER(C50))</f>
        <v> </v>
      </c>
    </row>
    <row r="51" spans="1:16" s="5" customFormat="1" ht="12.75">
      <c r="A51" s="168">
        <v>3</v>
      </c>
      <c r="B51" s="166"/>
      <c r="C51" s="166"/>
      <c r="D51" s="169" t="s">
        <v>22</v>
      </c>
      <c r="E51" s="171">
        <f>SUM(F51:O51)-SMALL(F51:O51,2)-MIN(F51:O51)</f>
        <v>0</v>
      </c>
      <c r="F51" s="305">
        <f>_xlfn.IFERROR(VLOOKUP($P51,'Rd1 PI'!$C$2:$AC$21,17,0),0)</f>
        <v>0</v>
      </c>
      <c r="G51" s="162">
        <f>_xlfn.IFERROR(VLOOKUP($P51,#REF!,20,0),0)</f>
        <v>0</v>
      </c>
      <c r="H51" s="162">
        <f>_xlfn.IFERROR(VLOOKUP($P51,#REF!,17,0),0)</f>
        <v>0</v>
      </c>
      <c r="I51" s="162">
        <f>_xlfn.IFERROR(VLOOKUP($P51,#REF!,17,0),0)</f>
        <v>0</v>
      </c>
      <c r="J51" s="162">
        <f>_xlfn.IFERROR(VLOOKUP($P51,#REF!,17,0),0)</f>
        <v>0</v>
      </c>
      <c r="K51" s="162">
        <f>_xlfn.IFERROR(VLOOKUP($P51,#REF!,17,0),0)</f>
        <v>0</v>
      </c>
      <c r="L51" s="162">
        <f>_xlfn.IFERROR(VLOOKUP($P51,#REF!,17,0),0)</f>
        <v>0</v>
      </c>
      <c r="M51" s="162">
        <f>_xlfn.IFERROR(VLOOKUP($P51,#REF!,17,0),0)</f>
        <v>0</v>
      </c>
      <c r="N51" s="162">
        <f>_xlfn.IFERROR(VLOOKUP($P51,#REF!,17,0),0)</f>
        <v>0</v>
      </c>
      <c r="O51" s="162">
        <f>_xlfn.IFERROR(VLOOKUP($P51,#REF!,17,0),0)</f>
        <v>0</v>
      </c>
      <c r="P51" s="5" t="str">
        <f>CONCATENATE(LOWER(B51)," ",LOWER(C51))</f>
        <v> </v>
      </c>
    </row>
    <row r="52" spans="1:17" s="5" customFormat="1" ht="12.75">
      <c r="A52" s="168">
        <v>4</v>
      </c>
      <c r="B52" s="172"/>
      <c r="C52" s="172"/>
      <c r="D52" s="169" t="s">
        <v>22</v>
      </c>
      <c r="E52" s="171">
        <f>SUM(F52:O52)-SMALL(F52:O52,2)-MIN(F52:O52)</f>
        <v>0</v>
      </c>
      <c r="F52" s="305">
        <f>_xlfn.IFERROR(VLOOKUP($P52,'Rd1 PI'!$C$2:$AC$21,17,0),0)</f>
        <v>0</v>
      </c>
      <c r="G52" s="162">
        <f>_xlfn.IFERROR(VLOOKUP($P52,#REF!,20,0),0)</f>
        <v>0</v>
      </c>
      <c r="H52" s="162">
        <f>_xlfn.IFERROR(VLOOKUP($P52,#REF!,17,0),0)</f>
        <v>0</v>
      </c>
      <c r="I52" s="162">
        <f>_xlfn.IFERROR(VLOOKUP($P52,#REF!,17,0),0)</f>
        <v>0</v>
      </c>
      <c r="J52" s="162">
        <f>_xlfn.IFERROR(VLOOKUP($P52,#REF!,17,0),0)</f>
        <v>0</v>
      </c>
      <c r="K52" s="162">
        <f>_xlfn.IFERROR(VLOOKUP($P52,#REF!,17,0),0)</f>
        <v>0</v>
      </c>
      <c r="L52" s="162">
        <f>_xlfn.IFERROR(VLOOKUP($P52,#REF!,17,0),0)</f>
        <v>0</v>
      </c>
      <c r="M52" s="162">
        <f>_xlfn.IFERROR(VLOOKUP($P52,#REF!,17,0),0)</f>
        <v>0</v>
      </c>
      <c r="N52" s="162">
        <f>_xlfn.IFERROR(VLOOKUP($P52,#REF!,17,0),0)</f>
        <v>0</v>
      </c>
      <c r="O52" s="162">
        <f>_xlfn.IFERROR(VLOOKUP($P52,#REF!,17,0),0)</f>
        <v>0</v>
      </c>
      <c r="P52" s="5" t="str">
        <f>CONCATENATE(LOWER(B52)," ",LOWER(C52))</f>
        <v> </v>
      </c>
      <c r="Q52" s="15"/>
    </row>
    <row r="53" spans="1:17" s="5" customFormat="1" ht="13.5" thickBot="1">
      <c r="A53" s="173">
        <v>5</v>
      </c>
      <c r="B53" s="172"/>
      <c r="C53" s="172"/>
      <c r="D53" s="169" t="s">
        <v>22</v>
      </c>
      <c r="E53" s="174">
        <f>SUM(F53:O53)-SMALL(F53:O53,2)-MIN(F53:O53)</f>
        <v>0</v>
      </c>
      <c r="F53" s="305">
        <f>_xlfn.IFERROR(VLOOKUP($P53,'Rd1 PI'!$C$2:$AC$21,17,0),0)</f>
        <v>0</v>
      </c>
      <c r="G53" s="162">
        <f>_xlfn.IFERROR(VLOOKUP($P53,#REF!,20,0),0)</f>
        <v>0</v>
      </c>
      <c r="H53" s="162">
        <f>_xlfn.IFERROR(VLOOKUP($P53,#REF!,17,0),0)</f>
        <v>0</v>
      </c>
      <c r="I53" s="162">
        <f>_xlfn.IFERROR(VLOOKUP($P53,#REF!,17,0),0)</f>
        <v>0</v>
      </c>
      <c r="J53" s="162">
        <f>_xlfn.IFERROR(VLOOKUP($P53,#REF!,17,0),0)</f>
        <v>0</v>
      </c>
      <c r="K53" s="162">
        <f>_xlfn.IFERROR(VLOOKUP($P53,#REF!,17,0),0)</f>
        <v>0</v>
      </c>
      <c r="L53" s="162">
        <f>_xlfn.IFERROR(VLOOKUP($P53,#REF!,17,0),0)</f>
        <v>0</v>
      </c>
      <c r="M53" s="162">
        <f>_xlfn.IFERROR(VLOOKUP($P53,#REF!,17,0),0)</f>
        <v>0</v>
      </c>
      <c r="N53" s="162">
        <f>_xlfn.IFERROR(VLOOKUP($P53,#REF!,17,0),0)</f>
        <v>0</v>
      </c>
      <c r="O53" s="162">
        <f>_xlfn.IFERROR(VLOOKUP($P53,#REF!,17,0),0)</f>
        <v>0</v>
      </c>
      <c r="P53" s="5" t="str">
        <f>CONCATENATE(LOWER(B53)," ",LOWER(C53))</f>
        <v> </v>
      </c>
      <c r="Q53" s="15"/>
    </row>
    <row r="54" spans="1:17" s="5" customFormat="1" ht="12.75">
      <c r="A54" s="13"/>
      <c r="B54" s="22"/>
      <c r="C54" s="22"/>
      <c r="D54" s="4"/>
      <c r="E54" s="24"/>
      <c r="F54" s="4"/>
      <c r="G54" s="4"/>
      <c r="I54" s="4"/>
      <c r="J54" s="4"/>
      <c r="K54" s="4"/>
      <c r="L54" s="4"/>
      <c r="M54" s="4"/>
      <c r="N54" s="4"/>
      <c r="O54" s="4"/>
      <c r="P54" s="14"/>
      <c r="Q54" s="15"/>
    </row>
    <row r="55" spans="1:15" s="5" customFormat="1" ht="13.5" thickBot="1">
      <c r="A55" s="45" t="s">
        <v>19</v>
      </c>
      <c r="B55" s="46"/>
      <c r="C55" s="46"/>
      <c r="D55" s="15"/>
      <c r="E55" s="24"/>
      <c r="F55" s="4"/>
      <c r="G55" s="4"/>
      <c r="I55" s="4"/>
      <c r="J55" s="4"/>
      <c r="K55" s="4"/>
      <c r="L55" s="4"/>
      <c r="M55" s="4"/>
      <c r="N55" s="4"/>
      <c r="O55" s="4"/>
    </row>
    <row r="56" spans="1:16" s="5" customFormat="1" ht="12.75">
      <c r="A56" s="42">
        <v>1</v>
      </c>
      <c r="B56" s="102" t="s">
        <v>31</v>
      </c>
      <c r="C56" s="102" t="s">
        <v>32</v>
      </c>
      <c r="D56" s="83" t="s">
        <v>21</v>
      </c>
      <c r="E56" s="90">
        <f>SUM(F56:O56)-SMALL(F56:O56,2)-MIN(F56:O56)</f>
        <v>100</v>
      </c>
      <c r="F56" s="176">
        <f>_xlfn.IFERROR(VLOOKUP($P56,'Rd1 PI'!$C$2:$AC$21,17,0),0)</f>
        <v>100</v>
      </c>
      <c r="G56" s="43">
        <f>_xlfn.IFERROR(VLOOKUP($P56,#REF!,20,0),0)</f>
        <v>0</v>
      </c>
      <c r="H56" s="43">
        <f>_xlfn.IFERROR(VLOOKUP($P56,#REF!,17,0),0)</f>
        <v>0</v>
      </c>
      <c r="I56" s="43">
        <f>_xlfn.IFERROR(VLOOKUP($P56,#REF!,17,0),0)</f>
        <v>0</v>
      </c>
      <c r="J56" s="43">
        <f>_xlfn.IFERROR(VLOOKUP($P56,#REF!,17,0),0)</f>
        <v>0</v>
      </c>
      <c r="K56" s="43">
        <f>_xlfn.IFERROR(VLOOKUP($P56,#REF!,17,0),0)</f>
        <v>0</v>
      </c>
      <c r="L56" s="43">
        <f>_xlfn.IFERROR(VLOOKUP($P56,#REF!,17,0),0)</f>
        <v>0</v>
      </c>
      <c r="M56" s="43">
        <f>_xlfn.IFERROR(VLOOKUP($P56,#REF!,17,0),0)</f>
        <v>0</v>
      </c>
      <c r="N56" s="43">
        <f>_xlfn.IFERROR(VLOOKUP($P56,#REF!,17,0),0)</f>
        <v>0</v>
      </c>
      <c r="O56" s="43">
        <f>_xlfn.IFERROR(VLOOKUP($P56,#REF!,17,0),0)</f>
        <v>0</v>
      </c>
      <c r="P56" s="5" t="str">
        <f>CONCATENATE(LOWER(B56)," ",LOWER(C56))</f>
        <v>noel heritage</v>
      </c>
    </row>
    <row r="57" spans="1:17" s="5" customFormat="1" ht="12.75">
      <c r="A57" s="42">
        <v>2</v>
      </c>
      <c r="B57" s="35" t="s">
        <v>114</v>
      </c>
      <c r="C57" s="35" t="s">
        <v>115</v>
      </c>
      <c r="D57" s="83" t="s">
        <v>21</v>
      </c>
      <c r="E57" s="91">
        <f>SUM(F57:O57)-SMALL(F57:O57,2)-MIN(F57:O57)</f>
        <v>75</v>
      </c>
      <c r="F57" s="176">
        <f>_xlfn.IFERROR(VLOOKUP($P57,'Rd1 PI'!$C$2:$AC$21,17,0),0)</f>
        <v>75</v>
      </c>
      <c r="G57" s="43">
        <f>_xlfn.IFERROR(VLOOKUP($P57,#REF!,20,0),0)</f>
        <v>0</v>
      </c>
      <c r="H57" s="43">
        <f>_xlfn.IFERROR(VLOOKUP($P57,#REF!,17,0),0)</f>
        <v>0</v>
      </c>
      <c r="I57" s="43">
        <f>_xlfn.IFERROR(VLOOKUP($P57,#REF!,17,0),0)</f>
        <v>0</v>
      </c>
      <c r="J57" s="43">
        <f>_xlfn.IFERROR(VLOOKUP($P57,#REF!,17,0),0)</f>
        <v>0</v>
      </c>
      <c r="K57" s="43">
        <f>_xlfn.IFERROR(VLOOKUP($P57,#REF!,17,0),0)</f>
        <v>0</v>
      </c>
      <c r="L57" s="43">
        <f>_xlfn.IFERROR(VLOOKUP($P57,#REF!,17,0),0)</f>
        <v>0</v>
      </c>
      <c r="M57" s="43">
        <f>_xlfn.IFERROR(VLOOKUP($P57,#REF!,17,0),0)</f>
        <v>0</v>
      </c>
      <c r="N57" s="43">
        <f>_xlfn.IFERROR(VLOOKUP($P57,#REF!,17,0),0)</f>
        <v>0</v>
      </c>
      <c r="O57" s="43">
        <f>_xlfn.IFERROR(VLOOKUP($P57,#REF!,17,0),0)</f>
        <v>0</v>
      </c>
      <c r="P57" s="5" t="str">
        <f>CONCATENATE(LOWER(B57)," ",LOWER(C57))</f>
        <v>max lloyd</v>
      </c>
      <c r="Q57" s="15"/>
    </row>
    <row r="58" spans="1:16" s="5" customFormat="1" ht="12.75">
      <c r="A58" s="42">
        <v>3</v>
      </c>
      <c r="B58" s="102" t="s">
        <v>62</v>
      </c>
      <c r="C58" s="102" t="s">
        <v>59</v>
      </c>
      <c r="D58" s="83" t="s">
        <v>21</v>
      </c>
      <c r="E58" s="91">
        <f>SUM(F58:O58)-SMALL(F58:O58,2)-MIN(F58:O58)</f>
        <v>60</v>
      </c>
      <c r="F58" s="176">
        <f>_xlfn.IFERROR(VLOOKUP($P58,'Rd1 PI'!$C$2:$AC$21,17,0),0)</f>
        <v>60</v>
      </c>
      <c r="G58" s="43">
        <f>_xlfn.IFERROR(VLOOKUP($P58,#REF!,20,0),0)</f>
        <v>0</v>
      </c>
      <c r="H58" s="43">
        <f>_xlfn.IFERROR(VLOOKUP($P58,#REF!,17,0),0)</f>
        <v>0</v>
      </c>
      <c r="I58" s="43">
        <f>_xlfn.IFERROR(VLOOKUP($P58,#REF!,17,0),0)</f>
        <v>0</v>
      </c>
      <c r="J58" s="43">
        <f>_xlfn.IFERROR(VLOOKUP($P58,#REF!,17,0),0)</f>
        <v>0</v>
      </c>
      <c r="K58" s="43">
        <f>_xlfn.IFERROR(VLOOKUP($P58,#REF!,17,0),0)</f>
        <v>0</v>
      </c>
      <c r="L58" s="43">
        <f>_xlfn.IFERROR(VLOOKUP($P58,#REF!,17,0),0)</f>
        <v>0</v>
      </c>
      <c r="M58" s="43">
        <f>_xlfn.IFERROR(VLOOKUP($P58,#REF!,17,0),0)</f>
        <v>0</v>
      </c>
      <c r="N58" s="43">
        <f>_xlfn.IFERROR(VLOOKUP($P58,#REF!,17,0),0)</f>
        <v>0</v>
      </c>
      <c r="O58" s="43">
        <f>_xlfn.IFERROR(VLOOKUP($P58,#REF!,17,0),0)</f>
        <v>0</v>
      </c>
      <c r="P58" s="5" t="str">
        <f>CONCATENATE(LOWER(B58)," ",LOWER(C58))</f>
        <v>gareth pedley</v>
      </c>
    </row>
    <row r="59" spans="1:17" ht="12.75">
      <c r="A59" s="42">
        <v>4</v>
      </c>
      <c r="B59" s="35"/>
      <c r="C59" s="102"/>
      <c r="D59" s="83" t="s">
        <v>21</v>
      </c>
      <c r="E59" s="91">
        <f>SUM(F59:O59)-SMALL(F59:O59,2)-MIN(F59:O59)</f>
        <v>0</v>
      </c>
      <c r="F59" s="176">
        <f>_xlfn.IFERROR(VLOOKUP($P59,'Rd1 PI'!$C$2:$AC$21,17,0),0)</f>
        <v>0</v>
      </c>
      <c r="G59" s="43">
        <f>_xlfn.IFERROR(VLOOKUP($P59,#REF!,20,0),0)</f>
        <v>0</v>
      </c>
      <c r="H59" s="43">
        <f>_xlfn.IFERROR(VLOOKUP($P59,#REF!,17,0),0)</f>
        <v>0</v>
      </c>
      <c r="I59" s="43">
        <f>_xlfn.IFERROR(VLOOKUP($P59,#REF!,17,0),0)</f>
        <v>0</v>
      </c>
      <c r="J59" s="43">
        <f>_xlfn.IFERROR(VLOOKUP($P59,#REF!,17,0),0)</f>
        <v>0</v>
      </c>
      <c r="K59" s="43">
        <f>_xlfn.IFERROR(VLOOKUP($P59,#REF!,17,0),0)</f>
        <v>0</v>
      </c>
      <c r="L59" s="43">
        <f>_xlfn.IFERROR(VLOOKUP($P59,#REF!,17,0),0)</f>
        <v>0</v>
      </c>
      <c r="M59" s="43">
        <f>_xlfn.IFERROR(VLOOKUP($P59,#REF!,17,0),0)</f>
        <v>0</v>
      </c>
      <c r="N59" s="43">
        <f>_xlfn.IFERROR(VLOOKUP($P59,#REF!,17,0),0)</f>
        <v>0</v>
      </c>
      <c r="O59" s="43">
        <f>_xlfn.IFERROR(VLOOKUP($P59,#REF!,17,0),0)</f>
        <v>0</v>
      </c>
      <c r="P59" s="5" t="str">
        <f>CONCATENATE(LOWER(B59)," ",LOWER(C59))</f>
        <v> </v>
      </c>
      <c r="Q59" s="5"/>
    </row>
    <row r="60" spans="1:17" ht="13.5" thickBot="1">
      <c r="A60" s="44">
        <v>5</v>
      </c>
      <c r="B60" s="102"/>
      <c r="C60" s="102"/>
      <c r="D60" s="83" t="s">
        <v>21</v>
      </c>
      <c r="E60" s="92">
        <f>SUM(F60:O60)-SMALL(F60:O60,2)-MIN(F60:O60)</f>
        <v>0</v>
      </c>
      <c r="F60" s="176">
        <f>_xlfn.IFERROR(VLOOKUP($P60,'Rd1 PI'!$C$2:$AC$21,17,0),0)</f>
        <v>0</v>
      </c>
      <c r="G60" s="43">
        <f>_xlfn.IFERROR(VLOOKUP($P60,#REF!,20,0),0)</f>
        <v>0</v>
      </c>
      <c r="H60" s="43">
        <f>_xlfn.IFERROR(VLOOKUP($P60,#REF!,17,0),0)</f>
        <v>0</v>
      </c>
      <c r="I60" s="43">
        <f>_xlfn.IFERROR(VLOOKUP($P60,#REF!,17,0),0)</f>
        <v>0</v>
      </c>
      <c r="J60" s="43">
        <f>_xlfn.IFERROR(VLOOKUP($P60,#REF!,17,0),0)</f>
        <v>0</v>
      </c>
      <c r="K60" s="43">
        <f>_xlfn.IFERROR(VLOOKUP($P60,#REF!,17,0),0)</f>
        <v>0</v>
      </c>
      <c r="L60" s="43">
        <f>_xlfn.IFERROR(VLOOKUP($P60,#REF!,17,0),0)</f>
        <v>0</v>
      </c>
      <c r="M60" s="43">
        <f>_xlfn.IFERROR(VLOOKUP($P60,#REF!,17,0),0)</f>
        <v>0</v>
      </c>
      <c r="N60" s="43">
        <f>_xlfn.IFERROR(VLOOKUP($P60,#REF!,17,0),0)</f>
        <v>0</v>
      </c>
      <c r="O60" s="43">
        <f>_xlfn.IFERROR(VLOOKUP($P60,#REF!,17,0),0)</f>
        <v>0</v>
      </c>
      <c r="P60" s="5" t="str">
        <f>CONCATENATE(LOWER(B60)," ",LOWER(C60))</f>
        <v> </v>
      </c>
      <c r="Q60" s="15"/>
    </row>
    <row r="61" spans="1:17" ht="12.75">
      <c r="A61" s="13"/>
      <c r="B61" s="22"/>
      <c r="C61" s="22"/>
      <c r="D61" s="4"/>
      <c r="E61" s="24"/>
      <c r="F61" s="4"/>
      <c r="G61" s="4"/>
      <c r="H61" s="1"/>
      <c r="I61" s="4"/>
      <c r="J61" s="4"/>
      <c r="K61" s="4"/>
      <c r="L61" s="4"/>
      <c r="M61" s="4"/>
      <c r="N61" s="4"/>
      <c r="O61" s="4"/>
      <c r="P61" s="14"/>
      <c r="Q61" s="15"/>
    </row>
    <row r="62" spans="1:15" s="5" customFormat="1" ht="13.5" thickBot="1">
      <c r="A62" s="392" t="s">
        <v>48</v>
      </c>
      <c r="B62" s="307"/>
      <c r="C62" s="307"/>
      <c r="D62" s="15"/>
      <c r="E62" s="24"/>
      <c r="F62" s="4"/>
      <c r="G62" s="4"/>
      <c r="I62" s="4"/>
      <c r="J62" s="4"/>
      <c r="K62" s="4"/>
      <c r="L62" s="4"/>
      <c r="M62" s="4"/>
      <c r="N62" s="4"/>
      <c r="O62" s="4"/>
    </row>
    <row r="63" spans="1:16" s="5" customFormat="1" ht="12.75">
      <c r="A63" s="393">
        <v>1</v>
      </c>
      <c r="B63" s="384" t="s">
        <v>70</v>
      </c>
      <c r="C63" s="384" t="s">
        <v>71</v>
      </c>
      <c r="D63" s="394" t="s">
        <v>51</v>
      </c>
      <c r="E63" s="395">
        <f>SUM(F63:O63)-SMALL(F63:O63,2)-MIN(F63:O63)</f>
        <v>100</v>
      </c>
      <c r="F63" s="388">
        <f>_xlfn.IFERROR(VLOOKUP($P63,'Rd1 PI'!$C$2:$AC$21,17,0),0)</f>
        <v>100</v>
      </c>
      <c r="G63" s="385">
        <f>_xlfn.IFERROR(VLOOKUP($P63,#REF!,20,0),0)</f>
        <v>0</v>
      </c>
      <c r="H63" s="385">
        <f>_xlfn.IFERROR(VLOOKUP($P63,#REF!,17,0),0)</f>
        <v>0</v>
      </c>
      <c r="I63" s="385">
        <f>_xlfn.IFERROR(VLOOKUP($P63,#REF!,17,0),0)</f>
        <v>0</v>
      </c>
      <c r="J63" s="385">
        <f>_xlfn.IFERROR(VLOOKUP($P63,#REF!,17,0),0)</f>
        <v>0</v>
      </c>
      <c r="K63" s="385">
        <f>_xlfn.IFERROR(VLOOKUP($P63,#REF!,17,0),0)</f>
        <v>0</v>
      </c>
      <c r="L63" s="385">
        <f>_xlfn.IFERROR(VLOOKUP($P63,#REF!,17,0),0)</f>
        <v>0</v>
      </c>
      <c r="M63" s="385">
        <f>_xlfn.IFERROR(VLOOKUP($P63,#REF!,17,0),0)</f>
        <v>0</v>
      </c>
      <c r="N63" s="385">
        <f>_xlfn.IFERROR(VLOOKUP($P63,#REF!,17,0),0)</f>
        <v>0</v>
      </c>
      <c r="O63" s="385">
        <f>_xlfn.IFERROR(VLOOKUP($P63,#REF!,17,0),0)</f>
        <v>0</v>
      </c>
      <c r="P63" s="5" t="str">
        <f>CONCATENATE(LOWER(B63)," ",LOWER(C63))</f>
        <v>gavin newman</v>
      </c>
    </row>
    <row r="64" spans="1:16" s="5" customFormat="1" ht="12.75">
      <c r="A64" s="393">
        <v>2</v>
      </c>
      <c r="B64" s="384"/>
      <c r="C64" s="384"/>
      <c r="D64" s="394" t="s">
        <v>51</v>
      </c>
      <c r="E64" s="396">
        <f>SUM(F64:O64)-SMALL(F64:O64,2)-MIN(F64:O64)</f>
        <v>0</v>
      </c>
      <c r="F64" s="388">
        <f>_xlfn.IFERROR(VLOOKUP($P64,'Rd1 PI'!$C$2:$AC$21,17,0),0)</f>
        <v>0</v>
      </c>
      <c r="G64" s="385">
        <f>_xlfn.IFERROR(VLOOKUP($P64,#REF!,20,0),0)</f>
        <v>0</v>
      </c>
      <c r="H64" s="385">
        <f>_xlfn.IFERROR(VLOOKUP($P64,#REF!,17,0),0)</f>
        <v>0</v>
      </c>
      <c r="I64" s="385">
        <f>_xlfn.IFERROR(VLOOKUP($P64,#REF!,17,0),0)</f>
        <v>0</v>
      </c>
      <c r="J64" s="385">
        <f>_xlfn.IFERROR(VLOOKUP($P64,#REF!,17,0),0)</f>
        <v>0</v>
      </c>
      <c r="K64" s="385">
        <f>_xlfn.IFERROR(VLOOKUP($P64,#REF!,17,0),0)</f>
        <v>0</v>
      </c>
      <c r="L64" s="385">
        <f>_xlfn.IFERROR(VLOOKUP($P64,#REF!,17,0),0)</f>
        <v>0</v>
      </c>
      <c r="M64" s="385">
        <f>_xlfn.IFERROR(VLOOKUP($P64,#REF!,17,0),0)</f>
        <v>0</v>
      </c>
      <c r="N64" s="385">
        <f>_xlfn.IFERROR(VLOOKUP($P64,#REF!,17,0),0)</f>
        <v>0</v>
      </c>
      <c r="O64" s="385">
        <f>_xlfn.IFERROR(VLOOKUP($P64,#REF!,17,0),0)</f>
        <v>0</v>
      </c>
      <c r="P64" s="5" t="str">
        <f>CONCATENATE(LOWER(B64)," ",LOWER(C64))</f>
        <v> </v>
      </c>
    </row>
    <row r="65" spans="1:16" s="5" customFormat="1" ht="12.75">
      <c r="A65" s="393">
        <v>3</v>
      </c>
      <c r="B65" s="384"/>
      <c r="C65" s="384"/>
      <c r="D65" s="394" t="s">
        <v>51</v>
      </c>
      <c r="E65" s="396">
        <f>SUM(F65:O65)-SMALL(F65:O65,2)-MIN(F65:O65)</f>
        <v>0</v>
      </c>
      <c r="F65" s="388">
        <f>_xlfn.IFERROR(VLOOKUP($P65,'Rd1 PI'!$C$2:$AC$21,17,0),0)</f>
        <v>0</v>
      </c>
      <c r="G65" s="385">
        <f>_xlfn.IFERROR(VLOOKUP($P65,#REF!,20,0),0)</f>
        <v>0</v>
      </c>
      <c r="H65" s="385">
        <f>_xlfn.IFERROR(VLOOKUP($P65,#REF!,17,0),0)</f>
        <v>0</v>
      </c>
      <c r="I65" s="385">
        <f>_xlfn.IFERROR(VLOOKUP($P65,#REF!,17,0),0)</f>
        <v>0</v>
      </c>
      <c r="J65" s="385">
        <f>_xlfn.IFERROR(VLOOKUP($P65,#REF!,17,0),0)</f>
        <v>0</v>
      </c>
      <c r="K65" s="385">
        <f>_xlfn.IFERROR(VLOOKUP($P65,#REF!,17,0),0)</f>
        <v>0</v>
      </c>
      <c r="L65" s="385">
        <f>_xlfn.IFERROR(VLOOKUP($P65,#REF!,17,0),0)</f>
        <v>0</v>
      </c>
      <c r="M65" s="385">
        <f>_xlfn.IFERROR(VLOOKUP($P65,#REF!,17,0),0)</f>
        <v>0</v>
      </c>
      <c r="N65" s="385">
        <f>_xlfn.IFERROR(VLOOKUP($P65,#REF!,17,0),0)</f>
        <v>0</v>
      </c>
      <c r="O65" s="385">
        <f>_xlfn.IFERROR(VLOOKUP($P65,#REF!,17,0),0)</f>
        <v>0</v>
      </c>
      <c r="P65" s="5" t="str">
        <f>CONCATENATE(LOWER(B65)," ",LOWER(C65))</f>
        <v> </v>
      </c>
    </row>
    <row r="66" spans="1:16" s="5" customFormat="1" ht="12.75">
      <c r="A66" s="393">
        <v>4</v>
      </c>
      <c r="B66" s="384"/>
      <c r="C66" s="384"/>
      <c r="D66" s="394" t="s">
        <v>51</v>
      </c>
      <c r="E66" s="396">
        <f>SUM(F66:O66)-SMALL(F66:O66,2)-MIN(F66:O66)</f>
        <v>0</v>
      </c>
      <c r="F66" s="388">
        <f>_xlfn.IFERROR(VLOOKUP($P66,'Rd1 PI'!$C$2:$AC$21,17,0),0)</f>
        <v>0</v>
      </c>
      <c r="G66" s="385">
        <f>_xlfn.IFERROR(VLOOKUP($P66,#REF!,20,0),0)</f>
        <v>0</v>
      </c>
      <c r="H66" s="385">
        <f>_xlfn.IFERROR(VLOOKUP($P66,#REF!,17,0),0)</f>
        <v>0</v>
      </c>
      <c r="I66" s="385">
        <f>_xlfn.IFERROR(VLOOKUP($P66,#REF!,17,0),0)</f>
        <v>0</v>
      </c>
      <c r="J66" s="385">
        <f>_xlfn.IFERROR(VLOOKUP($P66,#REF!,17,0),0)</f>
        <v>0</v>
      </c>
      <c r="K66" s="385">
        <f>_xlfn.IFERROR(VLOOKUP($P66,#REF!,17,0),0)</f>
        <v>0</v>
      </c>
      <c r="L66" s="385">
        <f>_xlfn.IFERROR(VLOOKUP($P66,#REF!,17,0),0)</f>
        <v>0</v>
      </c>
      <c r="M66" s="385">
        <f>_xlfn.IFERROR(VLOOKUP($P66,#REF!,17,0),0)</f>
        <v>0</v>
      </c>
      <c r="N66" s="385">
        <f>_xlfn.IFERROR(VLOOKUP($P66,#REF!,17,0),0)</f>
        <v>0</v>
      </c>
      <c r="O66" s="385">
        <f>_xlfn.IFERROR(VLOOKUP($P66,#REF!,17,0),0)</f>
        <v>0</v>
      </c>
      <c r="P66" s="5" t="str">
        <f>CONCATENATE(LOWER(B66)," ",LOWER(C66))</f>
        <v> </v>
      </c>
    </row>
    <row r="67" spans="1:16" s="5" customFormat="1" ht="13.5" thickBot="1">
      <c r="A67" s="393">
        <v>5</v>
      </c>
      <c r="B67" s="384"/>
      <c r="C67" s="384"/>
      <c r="D67" s="394" t="s">
        <v>51</v>
      </c>
      <c r="E67" s="397">
        <f>SUM(F67:O67)-SMALL(F67:O67,2)-MIN(F67:O67)</f>
        <v>0</v>
      </c>
      <c r="F67" s="388">
        <f>_xlfn.IFERROR(VLOOKUP($P67,'Rd1 PI'!$C$2:$AC$21,17,0),0)</f>
        <v>0</v>
      </c>
      <c r="G67" s="385">
        <f>_xlfn.IFERROR(VLOOKUP($P67,#REF!,20,0),0)</f>
        <v>0</v>
      </c>
      <c r="H67" s="385">
        <f>_xlfn.IFERROR(VLOOKUP($P67,#REF!,17,0),0)</f>
        <v>0</v>
      </c>
      <c r="I67" s="385">
        <f>_xlfn.IFERROR(VLOOKUP($P67,#REF!,17,0),0)</f>
        <v>0</v>
      </c>
      <c r="J67" s="385">
        <f>_xlfn.IFERROR(VLOOKUP($P67,#REF!,17,0),0)</f>
        <v>0</v>
      </c>
      <c r="K67" s="385">
        <f>_xlfn.IFERROR(VLOOKUP($P67,#REF!,17,0),0)</f>
        <v>0</v>
      </c>
      <c r="L67" s="385">
        <f>_xlfn.IFERROR(VLOOKUP($P67,#REF!,17,0),0)</f>
        <v>0</v>
      </c>
      <c r="M67" s="385">
        <f>_xlfn.IFERROR(VLOOKUP($P67,#REF!,17,0),0)</f>
        <v>0</v>
      </c>
      <c r="N67" s="385">
        <f>_xlfn.IFERROR(VLOOKUP($P67,#REF!,17,0),0)</f>
        <v>0</v>
      </c>
      <c r="O67" s="385">
        <f>_xlfn.IFERROR(VLOOKUP($P67,#REF!,17,0),0)</f>
        <v>0</v>
      </c>
      <c r="P67" s="5" t="str">
        <f>CONCATENATE(LOWER(B67)," ",LOWER(C67))</f>
        <v> </v>
      </c>
    </row>
    <row r="68" spans="1:17" ht="12.75">
      <c r="A68" s="13"/>
      <c r="B68" s="5"/>
      <c r="C68" s="5"/>
      <c r="D68" s="23"/>
      <c r="E68" s="24"/>
      <c r="F68" s="4"/>
      <c r="G68" s="12"/>
      <c r="H68" s="1"/>
      <c r="I68" s="12"/>
      <c r="J68" s="12"/>
      <c r="K68" s="12"/>
      <c r="L68" s="4"/>
      <c r="M68" s="4"/>
      <c r="N68" s="4"/>
      <c r="O68" s="4"/>
      <c r="P68" s="14"/>
      <c r="Q68" s="15"/>
    </row>
    <row r="69" spans="1:15" s="5" customFormat="1" ht="13.5" thickBot="1">
      <c r="A69" s="40" t="s">
        <v>49</v>
      </c>
      <c r="B69" s="41"/>
      <c r="C69" s="41"/>
      <c r="D69" s="15"/>
      <c r="E69" s="24"/>
      <c r="F69" s="4"/>
      <c r="G69" s="4"/>
      <c r="I69" s="4"/>
      <c r="J69" s="4"/>
      <c r="K69" s="4"/>
      <c r="L69" s="4"/>
      <c r="M69" s="4"/>
      <c r="N69" s="4"/>
      <c r="O69" s="4"/>
    </row>
    <row r="70" spans="1:16" s="5" customFormat="1" ht="12.75">
      <c r="A70" s="37">
        <v>1</v>
      </c>
      <c r="B70" s="114"/>
      <c r="C70" s="114"/>
      <c r="D70" s="38" t="s">
        <v>52</v>
      </c>
      <c r="E70" s="93">
        <f>SUM(F70:O70)-SMALL(F70:O70,2)-MIN(F70:O70)</f>
        <v>0</v>
      </c>
      <c r="F70" s="304">
        <f>_xlfn.IFERROR(VLOOKUP($P70,'Rd1 PI'!$C$2:$AC$21,17,0),0)</f>
        <v>0</v>
      </c>
      <c r="G70" s="39">
        <f>_xlfn.IFERROR(VLOOKUP($P70,#REF!,20,0),0)</f>
        <v>0</v>
      </c>
      <c r="H70" s="39">
        <f>_xlfn.IFERROR(VLOOKUP($P70,#REF!,17,0),0)</f>
        <v>0</v>
      </c>
      <c r="I70" s="39">
        <f>_xlfn.IFERROR(VLOOKUP($P70,#REF!,17,0),0)</f>
        <v>0</v>
      </c>
      <c r="J70" s="39">
        <f>_xlfn.IFERROR(VLOOKUP($P70,#REF!,17,0),0)</f>
        <v>0</v>
      </c>
      <c r="K70" s="39">
        <f>_xlfn.IFERROR(VLOOKUP($P70,#REF!,17,0),0)</f>
        <v>0</v>
      </c>
      <c r="L70" s="39">
        <f>_xlfn.IFERROR(VLOOKUP($P70,#REF!,17,0),0)</f>
        <v>0</v>
      </c>
      <c r="M70" s="39">
        <f>_xlfn.IFERROR(VLOOKUP($P70,#REF!,17,0),0)</f>
        <v>0</v>
      </c>
      <c r="N70" s="39">
        <f>_xlfn.IFERROR(VLOOKUP($P70,#REF!,17,0),0)</f>
        <v>0</v>
      </c>
      <c r="O70" s="39">
        <f>_xlfn.IFERROR(VLOOKUP($P70,#REF!,17,0),0)</f>
        <v>0</v>
      </c>
      <c r="P70" s="5" t="str">
        <f>CONCATENATE(LOWER(B70)," ",LOWER(C70))</f>
        <v> </v>
      </c>
    </row>
    <row r="71" spans="1:16" s="5" customFormat="1" ht="12.75">
      <c r="A71" s="37">
        <v>2</v>
      </c>
      <c r="B71" s="114"/>
      <c r="C71" s="114"/>
      <c r="D71" s="38" t="s">
        <v>52</v>
      </c>
      <c r="E71" s="94">
        <f>SUM(F71:O71)-SMALL(F71:O71,2)-MIN(F71:O71)</f>
        <v>0</v>
      </c>
      <c r="F71" s="304">
        <f>_xlfn.IFERROR(VLOOKUP($P71,'Rd1 PI'!$C$2:$AC$21,17,0),0)</f>
        <v>0</v>
      </c>
      <c r="G71" s="39">
        <f>_xlfn.IFERROR(VLOOKUP($P71,#REF!,20,0),0)</f>
        <v>0</v>
      </c>
      <c r="H71" s="39">
        <f>_xlfn.IFERROR(VLOOKUP($P71,#REF!,17,0),0)</f>
        <v>0</v>
      </c>
      <c r="I71" s="39">
        <f>_xlfn.IFERROR(VLOOKUP($P71,#REF!,17,0),0)</f>
        <v>0</v>
      </c>
      <c r="J71" s="39">
        <f>_xlfn.IFERROR(VLOOKUP($P71,#REF!,17,0),0)</f>
        <v>0</v>
      </c>
      <c r="K71" s="39">
        <f>_xlfn.IFERROR(VLOOKUP($P71,#REF!,17,0),0)</f>
        <v>0</v>
      </c>
      <c r="L71" s="39">
        <f>_xlfn.IFERROR(VLOOKUP($P71,#REF!,17,0),0)</f>
        <v>0</v>
      </c>
      <c r="M71" s="39">
        <f>_xlfn.IFERROR(VLOOKUP($P71,#REF!,17,0),0)</f>
        <v>0</v>
      </c>
      <c r="N71" s="39">
        <f>_xlfn.IFERROR(VLOOKUP($P71,#REF!,17,0),0)</f>
        <v>0</v>
      </c>
      <c r="O71" s="39">
        <f>_xlfn.IFERROR(VLOOKUP($P71,#REF!,17,0),0)</f>
        <v>0</v>
      </c>
      <c r="P71" s="5" t="str">
        <f>CONCATENATE(LOWER(B71)," ",LOWER(C71))</f>
        <v> </v>
      </c>
    </row>
    <row r="72" spans="1:16" s="5" customFormat="1" ht="12.75">
      <c r="A72" s="37">
        <v>3</v>
      </c>
      <c r="B72" s="114"/>
      <c r="C72" s="114"/>
      <c r="D72" s="38" t="s">
        <v>52</v>
      </c>
      <c r="E72" s="94">
        <f>SUM(F72:O72)-SMALL(F72:O72,2)-MIN(F72:O72)</f>
        <v>0</v>
      </c>
      <c r="F72" s="304">
        <f>_xlfn.IFERROR(VLOOKUP($P72,'Rd1 PI'!$C$2:$AC$21,17,0),0)</f>
        <v>0</v>
      </c>
      <c r="G72" s="39">
        <f>_xlfn.IFERROR(VLOOKUP($P72,#REF!,20,0),0)</f>
        <v>0</v>
      </c>
      <c r="H72" s="39">
        <f>_xlfn.IFERROR(VLOOKUP($P72,#REF!,17,0),0)</f>
        <v>0</v>
      </c>
      <c r="I72" s="39">
        <f>_xlfn.IFERROR(VLOOKUP($P72,#REF!,17,0),0)</f>
        <v>0</v>
      </c>
      <c r="J72" s="39">
        <f>_xlfn.IFERROR(VLOOKUP($P72,#REF!,17,0),0)</f>
        <v>0</v>
      </c>
      <c r="K72" s="39">
        <f>_xlfn.IFERROR(VLOOKUP($P72,#REF!,17,0),0)</f>
        <v>0</v>
      </c>
      <c r="L72" s="39">
        <f>_xlfn.IFERROR(VLOOKUP($P72,#REF!,17,0),0)</f>
        <v>0</v>
      </c>
      <c r="M72" s="39">
        <f>_xlfn.IFERROR(VLOOKUP($P72,#REF!,17,0),0)</f>
        <v>0</v>
      </c>
      <c r="N72" s="39">
        <f>_xlfn.IFERROR(VLOOKUP($P72,#REF!,17,0),0)</f>
        <v>0</v>
      </c>
      <c r="O72" s="39">
        <f>_xlfn.IFERROR(VLOOKUP($P72,#REF!,17,0),0)</f>
        <v>0</v>
      </c>
      <c r="P72" s="5" t="str">
        <f>CONCATENATE(LOWER(B72)," ",LOWER(C72))</f>
        <v> </v>
      </c>
    </row>
    <row r="73" spans="1:16" s="5" customFormat="1" ht="12.75">
      <c r="A73" s="37">
        <v>4</v>
      </c>
      <c r="B73" s="114"/>
      <c r="C73" s="114"/>
      <c r="D73" s="38" t="s">
        <v>52</v>
      </c>
      <c r="E73" s="94">
        <f>SUM(F73:O73)-SMALL(F73:O73,2)-MIN(F73:O73)</f>
        <v>0</v>
      </c>
      <c r="F73" s="304">
        <f>_xlfn.IFERROR(VLOOKUP($P73,'Rd1 PI'!$C$2:$AC$21,17,0),0)</f>
        <v>0</v>
      </c>
      <c r="G73" s="39">
        <f>_xlfn.IFERROR(VLOOKUP($P73,#REF!,20,0),0)</f>
        <v>0</v>
      </c>
      <c r="H73" s="39">
        <f>_xlfn.IFERROR(VLOOKUP($P73,#REF!,17,0),0)</f>
        <v>0</v>
      </c>
      <c r="I73" s="39">
        <f>_xlfn.IFERROR(VLOOKUP($P73,#REF!,17,0),0)</f>
        <v>0</v>
      </c>
      <c r="J73" s="39">
        <f>_xlfn.IFERROR(VLOOKUP($P73,#REF!,17,0),0)</f>
        <v>0</v>
      </c>
      <c r="K73" s="39">
        <f>_xlfn.IFERROR(VLOOKUP($P73,#REF!,17,0),0)</f>
        <v>0</v>
      </c>
      <c r="L73" s="39">
        <f>_xlfn.IFERROR(VLOOKUP($P73,#REF!,17,0),0)</f>
        <v>0</v>
      </c>
      <c r="M73" s="39">
        <f>_xlfn.IFERROR(VLOOKUP($P73,#REF!,17,0),0)</f>
        <v>0</v>
      </c>
      <c r="N73" s="39">
        <f>_xlfn.IFERROR(VLOOKUP($P73,#REF!,17,0),0)</f>
        <v>0</v>
      </c>
      <c r="O73" s="39">
        <f>_xlfn.IFERROR(VLOOKUP($P73,#REF!,17,0),0)</f>
        <v>0</v>
      </c>
      <c r="P73" s="5" t="str">
        <f>CONCATENATE(LOWER(B73)," ",LOWER(C73))</f>
        <v> </v>
      </c>
    </row>
    <row r="74" spans="1:16" s="5" customFormat="1" ht="13.5" thickBot="1">
      <c r="A74" s="37">
        <v>5</v>
      </c>
      <c r="B74" s="114"/>
      <c r="C74" s="114"/>
      <c r="D74" s="38" t="s">
        <v>52</v>
      </c>
      <c r="E74" s="95">
        <f>SUM(F74:O74)-SMALL(F74:O74,2)-MIN(F74:O74)</f>
        <v>0</v>
      </c>
      <c r="F74" s="304">
        <f>_xlfn.IFERROR(VLOOKUP($P74,'Rd1 PI'!$C$2:$AC$21,17,0),0)</f>
        <v>0</v>
      </c>
      <c r="G74" s="39">
        <f>_xlfn.IFERROR(VLOOKUP($P74,#REF!,20,0),0)</f>
        <v>0</v>
      </c>
      <c r="H74" s="39">
        <f>_xlfn.IFERROR(VLOOKUP($P74,#REF!,17,0),0)</f>
        <v>0</v>
      </c>
      <c r="I74" s="39">
        <f>_xlfn.IFERROR(VLOOKUP($P74,#REF!,17,0),0)</f>
        <v>0</v>
      </c>
      <c r="J74" s="39">
        <f>_xlfn.IFERROR(VLOOKUP($P74,#REF!,17,0),0)</f>
        <v>0</v>
      </c>
      <c r="K74" s="39">
        <f>_xlfn.IFERROR(VLOOKUP($P74,#REF!,17,0),0)</f>
        <v>0</v>
      </c>
      <c r="L74" s="39">
        <f>_xlfn.IFERROR(VLOOKUP($P74,#REF!,17,0),0)</f>
        <v>0</v>
      </c>
      <c r="M74" s="39">
        <f>_xlfn.IFERROR(VLOOKUP($P74,#REF!,17,0),0)</f>
        <v>0</v>
      </c>
      <c r="N74" s="39">
        <f>_xlfn.IFERROR(VLOOKUP($P74,#REF!,17,0),0)</f>
        <v>0</v>
      </c>
      <c r="O74" s="39">
        <f>_xlfn.IFERROR(VLOOKUP($P74,#REF!,17,0),0)</f>
        <v>0</v>
      </c>
      <c r="P74" s="5" t="str">
        <f>CONCATENATE(LOWER(B74)," ",LOWER(C74))</f>
        <v> </v>
      </c>
    </row>
    <row r="75" spans="1:17" ht="12.75">
      <c r="A75" s="13"/>
      <c r="B75" s="5"/>
      <c r="C75" s="5"/>
      <c r="D75" s="23"/>
      <c r="E75" s="24"/>
      <c r="F75" s="4"/>
      <c r="G75" s="12"/>
      <c r="H75" s="1"/>
      <c r="I75" s="12"/>
      <c r="J75" s="12"/>
      <c r="K75" s="12"/>
      <c r="L75" s="4"/>
      <c r="M75" s="4"/>
      <c r="N75" s="4"/>
      <c r="O75" s="4"/>
      <c r="P75" s="14"/>
      <c r="Q75" s="15"/>
    </row>
    <row r="76" spans="1:15" s="5" customFormat="1" ht="13.5" thickBot="1">
      <c r="A76" s="153" t="s">
        <v>17</v>
      </c>
      <c r="B76" s="154"/>
      <c r="C76" s="154"/>
      <c r="D76" s="15"/>
      <c r="E76" s="24"/>
      <c r="F76" s="4"/>
      <c r="G76" s="4"/>
      <c r="I76" s="4"/>
      <c r="J76" s="4"/>
      <c r="K76" s="4"/>
      <c r="L76" s="4"/>
      <c r="M76" s="4"/>
      <c r="N76" s="4"/>
      <c r="O76" s="4"/>
    </row>
    <row r="77" spans="1:16" s="5" customFormat="1" ht="12.75">
      <c r="A77" s="122">
        <v>1</v>
      </c>
      <c r="B77" s="127" t="s">
        <v>145</v>
      </c>
      <c r="C77" s="127" t="s">
        <v>146</v>
      </c>
      <c r="D77" s="123" t="s">
        <v>16</v>
      </c>
      <c r="E77" s="124">
        <f>SUM(F77:O77)-SMALL(F77:O77,2)-MIN(F77:O77)</f>
        <v>100</v>
      </c>
      <c r="F77" s="190">
        <f>_xlfn.IFERROR(VLOOKUP($P77,'Rd1 PI'!$C$2:$AC$21,17,0),0)</f>
        <v>100</v>
      </c>
      <c r="G77" s="125">
        <f>_xlfn.IFERROR(VLOOKUP($P77,#REF!,20,0),0)</f>
        <v>0</v>
      </c>
      <c r="H77" s="125">
        <f>_xlfn.IFERROR(VLOOKUP($P77,#REF!,17,0),0)</f>
        <v>0</v>
      </c>
      <c r="I77" s="125">
        <f>_xlfn.IFERROR(VLOOKUP($P77,#REF!,17,0),0)</f>
        <v>0</v>
      </c>
      <c r="J77" s="125">
        <f>_xlfn.IFERROR(VLOOKUP($P77,#REF!,17,0),0)</f>
        <v>0</v>
      </c>
      <c r="K77" s="125">
        <f>_xlfn.IFERROR(VLOOKUP($P77,#REF!,17,0),0)</f>
        <v>0</v>
      </c>
      <c r="L77" s="125">
        <f>_xlfn.IFERROR(VLOOKUP($P77,#REF!,17,0),0)</f>
        <v>0</v>
      </c>
      <c r="M77" s="125">
        <f>_xlfn.IFERROR(VLOOKUP($P77,#REF!,17,0),0)</f>
        <v>0</v>
      </c>
      <c r="N77" s="125">
        <f>_xlfn.IFERROR(VLOOKUP($P77,#REF!,17,0),0)</f>
        <v>0</v>
      </c>
      <c r="O77" s="125">
        <f>_xlfn.IFERROR(VLOOKUP($P77,#REF!,17,0),0)</f>
        <v>0</v>
      </c>
      <c r="P77" s="5" t="str">
        <f>CONCATENATE(LOWER(B77)," ",LOWER(C77))</f>
        <v>russell garner</v>
      </c>
    </row>
    <row r="78" spans="1:16" s="5" customFormat="1" ht="12.75">
      <c r="A78" s="122">
        <v>2</v>
      </c>
      <c r="B78" s="127"/>
      <c r="C78" s="127"/>
      <c r="D78" s="123" t="s">
        <v>16</v>
      </c>
      <c r="E78" s="126">
        <f>SUM(F78:O78)-SMALL(F78:O78,2)-MIN(F78:O78)</f>
        <v>0</v>
      </c>
      <c r="F78" s="190">
        <f>_xlfn.IFERROR(VLOOKUP($P78,'Rd1 PI'!$C$2:$AC$21,17,0),0)</f>
        <v>0</v>
      </c>
      <c r="G78" s="125">
        <f>_xlfn.IFERROR(VLOOKUP($P78,#REF!,20,0),0)</f>
        <v>0</v>
      </c>
      <c r="H78" s="125">
        <f>_xlfn.IFERROR(VLOOKUP($P78,#REF!,17,0),0)</f>
        <v>0</v>
      </c>
      <c r="I78" s="125">
        <f>_xlfn.IFERROR(VLOOKUP($P78,#REF!,17,0),0)</f>
        <v>0</v>
      </c>
      <c r="J78" s="125">
        <f>_xlfn.IFERROR(VLOOKUP($P78,#REF!,17,0),0)</f>
        <v>0</v>
      </c>
      <c r="K78" s="125">
        <f>_xlfn.IFERROR(VLOOKUP($P78,#REF!,17,0),0)</f>
        <v>0</v>
      </c>
      <c r="L78" s="125">
        <f>_xlfn.IFERROR(VLOOKUP($P78,#REF!,17,0),0)</f>
        <v>0</v>
      </c>
      <c r="M78" s="125">
        <f>_xlfn.IFERROR(VLOOKUP($P78,#REF!,17,0),0)</f>
        <v>0</v>
      </c>
      <c r="N78" s="125">
        <f>_xlfn.IFERROR(VLOOKUP($P78,#REF!,17,0),0)</f>
        <v>0</v>
      </c>
      <c r="O78" s="125">
        <f>_xlfn.IFERROR(VLOOKUP($P78,#REF!,17,0),0)</f>
        <v>0</v>
      </c>
      <c r="P78" s="5" t="str">
        <f>CONCATENATE(LOWER(B78)," ",LOWER(C78))</f>
        <v> </v>
      </c>
    </row>
    <row r="79" spans="1:16" s="5" customFormat="1" ht="12.75">
      <c r="A79" s="122">
        <v>3</v>
      </c>
      <c r="B79" s="127"/>
      <c r="C79" s="127"/>
      <c r="D79" s="123" t="s">
        <v>16</v>
      </c>
      <c r="E79" s="126">
        <f>SUM(F79:O79)-SMALL(F79:O79,2)-MIN(F79:O79)</f>
        <v>0</v>
      </c>
      <c r="F79" s="190">
        <f>_xlfn.IFERROR(VLOOKUP($P79,'Rd1 PI'!$C$2:$AC$21,17,0),0)</f>
        <v>0</v>
      </c>
      <c r="G79" s="125">
        <f>_xlfn.IFERROR(VLOOKUP($P79,#REF!,20,0),0)</f>
        <v>0</v>
      </c>
      <c r="H79" s="125">
        <f>_xlfn.IFERROR(VLOOKUP($P79,#REF!,17,0),0)</f>
        <v>0</v>
      </c>
      <c r="I79" s="125">
        <f>_xlfn.IFERROR(VLOOKUP($P79,#REF!,17,0),0)</f>
        <v>0</v>
      </c>
      <c r="J79" s="125">
        <f>_xlfn.IFERROR(VLOOKUP($P79,#REF!,17,0),0)</f>
        <v>0</v>
      </c>
      <c r="K79" s="125">
        <f>_xlfn.IFERROR(VLOOKUP($P79,#REF!,17,0),0)</f>
        <v>0</v>
      </c>
      <c r="L79" s="125">
        <f>_xlfn.IFERROR(VLOOKUP($P79,#REF!,17,0),0)</f>
        <v>0</v>
      </c>
      <c r="M79" s="125">
        <f>_xlfn.IFERROR(VLOOKUP($P79,#REF!,17,0),0)</f>
        <v>0</v>
      </c>
      <c r="N79" s="125">
        <f>_xlfn.IFERROR(VLOOKUP($P79,#REF!,17,0),0)</f>
        <v>0</v>
      </c>
      <c r="O79" s="125">
        <f>_xlfn.IFERROR(VLOOKUP($P79,#REF!,17,0),0)</f>
        <v>0</v>
      </c>
      <c r="P79" s="5" t="str">
        <f>CONCATENATE(LOWER(B79)," ",LOWER(C79))</f>
        <v> </v>
      </c>
    </row>
    <row r="80" spans="1:16" s="5" customFormat="1" ht="12.75">
      <c r="A80" s="122">
        <v>4</v>
      </c>
      <c r="B80" s="127"/>
      <c r="C80" s="127"/>
      <c r="D80" s="123" t="s">
        <v>16</v>
      </c>
      <c r="E80" s="126">
        <f>SUM(F80:O80)-SMALL(F80:O80,2)-MIN(F80:O80)</f>
        <v>0</v>
      </c>
      <c r="F80" s="190">
        <f>_xlfn.IFERROR(VLOOKUP($P80,'Rd1 PI'!$C$2:$AC$21,17,0),0)</f>
        <v>0</v>
      </c>
      <c r="G80" s="125">
        <f>_xlfn.IFERROR(VLOOKUP($P80,#REF!,20,0),0)</f>
        <v>0</v>
      </c>
      <c r="H80" s="125">
        <f>_xlfn.IFERROR(VLOOKUP($P80,#REF!,17,0),0)</f>
        <v>0</v>
      </c>
      <c r="I80" s="125">
        <f>_xlfn.IFERROR(VLOOKUP($P80,#REF!,17,0),0)</f>
        <v>0</v>
      </c>
      <c r="J80" s="125">
        <f>_xlfn.IFERROR(VLOOKUP($P80,#REF!,17,0),0)</f>
        <v>0</v>
      </c>
      <c r="K80" s="125">
        <f>_xlfn.IFERROR(VLOOKUP($P80,#REF!,17,0),0)</f>
        <v>0</v>
      </c>
      <c r="L80" s="125">
        <f>_xlfn.IFERROR(VLOOKUP($P80,#REF!,17,0),0)</f>
        <v>0</v>
      </c>
      <c r="M80" s="125">
        <f>_xlfn.IFERROR(VLOOKUP($P80,#REF!,17,0),0)</f>
        <v>0</v>
      </c>
      <c r="N80" s="125">
        <f>_xlfn.IFERROR(VLOOKUP($P80,#REF!,17,0),0)</f>
        <v>0</v>
      </c>
      <c r="O80" s="125">
        <f>_xlfn.IFERROR(VLOOKUP($P80,#REF!,17,0),0)</f>
        <v>0</v>
      </c>
      <c r="P80" s="5" t="str">
        <f>CONCATENATE(LOWER(B80)," ",LOWER(C80))</f>
        <v> </v>
      </c>
    </row>
    <row r="81" spans="1:16" s="5" customFormat="1" ht="13.5" thickBot="1">
      <c r="A81" s="122">
        <v>5</v>
      </c>
      <c r="B81" s="128"/>
      <c r="C81" s="128"/>
      <c r="D81" s="123" t="s">
        <v>16</v>
      </c>
      <c r="E81" s="129">
        <f>SUM(F81:O81)-SMALL(F81:O81,2)-MIN(F81:O81)</f>
        <v>0</v>
      </c>
      <c r="F81" s="190">
        <f>_xlfn.IFERROR(VLOOKUP($P81,'Rd1 PI'!$C$2:$AC$21,17,0),0)</f>
        <v>0</v>
      </c>
      <c r="G81" s="125">
        <f>_xlfn.IFERROR(VLOOKUP($P81,#REF!,20,0),0)</f>
        <v>0</v>
      </c>
      <c r="H81" s="125">
        <f>_xlfn.IFERROR(VLOOKUP($P81,#REF!,17,0),0)</f>
        <v>0</v>
      </c>
      <c r="I81" s="125">
        <f>_xlfn.IFERROR(VLOOKUP($P81,#REF!,17,0),0)</f>
        <v>0</v>
      </c>
      <c r="J81" s="125">
        <f>_xlfn.IFERROR(VLOOKUP($P81,#REF!,17,0),0)</f>
        <v>0</v>
      </c>
      <c r="K81" s="125">
        <f>_xlfn.IFERROR(VLOOKUP($P81,#REF!,17,0),0)</f>
        <v>0</v>
      </c>
      <c r="L81" s="125">
        <f>_xlfn.IFERROR(VLOOKUP($P81,#REF!,17,0),0)</f>
        <v>0</v>
      </c>
      <c r="M81" s="125">
        <f>_xlfn.IFERROR(VLOOKUP($P81,#REF!,17,0),0)</f>
        <v>0</v>
      </c>
      <c r="N81" s="125">
        <f>_xlfn.IFERROR(VLOOKUP($P81,#REF!,17,0),0)</f>
        <v>0</v>
      </c>
      <c r="O81" s="125">
        <f>_xlfn.IFERROR(VLOOKUP($P81,#REF!,17,0),0)</f>
        <v>0</v>
      </c>
      <c r="P81" s="5" t="str">
        <f>CONCATENATE(LOWER(B81)," ",LOWER(C81))</f>
        <v> </v>
      </c>
    </row>
    <row r="82" spans="1:17" ht="12.75">
      <c r="A82" s="3"/>
      <c r="B82" s="22"/>
      <c r="C82" s="22"/>
      <c r="D82" s="23"/>
      <c r="E82" s="24"/>
      <c r="F82" s="4"/>
      <c r="G82" s="23"/>
      <c r="H82" s="23"/>
      <c r="I82" s="23"/>
      <c r="J82" s="4"/>
      <c r="K82" s="4"/>
      <c r="L82" s="4"/>
      <c r="M82" s="4"/>
      <c r="N82" s="4"/>
      <c r="O82" s="4"/>
      <c r="P82" s="14"/>
      <c r="Q82" s="15"/>
    </row>
    <row r="83" spans="1:15" s="5" customFormat="1" ht="13.5" thickBot="1">
      <c r="A83" s="82" t="s">
        <v>11</v>
      </c>
      <c r="B83" s="66"/>
      <c r="C83" s="66"/>
      <c r="D83" s="23"/>
      <c r="E83" s="24"/>
      <c r="F83" s="4"/>
      <c r="G83" s="23"/>
      <c r="I83" s="12"/>
      <c r="J83" s="12"/>
      <c r="K83" s="12"/>
      <c r="L83" s="4"/>
      <c r="M83" s="4"/>
      <c r="N83" s="4"/>
      <c r="O83" s="4"/>
    </row>
    <row r="84" spans="1:16" s="5" customFormat="1" ht="12.75">
      <c r="A84" s="72">
        <v>1</v>
      </c>
      <c r="B84" s="70" t="s">
        <v>29</v>
      </c>
      <c r="C84" s="70" t="s">
        <v>30</v>
      </c>
      <c r="D84" s="67" t="s">
        <v>13</v>
      </c>
      <c r="E84" s="96">
        <f>SUM(F84:O84)-SMALL(F84:O84,2)-MIN(F84:O84)</f>
        <v>100</v>
      </c>
      <c r="F84" s="181">
        <f>_xlfn.IFERROR(VLOOKUP($P84,'Rd1 PI'!$C$2:$AC$21,17,0),0)</f>
        <v>100</v>
      </c>
      <c r="G84" s="68">
        <f>_xlfn.IFERROR(VLOOKUP($P84,#REF!,20,0),0)</f>
        <v>0</v>
      </c>
      <c r="H84" s="68">
        <f>_xlfn.IFERROR(VLOOKUP($P84,#REF!,17,0),0)</f>
        <v>0</v>
      </c>
      <c r="I84" s="68">
        <f>_xlfn.IFERROR(VLOOKUP($P84,#REF!,17,0),0)</f>
        <v>0</v>
      </c>
      <c r="J84" s="68">
        <f>_xlfn.IFERROR(VLOOKUP($P84,#REF!,17,0),0)</f>
        <v>0</v>
      </c>
      <c r="K84" s="68">
        <f>_xlfn.IFERROR(VLOOKUP($P84,#REF!,17,0),0)</f>
        <v>0</v>
      </c>
      <c r="L84" s="68">
        <f>_xlfn.IFERROR(VLOOKUP($P84,#REF!,17,0),0)</f>
        <v>0</v>
      </c>
      <c r="M84" s="68">
        <f>_xlfn.IFERROR(VLOOKUP($P84,#REF!,17,0),0)</f>
        <v>0</v>
      </c>
      <c r="N84" s="68">
        <f>_xlfn.IFERROR(VLOOKUP($P84,#REF!,17,0),0)</f>
        <v>0</v>
      </c>
      <c r="O84" s="68">
        <f>_xlfn.IFERROR(VLOOKUP($P84,#REF!,17,0),0)</f>
        <v>0</v>
      </c>
      <c r="P84" s="5" t="str">
        <f>CONCATENATE(LOWER(B84)," ",LOWER(C84))</f>
        <v>tim meaden</v>
      </c>
    </row>
    <row r="85" spans="1:16" s="5" customFormat="1" ht="12.75">
      <c r="A85" s="72">
        <v>2</v>
      </c>
      <c r="B85" s="70"/>
      <c r="C85" s="70"/>
      <c r="D85" s="67" t="s">
        <v>13</v>
      </c>
      <c r="E85" s="97">
        <f>SUM(F85:O85)-SMALL(F85:O85,2)-MIN(F85:O85)</f>
        <v>0</v>
      </c>
      <c r="F85" s="181">
        <f>_xlfn.IFERROR(VLOOKUP($P85,'Rd1 PI'!$C$2:$AC$21,17,0),0)</f>
        <v>0</v>
      </c>
      <c r="G85" s="68">
        <f>_xlfn.IFERROR(VLOOKUP($P85,#REF!,20,0),0)</f>
        <v>0</v>
      </c>
      <c r="H85" s="68">
        <f>_xlfn.IFERROR(VLOOKUP($P85,#REF!,17,0),0)</f>
        <v>0</v>
      </c>
      <c r="I85" s="68">
        <f>_xlfn.IFERROR(VLOOKUP($P85,#REF!,17,0),0)</f>
        <v>0</v>
      </c>
      <c r="J85" s="68">
        <f>_xlfn.IFERROR(VLOOKUP($P85,#REF!,17,0),0)</f>
        <v>0</v>
      </c>
      <c r="K85" s="68">
        <f>_xlfn.IFERROR(VLOOKUP($P85,#REF!,17,0),0)</f>
        <v>0</v>
      </c>
      <c r="L85" s="68">
        <f>_xlfn.IFERROR(VLOOKUP($P85,#REF!,17,0),0)</f>
        <v>0</v>
      </c>
      <c r="M85" s="68">
        <f>_xlfn.IFERROR(VLOOKUP($P85,#REF!,17,0),0)</f>
        <v>0</v>
      </c>
      <c r="N85" s="68">
        <f>_xlfn.IFERROR(VLOOKUP($P85,#REF!,17,0),0)</f>
        <v>0</v>
      </c>
      <c r="O85" s="68">
        <f>_xlfn.IFERROR(VLOOKUP($P85,#REF!,17,0),0)</f>
        <v>0</v>
      </c>
      <c r="P85" s="5" t="str">
        <f>CONCATENATE(LOWER(B85)," ",LOWER(C85))</f>
        <v> </v>
      </c>
    </row>
    <row r="86" spans="1:17" ht="12.75">
      <c r="A86" s="72">
        <v>3</v>
      </c>
      <c r="B86" s="70"/>
      <c r="C86" s="70"/>
      <c r="D86" s="67" t="s">
        <v>13</v>
      </c>
      <c r="E86" s="97">
        <f>SUM(F86:O86)-SMALL(F86:O86,2)-MIN(F86:O86)</f>
        <v>0</v>
      </c>
      <c r="F86" s="181">
        <f>_xlfn.IFERROR(VLOOKUP($P86,'Rd1 PI'!$C$2:$AC$21,17,0),0)</f>
        <v>0</v>
      </c>
      <c r="G86" s="68">
        <f>_xlfn.IFERROR(VLOOKUP($P86,#REF!,20,0),0)</f>
        <v>0</v>
      </c>
      <c r="H86" s="68">
        <f>_xlfn.IFERROR(VLOOKUP($P86,#REF!,17,0),0)</f>
        <v>0</v>
      </c>
      <c r="I86" s="68">
        <f>_xlfn.IFERROR(VLOOKUP($P86,#REF!,17,0),0)</f>
        <v>0</v>
      </c>
      <c r="J86" s="68">
        <f>_xlfn.IFERROR(VLOOKUP($P86,#REF!,17,0),0)</f>
        <v>0</v>
      </c>
      <c r="K86" s="68">
        <f>_xlfn.IFERROR(VLOOKUP($P86,#REF!,17,0),0)</f>
        <v>0</v>
      </c>
      <c r="L86" s="68">
        <f>_xlfn.IFERROR(VLOOKUP($P86,#REF!,17,0),0)</f>
        <v>0</v>
      </c>
      <c r="M86" s="68">
        <f>_xlfn.IFERROR(VLOOKUP($P86,#REF!,17,0),0)</f>
        <v>0</v>
      </c>
      <c r="N86" s="68">
        <f>_xlfn.IFERROR(VLOOKUP($P86,#REF!,17,0),0)</f>
        <v>0</v>
      </c>
      <c r="O86" s="68">
        <f>_xlfn.IFERROR(VLOOKUP($P86,#REF!,17,0),0)</f>
        <v>0</v>
      </c>
      <c r="P86" s="5" t="str">
        <f>CONCATENATE(LOWER(B86)," ",LOWER(C86))</f>
        <v> </v>
      </c>
      <c r="Q86" s="15"/>
    </row>
    <row r="87" spans="1:17" ht="12.75">
      <c r="A87" s="73">
        <v>4</v>
      </c>
      <c r="B87" s="70"/>
      <c r="C87" s="70"/>
      <c r="D87" s="67" t="s">
        <v>13</v>
      </c>
      <c r="E87" s="97">
        <f>SUM(F87:O87)-SMALL(F87:O87,2)-MIN(F87:O87)</f>
        <v>0</v>
      </c>
      <c r="F87" s="181">
        <f>_xlfn.IFERROR(VLOOKUP($P87,'Rd1 PI'!$C$2:$AC$21,17,0),0)</f>
        <v>0</v>
      </c>
      <c r="G87" s="68">
        <f>_xlfn.IFERROR(VLOOKUP($P87,#REF!,20,0),0)</f>
        <v>0</v>
      </c>
      <c r="H87" s="68">
        <f>_xlfn.IFERROR(VLOOKUP($P87,#REF!,17,0),0)</f>
        <v>0</v>
      </c>
      <c r="I87" s="68">
        <f>_xlfn.IFERROR(VLOOKUP($P87,#REF!,17,0),0)</f>
        <v>0</v>
      </c>
      <c r="J87" s="68">
        <f>_xlfn.IFERROR(VLOOKUP($P87,#REF!,17,0),0)</f>
        <v>0</v>
      </c>
      <c r="K87" s="68">
        <f>_xlfn.IFERROR(VLOOKUP($P87,#REF!,17,0),0)</f>
        <v>0</v>
      </c>
      <c r="L87" s="68">
        <f>_xlfn.IFERROR(VLOOKUP($P87,#REF!,17,0),0)</f>
        <v>0</v>
      </c>
      <c r="M87" s="68">
        <f>_xlfn.IFERROR(VLOOKUP($P87,#REF!,17,0),0)</f>
        <v>0</v>
      </c>
      <c r="N87" s="68">
        <f>_xlfn.IFERROR(VLOOKUP($P87,#REF!,17,0),0)</f>
        <v>0</v>
      </c>
      <c r="O87" s="68">
        <f>_xlfn.IFERROR(VLOOKUP($P87,#REF!,17,0),0)</f>
        <v>0</v>
      </c>
      <c r="P87" s="5" t="str">
        <f>CONCATENATE(LOWER(B87)," ",LOWER(C87))</f>
        <v> </v>
      </c>
      <c r="Q87" s="15"/>
    </row>
    <row r="88" spans="1:17" ht="13.5" thickBot="1">
      <c r="A88" s="73">
        <v>5</v>
      </c>
      <c r="B88" s="65"/>
      <c r="C88" s="65"/>
      <c r="D88" s="67" t="s">
        <v>13</v>
      </c>
      <c r="E88" s="98">
        <f>SUM(F88:O88)-SMALL(F88:O88,2)-MIN(F88:O88)</f>
        <v>0</v>
      </c>
      <c r="F88" s="181">
        <f>_xlfn.IFERROR(VLOOKUP($P88,'Rd1 PI'!$C$2:$AC$21,17,0),0)</f>
        <v>0</v>
      </c>
      <c r="G88" s="68">
        <f>_xlfn.IFERROR(VLOOKUP($P88,#REF!,20,0),0)</f>
        <v>0</v>
      </c>
      <c r="H88" s="68">
        <f>_xlfn.IFERROR(VLOOKUP($P88,#REF!,17,0),0)</f>
        <v>0</v>
      </c>
      <c r="I88" s="68">
        <f>_xlfn.IFERROR(VLOOKUP($P88,#REF!,17,0),0)</f>
        <v>0</v>
      </c>
      <c r="J88" s="68">
        <f>_xlfn.IFERROR(VLOOKUP($P88,#REF!,17,0),0)</f>
        <v>0</v>
      </c>
      <c r="K88" s="68">
        <f>_xlfn.IFERROR(VLOOKUP($P88,#REF!,17,0),0)</f>
        <v>0</v>
      </c>
      <c r="L88" s="68">
        <f>_xlfn.IFERROR(VLOOKUP($P88,#REF!,17,0),0)</f>
        <v>0</v>
      </c>
      <c r="M88" s="68">
        <f>_xlfn.IFERROR(VLOOKUP($P88,#REF!,17,0),0)</f>
        <v>0</v>
      </c>
      <c r="N88" s="68">
        <f>_xlfn.IFERROR(VLOOKUP($P88,#REF!,17,0),0)</f>
        <v>0</v>
      </c>
      <c r="O88" s="68">
        <f>_xlfn.IFERROR(VLOOKUP($P88,#REF!,17,0),0)</f>
        <v>0</v>
      </c>
      <c r="P88" s="5" t="str">
        <f>CONCATENATE(LOWER(B88)," ",LOWER(C88))</f>
        <v> </v>
      </c>
      <c r="Q88" s="15"/>
    </row>
    <row r="89" spans="1:15" ht="12.75">
      <c r="A89" s="29"/>
      <c r="B89" s="11"/>
      <c r="C89" s="11"/>
      <c r="F89" s="4"/>
      <c r="H89" s="1"/>
      <c r="I89" s="12"/>
      <c r="J89" s="12"/>
      <c r="K89" s="12"/>
      <c r="L89" s="4"/>
      <c r="M89" s="4"/>
      <c r="N89" s="4"/>
      <c r="O89" s="4"/>
    </row>
    <row r="90" spans="1:15" s="5" customFormat="1" ht="13.5" thickBot="1">
      <c r="A90" s="59" t="s">
        <v>10</v>
      </c>
      <c r="B90" s="49"/>
      <c r="C90" s="49"/>
      <c r="D90" s="7"/>
      <c r="E90" s="24"/>
      <c r="F90" s="4"/>
      <c r="G90" s="12"/>
      <c r="I90" s="12"/>
      <c r="J90" s="12"/>
      <c r="K90" s="12"/>
      <c r="L90" s="4"/>
      <c r="M90" s="4"/>
      <c r="N90" s="4"/>
      <c r="O90" s="4"/>
    </row>
    <row r="91" spans="1:16" s="5" customFormat="1" ht="12.75">
      <c r="A91" s="60">
        <v>1</v>
      </c>
      <c r="B91" s="61" t="s">
        <v>81</v>
      </c>
      <c r="C91" s="61" t="s">
        <v>147</v>
      </c>
      <c r="D91" s="58" t="s">
        <v>14</v>
      </c>
      <c r="E91" s="99">
        <f>SUM(F91:O91)-SMALL(F91:O91,2)-MIN(F91:O91)</f>
        <v>100</v>
      </c>
      <c r="F91" s="179">
        <f>_xlfn.IFERROR(VLOOKUP($P91,'Rd1 PI'!$C$2:$AC$21,17,0),0)</f>
        <v>100</v>
      </c>
      <c r="G91" s="57">
        <f>_xlfn.IFERROR(VLOOKUP($P91,#REF!,20,0),0)</f>
        <v>0</v>
      </c>
      <c r="H91" s="57">
        <f>_xlfn.IFERROR(VLOOKUP($P91,#REF!,17,0),0)</f>
        <v>0</v>
      </c>
      <c r="I91" s="57">
        <f>_xlfn.IFERROR(VLOOKUP($P91,#REF!,17,0),0)</f>
        <v>0</v>
      </c>
      <c r="J91" s="57">
        <f>_xlfn.IFERROR(VLOOKUP($P91,#REF!,17,0),0)</f>
        <v>0</v>
      </c>
      <c r="K91" s="57">
        <f>_xlfn.IFERROR(VLOOKUP($P91,#REF!,17,0),0)</f>
        <v>0</v>
      </c>
      <c r="L91" s="57">
        <f>_xlfn.IFERROR(VLOOKUP($P91,#REF!,17,0),0)</f>
        <v>0</v>
      </c>
      <c r="M91" s="57">
        <f>_xlfn.IFERROR(VLOOKUP($P91,#REF!,17,0),0)</f>
        <v>0</v>
      </c>
      <c r="N91" s="57">
        <f>_xlfn.IFERROR(VLOOKUP($P91,#REF!,17,0),0)</f>
        <v>0</v>
      </c>
      <c r="O91" s="57">
        <f>_xlfn.IFERROR(VLOOKUP($P91,#REF!,17,0),0)</f>
        <v>0</v>
      </c>
      <c r="P91" s="5" t="str">
        <f>CONCATENATE(LOWER(B91)," ",LOWER(C91))</f>
        <v>john vaughan</v>
      </c>
    </row>
    <row r="92" spans="1:16" s="5" customFormat="1" ht="12.75">
      <c r="A92" s="60">
        <v>2</v>
      </c>
      <c r="B92" s="116"/>
      <c r="C92" s="116"/>
      <c r="D92" s="58" t="s">
        <v>14</v>
      </c>
      <c r="E92" s="100">
        <f>SUM(F92:O92)-SMALL(F92:O92,2)-MIN(F92:O92)</f>
        <v>0</v>
      </c>
      <c r="F92" s="179">
        <f>_xlfn.IFERROR(VLOOKUP($P92,'Rd1 PI'!$C$2:$AC$21,17,0),0)</f>
        <v>0</v>
      </c>
      <c r="G92" s="57">
        <f>_xlfn.IFERROR(VLOOKUP($P92,#REF!,20,0),0)</f>
        <v>0</v>
      </c>
      <c r="H92" s="57">
        <f>_xlfn.IFERROR(VLOOKUP($P92,#REF!,17,0),0)</f>
        <v>0</v>
      </c>
      <c r="I92" s="57">
        <f>_xlfn.IFERROR(VLOOKUP($P92,#REF!,17,0),0)</f>
        <v>0</v>
      </c>
      <c r="J92" s="57">
        <f>_xlfn.IFERROR(VLOOKUP($P92,#REF!,17,0),0)</f>
        <v>0</v>
      </c>
      <c r="K92" s="57">
        <f>_xlfn.IFERROR(VLOOKUP($P92,#REF!,17,0),0)</f>
        <v>0</v>
      </c>
      <c r="L92" s="57">
        <f>_xlfn.IFERROR(VLOOKUP($P92,#REF!,17,0),0)</f>
        <v>0</v>
      </c>
      <c r="M92" s="57">
        <f>_xlfn.IFERROR(VLOOKUP($P92,#REF!,17,0),0)</f>
        <v>0</v>
      </c>
      <c r="N92" s="57">
        <f>_xlfn.IFERROR(VLOOKUP($P92,#REF!,17,0),0)</f>
        <v>0</v>
      </c>
      <c r="O92" s="57">
        <f>_xlfn.IFERROR(VLOOKUP($P92,#REF!,17,0),0)</f>
        <v>0</v>
      </c>
      <c r="P92" s="5" t="str">
        <f>CONCATENATE(LOWER(B92)," ",LOWER(C92))</f>
        <v> </v>
      </c>
    </row>
    <row r="93" spans="1:16" s="5" customFormat="1" ht="12.75">
      <c r="A93" s="60">
        <v>3</v>
      </c>
      <c r="B93" s="116"/>
      <c r="C93" s="116"/>
      <c r="D93" s="58" t="s">
        <v>14</v>
      </c>
      <c r="E93" s="100">
        <f>SUM(F93:O93)-SMALL(F93:O93,2)-MIN(F93:O93)</f>
        <v>0</v>
      </c>
      <c r="F93" s="179">
        <f>_xlfn.IFERROR(VLOOKUP($P93,'Rd1 PI'!$C$2:$AC$21,17,0),0)</f>
        <v>0</v>
      </c>
      <c r="G93" s="57">
        <f>_xlfn.IFERROR(VLOOKUP($P93,#REF!,20,0),0)</f>
        <v>0</v>
      </c>
      <c r="H93" s="57">
        <f>_xlfn.IFERROR(VLOOKUP($P93,#REF!,17,0),0)</f>
        <v>0</v>
      </c>
      <c r="I93" s="57">
        <f>_xlfn.IFERROR(VLOOKUP($P93,#REF!,17,0),0)</f>
        <v>0</v>
      </c>
      <c r="J93" s="57">
        <f>_xlfn.IFERROR(VLOOKUP($P93,#REF!,17,0),0)</f>
        <v>0</v>
      </c>
      <c r="K93" s="57">
        <f>_xlfn.IFERROR(VLOOKUP($P93,#REF!,17,0),0)</f>
        <v>0</v>
      </c>
      <c r="L93" s="57">
        <f>_xlfn.IFERROR(VLOOKUP($P93,#REF!,17,0),0)</f>
        <v>0</v>
      </c>
      <c r="M93" s="57">
        <f>_xlfn.IFERROR(VLOOKUP($P93,#REF!,17,0),0)</f>
        <v>0</v>
      </c>
      <c r="N93" s="57">
        <f>_xlfn.IFERROR(VLOOKUP($P93,#REF!,17,0),0)</f>
        <v>0</v>
      </c>
      <c r="O93" s="57">
        <f>_xlfn.IFERROR(VLOOKUP($P93,#REF!,17,0),0)</f>
        <v>0</v>
      </c>
      <c r="P93" s="5" t="str">
        <f>CONCATENATE(LOWER(B93)," ",LOWER(C93))</f>
        <v> </v>
      </c>
    </row>
    <row r="94" spans="1:16" s="5" customFormat="1" ht="12.75">
      <c r="A94" s="60">
        <v>4</v>
      </c>
      <c r="B94" s="61"/>
      <c r="C94" s="61"/>
      <c r="D94" s="58" t="s">
        <v>14</v>
      </c>
      <c r="E94" s="100">
        <f>SUM(F94:O94)-SMALL(F94:O94,2)-MIN(F94:O94)</f>
        <v>0</v>
      </c>
      <c r="F94" s="179">
        <f>_xlfn.IFERROR(VLOOKUP($P94,'Rd1 PI'!$C$2:$AC$21,17,0),0)</f>
        <v>0</v>
      </c>
      <c r="G94" s="57">
        <f>_xlfn.IFERROR(VLOOKUP($P94,#REF!,20,0),0)</f>
        <v>0</v>
      </c>
      <c r="H94" s="57">
        <f>_xlfn.IFERROR(VLOOKUP($P94,#REF!,17,0),0)</f>
        <v>0</v>
      </c>
      <c r="I94" s="57">
        <f>_xlfn.IFERROR(VLOOKUP($P94,#REF!,17,0),0)</f>
        <v>0</v>
      </c>
      <c r="J94" s="57">
        <f>_xlfn.IFERROR(VLOOKUP($P94,#REF!,17,0),0)</f>
        <v>0</v>
      </c>
      <c r="K94" s="57">
        <f>_xlfn.IFERROR(VLOOKUP($P94,#REF!,17,0),0)</f>
        <v>0</v>
      </c>
      <c r="L94" s="57">
        <f>_xlfn.IFERROR(VLOOKUP($P94,#REF!,17,0),0)</f>
        <v>0</v>
      </c>
      <c r="M94" s="57">
        <f>_xlfn.IFERROR(VLOOKUP($P94,#REF!,17,0),0)</f>
        <v>0</v>
      </c>
      <c r="N94" s="57">
        <f>_xlfn.IFERROR(VLOOKUP($P94,#REF!,17,0),0)</f>
        <v>0</v>
      </c>
      <c r="O94" s="57">
        <f>_xlfn.IFERROR(VLOOKUP($P94,#REF!,17,0),0)</f>
        <v>0</v>
      </c>
      <c r="P94" s="5" t="str">
        <f>CONCATENATE(LOWER(B94)," ",LOWER(C94))</f>
        <v> </v>
      </c>
    </row>
    <row r="95" spans="1:16" s="5" customFormat="1" ht="13.5" thickBot="1">
      <c r="A95" s="60">
        <v>5</v>
      </c>
      <c r="B95" s="61"/>
      <c r="C95" s="61"/>
      <c r="D95" s="58" t="s">
        <v>14</v>
      </c>
      <c r="E95" s="101">
        <f>SUM(F95:O95)-SMALL(F95:O95,2)-MIN(F95:O95)</f>
        <v>0</v>
      </c>
      <c r="F95" s="179">
        <f>_xlfn.IFERROR(VLOOKUP($P95,'Rd1 PI'!$C$2:$AC$21,17,0),0)</f>
        <v>0</v>
      </c>
      <c r="G95" s="57">
        <f>_xlfn.IFERROR(VLOOKUP($P95,#REF!,20,0),0)</f>
        <v>0</v>
      </c>
      <c r="H95" s="57">
        <f>_xlfn.IFERROR(VLOOKUP($P95,#REF!,17,0),0)</f>
        <v>0</v>
      </c>
      <c r="I95" s="57">
        <f>_xlfn.IFERROR(VLOOKUP($P95,#REF!,17,0),0)</f>
        <v>0</v>
      </c>
      <c r="J95" s="57">
        <f>_xlfn.IFERROR(VLOOKUP($P95,#REF!,17,0),0)</f>
        <v>0</v>
      </c>
      <c r="K95" s="57">
        <f>_xlfn.IFERROR(VLOOKUP($P95,#REF!,17,0),0)</f>
        <v>0</v>
      </c>
      <c r="L95" s="57">
        <f>_xlfn.IFERROR(VLOOKUP($P95,#REF!,17,0),0)</f>
        <v>0</v>
      </c>
      <c r="M95" s="57">
        <f>_xlfn.IFERROR(VLOOKUP($P95,#REF!,17,0),0)</f>
        <v>0</v>
      </c>
      <c r="N95" s="57">
        <f>_xlfn.IFERROR(VLOOKUP($P95,#REF!,17,0),0)</f>
        <v>0</v>
      </c>
      <c r="O95" s="57">
        <f>_xlfn.IFERROR(VLOOKUP($P95,#REF!,17,0),0)</f>
        <v>0</v>
      </c>
      <c r="P95" s="5" t="str">
        <f>CONCATENATE(LOWER(B95)," ",LOWER(C95))</f>
        <v> </v>
      </c>
    </row>
    <row r="96" spans="2:3" ht="12.75">
      <c r="B96" s="6"/>
      <c r="C96" s="6"/>
    </row>
    <row r="97" ht="12.75">
      <c r="D97" s="17"/>
    </row>
    <row r="98" spans="4:12" ht="12.75">
      <c r="D98" s="28"/>
      <c r="E98" s="24"/>
      <c r="G98" s="20"/>
      <c r="H98" s="20"/>
      <c r="I98" s="20"/>
      <c r="J98" s="2"/>
      <c r="K98" s="20"/>
      <c r="L98" s="20"/>
    </row>
    <row r="99" spans="1:4" ht="12.75">
      <c r="A99" s="29"/>
      <c r="D99" s="17"/>
    </row>
    <row r="100" spans="2:4" ht="12.75">
      <c r="B100" s="21"/>
      <c r="C100" s="21"/>
      <c r="D100" s="17"/>
    </row>
    <row r="101" ht="12.75">
      <c r="D101" s="17"/>
    </row>
    <row r="102" ht="12.75">
      <c r="D102" s="17"/>
    </row>
    <row r="103" spans="2:4" ht="12.75">
      <c r="B103" s="6"/>
      <c r="C103" s="6"/>
      <c r="D103" s="17"/>
    </row>
    <row r="104" spans="1:4" ht="12.75">
      <c r="A104" s="29"/>
      <c r="B104" s="5"/>
      <c r="C104" s="5"/>
      <c r="D104" s="17"/>
    </row>
    <row r="105" spans="1:11" ht="12.75">
      <c r="A105" s="29"/>
      <c r="D105" s="17"/>
      <c r="G105" s="2"/>
      <c r="H105" s="2"/>
      <c r="I105" s="2"/>
      <c r="J105" s="2"/>
      <c r="K105" s="20"/>
    </row>
    <row r="106" spans="1:3" ht="12.75">
      <c r="A106" s="29"/>
      <c r="B106" s="21"/>
      <c r="C106" s="21"/>
    </row>
    <row r="107" spans="1:4" ht="12.75">
      <c r="A107" s="29"/>
      <c r="D107" s="17"/>
    </row>
    <row r="108" ht="12.75">
      <c r="A108" s="29"/>
    </row>
    <row r="109" ht="12.75">
      <c r="D109" s="17"/>
    </row>
    <row r="110" spans="1:4" ht="12.75">
      <c r="A110" s="29"/>
      <c r="D110" s="17"/>
    </row>
    <row r="111" spans="1:5" ht="12.75">
      <c r="A111" s="29"/>
      <c r="D111" s="7"/>
      <c r="E111" s="24"/>
    </row>
    <row r="112" spans="1:4" ht="12.75">
      <c r="A112" s="29"/>
      <c r="D112" s="17"/>
    </row>
    <row r="113" spans="1:5" ht="12.75">
      <c r="A113" s="29"/>
      <c r="D113" s="7"/>
      <c r="E113" s="24"/>
    </row>
    <row r="114" ht="12.75">
      <c r="A114" s="29"/>
    </row>
    <row r="115" ht="12.75">
      <c r="A115" s="29"/>
    </row>
    <row r="116" ht="12.75">
      <c r="A116" s="29"/>
    </row>
    <row r="117" ht="12.75">
      <c r="A117" s="29"/>
    </row>
    <row r="118" spans="1:3" ht="12.75">
      <c r="A118" s="29"/>
      <c r="B118" s="11"/>
      <c r="C118" s="11"/>
    </row>
    <row r="119" spans="1:5" ht="12.75">
      <c r="A119" s="29"/>
      <c r="D119" s="12"/>
      <c r="E119"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20" width="6.7109375" style="110" customWidth="1"/>
    <col min="21" max="21" width="8.28125" style="110" customWidth="1"/>
    <col min="22" max="22" width="8.8515625" style="159" customWidth="1"/>
    <col min="23" max="23" width="8.8515625" style="110" customWidth="1"/>
    <col min="24" max="24" width="14.28125" style="110" hidden="1" customWidth="1"/>
    <col min="25" max="27" width="8.8515625" style="110" hidden="1" customWidth="1"/>
    <col min="28" max="28" width="10.8515625" style="110" hidden="1" customWidth="1"/>
    <col min="29" max="31" width="8.8515625" style="110" customWidth="1"/>
    <col min="32" max="32" width="22.28125" style="110" customWidth="1"/>
    <col min="33" max="33" width="9.28125" style="110" bestFit="1" customWidth="1"/>
    <col min="34" max="16384" width="8.8515625" style="110" customWidth="1"/>
  </cols>
  <sheetData>
    <row r="1" spans="1:33" s="109" customFormat="1" ht="42.75" customHeight="1" thickBot="1">
      <c r="A1" s="195" t="s">
        <v>23</v>
      </c>
      <c r="B1" s="196" t="s">
        <v>1</v>
      </c>
      <c r="C1" s="197" t="s">
        <v>1</v>
      </c>
      <c r="D1" s="197" t="s">
        <v>2</v>
      </c>
      <c r="E1" s="198" t="s">
        <v>24</v>
      </c>
      <c r="F1" s="199"/>
      <c r="G1" s="199" t="s">
        <v>25</v>
      </c>
      <c r="H1" s="200" t="s">
        <v>14</v>
      </c>
      <c r="I1" s="201" t="s">
        <v>13</v>
      </c>
      <c r="J1" s="202" t="s">
        <v>16</v>
      </c>
      <c r="K1" s="203" t="s">
        <v>52</v>
      </c>
      <c r="L1" s="204" t="s">
        <v>51</v>
      </c>
      <c r="M1" s="205" t="s">
        <v>21</v>
      </c>
      <c r="N1" s="206" t="s">
        <v>22</v>
      </c>
      <c r="O1" s="207" t="s">
        <v>50</v>
      </c>
      <c r="P1" s="208" t="s">
        <v>4</v>
      </c>
      <c r="Q1" s="209" t="s">
        <v>5</v>
      </c>
      <c r="R1" s="210" t="s">
        <v>3</v>
      </c>
      <c r="S1" s="345" t="s">
        <v>64</v>
      </c>
      <c r="T1" s="218" t="s">
        <v>95</v>
      </c>
      <c r="U1" s="218" t="s">
        <v>60</v>
      </c>
      <c r="V1" s="221" t="s">
        <v>61</v>
      </c>
      <c r="W1" s="219" t="s">
        <v>63</v>
      </c>
      <c r="X1" s="346" t="s">
        <v>93</v>
      </c>
      <c r="Y1" s="346" t="s">
        <v>2</v>
      </c>
      <c r="Z1" s="346" t="s">
        <v>97</v>
      </c>
      <c r="AA1" s="346" t="s">
        <v>89</v>
      </c>
      <c r="AB1" s="346" t="s">
        <v>94</v>
      </c>
      <c r="AC1" s="345" t="s">
        <v>98</v>
      </c>
      <c r="AE1" s="363" t="s">
        <v>108</v>
      </c>
      <c r="AF1" s="363"/>
      <c r="AG1" s="363"/>
    </row>
    <row r="2" spans="1:33" ht="12.75">
      <c r="A2" s="370">
        <v>103</v>
      </c>
      <c r="B2" s="185" t="s">
        <v>106</v>
      </c>
      <c r="C2" s="338" t="str">
        <f>LOWER(B2)</f>
        <v>russell garner</v>
      </c>
      <c r="D2" s="338" t="s">
        <v>16</v>
      </c>
      <c r="E2" s="371" t="s">
        <v>120</v>
      </c>
      <c r="F2" s="185"/>
      <c r="G2" s="185" t="s">
        <v>54</v>
      </c>
      <c r="H2" s="279">
        <f aca="true" t="shared" si="0" ref="H2:R21">IF($D2=H$1,$S2,"")</f>
      </c>
      <c r="I2" s="279">
        <f t="shared" si="0"/>
      </c>
      <c r="J2" s="279">
        <f t="shared" si="0"/>
        <v>100</v>
      </c>
      <c r="K2" s="279">
        <f t="shared" si="0"/>
      </c>
      <c r="L2" s="279">
        <f t="shared" si="0"/>
      </c>
      <c r="M2" s="279">
        <f t="shared" si="0"/>
      </c>
      <c r="N2" s="279">
        <f t="shared" si="0"/>
      </c>
      <c r="O2" s="279">
        <f t="shared" si="0"/>
      </c>
      <c r="P2" s="279">
        <f t="shared" si="0"/>
      </c>
      <c r="Q2" s="279">
        <f t="shared" si="0"/>
      </c>
      <c r="R2" s="282">
        <f t="shared" si="0"/>
      </c>
      <c r="S2" s="183">
        <f aca="true" t="shared" si="1" ref="S2:S21">_xlfn.IFERROR(VLOOKUP($Z2,Points,2,0),0)</f>
        <v>100</v>
      </c>
      <c r="T2" s="184">
        <f aca="true" t="shared" si="2" ref="T2:T10">AB2-S2</f>
        <v>0</v>
      </c>
      <c r="U2" s="280">
        <f aca="true" t="shared" si="3" ref="U2:U18">_xlfn.IFERROR(VLOOKUP(D2,BenchmarksRd6,3,0)*86400,"")</f>
        <v>111.39800000000001</v>
      </c>
      <c r="V2" s="281">
        <f>_xlfn.IFERROR((($E2*86400)-U2),"")</f>
        <v>1.4469999999999743</v>
      </c>
      <c r="W2" s="186">
        <f aca="true" t="shared" si="4" ref="W2:W21">IF(V2&lt;=0,10,IF(V2&lt;1,5,IF(V2&lt;2,0,IF(V2&lt;3,-5,-10))))</f>
        <v>0</v>
      </c>
      <c r="X2" s="233">
        <f aca="true" t="shared" si="5" ref="X2:X21">_xlfn.IFERROR(VLOOKUP(D2,Class,4,0),"n/a")</f>
        <v>5</v>
      </c>
      <c r="Y2" s="233">
        <f aca="true" t="shared" si="6" ref="Y2:Y21">_xlfn.IFERROR(VLOOKUP(D2,Class,3,0),"n/a")</f>
        <v>9</v>
      </c>
      <c r="Z2" s="233">
        <f>IF($Y2="n/a","",_xlfn.IFERROR(COUNTIF($Y$2:$Y2,"="&amp;Y2),""))</f>
        <v>1</v>
      </c>
      <c r="AA2" s="233">
        <f>COUNTIF($X1:X$2,"&lt;"&amp;X2)</f>
        <v>0</v>
      </c>
      <c r="AB2" s="263">
        <f aca="true" t="shared" si="7" ref="AB2:AB21">IF($Y2="n/a",0,_xlfn.IFERROR(VLOOKUP(Z2+AA2,Points,2,0),15))</f>
        <v>100</v>
      </c>
      <c r="AC2" s="227">
        <f aca="true" t="shared" si="8" ref="AC2:AC21">(S2+T2+W2)</f>
        <v>100</v>
      </c>
      <c r="AE2" s="267" t="s">
        <v>3</v>
      </c>
      <c r="AF2" s="315" t="s">
        <v>76</v>
      </c>
      <c r="AG2" s="334">
        <v>0.001427349537037037</v>
      </c>
    </row>
    <row r="3" spans="1:33" ht="12.75">
      <c r="A3" s="367">
        <v>76</v>
      </c>
      <c r="B3" s="1" t="s">
        <v>111</v>
      </c>
      <c r="C3" s="1" t="str">
        <f aca="true" t="shared" si="9" ref="C3:C21">LOWER(B3)</f>
        <v>ralph thompson</v>
      </c>
      <c r="D3" s="1" t="s">
        <v>26</v>
      </c>
      <c r="E3" s="11" t="s">
        <v>121</v>
      </c>
      <c r="F3" s="1"/>
      <c r="G3" s="1" t="s">
        <v>69</v>
      </c>
      <c r="H3" s="264">
        <f t="shared" si="0"/>
      </c>
      <c r="I3" s="264">
        <f t="shared" si="0"/>
      </c>
      <c r="J3" s="264">
        <f t="shared" si="0"/>
      </c>
      <c r="K3" s="264">
        <f t="shared" si="0"/>
      </c>
      <c r="L3" s="264">
        <f t="shared" si="0"/>
      </c>
      <c r="M3" s="264">
        <f t="shared" si="0"/>
      </c>
      <c r="N3" s="264">
        <f t="shared" si="0"/>
      </c>
      <c r="O3" s="264">
        <f t="shared" si="0"/>
      </c>
      <c r="P3" s="264">
        <f t="shared" si="0"/>
      </c>
      <c r="Q3" s="264">
        <f t="shared" si="0"/>
      </c>
      <c r="R3" s="285">
        <f t="shared" si="0"/>
      </c>
      <c r="S3" s="103">
        <f t="shared" si="1"/>
        <v>0</v>
      </c>
      <c r="T3" s="211">
        <f t="shared" si="2"/>
        <v>0</v>
      </c>
      <c r="U3" s="160">
        <f t="shared" si="3"/>
      </c>
      <c r="V3" s="225">
        <f>_xlfn.IFERROR((($E3*86400)-U3),"")</f>
      </c>
      <c r="W3" s="104"/>
      <c r="X3" s="212" t="str">
        <f t="shared" si="5"/>
        <v>n/a</v>
      </c>
      <c r="Y3" s="212" t="str">
        <f t="shared" si="6"/>
        <v>n/a</v>
      </c>
      <c r="Z3" s="212">
        <f>IF($Y3="n/a","",_xlfn.IFERROR(COUNTIF($Y$2:$Y3,"="&amp;Y3),""))</f>
      </c>
      <c r="AA3" s="212">
        <f>COUNTIF($X$2:X2,"&lt;"&amp;X3)</f>
        <v>0</v>
      </c>
      <c r="AB3" s="222">
        <f t="shared" si="7"/>
        <v>0</v>
      </c>
      <c r="AC3" s="228">
        <f t="shared" si="8"/>
        <v>0</v>
      </c>
      <c r="AE3" s="268" t="s">
        <v>5</v>
      </c>
      <c r="AF3" s="316" t="s">
        <v>110</v>
      </c>
      <c r="AG3" s="317">
        <v>0.0014279050925925926</v>
      </c>
    </row>
    <row r="4" spans="1:33" ht="12.75">
      <c r="A4" s="367">
        <v>124</v>
      </c>
      <c r="B4" s="1" t="s">
        <v>83</v>
      </c>
      <c r="C4" s="1" t="str">
        <f t="shared" si="9"/>
        <v>ray monik</v>
      </c>
      <c r="D4" s="1" t="s">
        <v>26</v>
      </c>
      <c r="E4" s="11" t="s">
        <v>122</v>
      </c>
      <c r="F4" s="1"/>
      <c r="G4" s="1" t="s">
        <v>69</v>
      </c>
      <c r="H4" s="264">
        <f t="shared" si="0"/>
      </c>
      <c r="I4" s="264">
        <f t="shared" si="0"/>
      </c>
      <c r="J4" s="264">
        <f t="shared" si="0"/>
      </c>
      <c r="K4" s="264">
        <f t="shared" si="0"/>
      </c>
      <c r="L4" s="264">
        <f t="shared" si="0"/>
      </c>
      <c r="M4" s="264">
        <f t="shared" si="0"/>
      </c>
      <c r="N4" s="264">
        <f t="shared" si="0"/>
      </c>
      <c r="O4" s="264">
        <f t="shared" si="0"/>
      </c>
      <c r="P4" s="264">
        <f t="shared" si="0"/>
      </c>
      <c r="Q4" s="264">
        <f t="shared" si="0"/>
      </c>
      <c r="R4" s="285">
        <f t="shared" si="0"/>
      </c>
      <c r="S4" s="103">
        <f t="shared" si="1"/>
        <v>0</v>
      </c>
      <c r="T4" s="211">
        <f>AB4-S4</f>
        <v>0</v>
      </c>
      <c r="U4" s="160">
        <f t="shared" si="3"/>
      </c>
      <c r="V4" s="225">
        <f>_xlfn.IFERROR((($E4*86400)-U4),"")</f>
      </c>
      <c r="W4" s="104"/>
      <c r="X4" s="212" t="str">
        <f>_xlfn.IFERROR(VLOOKUP(D4,Class,4,0),"n/a")</f>
        <v>n/a</v>
      </c>
      <c r="Y4" s="212" t="str">
        <f>_xlfn.IFERROR(VLOOKUP(D4,Class,3,0),"n/a")</f>
        <v>n/a</v>
      </c>
      <c r="Z4" s="212">
        <f>IF($Y4="n/a","",_xlfn.IFERROR(COUNTIF($Y$2:$Y4,"="&amp;Y4),""))</f>
      </c>
      <c r="AA4" s="212">
        <f>COUNTIF($X$2:X3,"&lt;"&amp;X4)</f>
        <v>0</v>
      </c>
      <c r="AB4" s="222">
        <f>IF($Y4="n/a",0,_xlfn.IFERROR(VLOOKUP(Z4+AA4,Points,2,0),15))</f>
        <v>0</v>
      </c>
      <c r="AC4" s="228">
        <f>(S4+T4+W4)</f>
        <v>0</v>
      </c>
      <c r="AE4" s="269" t="s">
        <v>4</v>
      </c>
      <c r="AF4" s="325" t="s">
        <v>72</v>
      </c>
      <c r="AG4" s="318">
        <v>0.0013765625000000002</v>
      </c>
    </row>
    <row r="5" spans="1:33" ht="12.75">
      <c r="A5" s="372">
        <v>555</v>
      </c>
      <c r="B5" s="65" t="s">
        <v>73</v>
      </c>
      <c r="C5" s="1" t="str">
        <f t="shared" si="9"/>
        <v>tim meaden</v>
      </c>
      <c r="D5" s="1" t="s">
        <v>13</v>
      </c>
      <c r="E5" s="339" t="s">
        <v>123</v>
      </c>
      <c r="F5" s="65"/>
      <c r="G5" s="65" t="s">
        <v>118</v>
      </c>
      <c r="H5" s="71">
        <f t="shared" si="0"/>
      </c>
      <c r="I5" s="71">
        <f t="shared" si="0"/>
        <v>100</v>
      </c>
      <c r="J5" s="71">
        <f t="shared" si="0"/>
      </c>
      <c r="K5" s="71">
        <f t="shared" si="0"/>
      </c>
      <c r="L5" s="71">
        <f t="shared" si="0"/>
      </c>
      <c r="M5" s="71">
        <f t="shared" si="0"/>
      </c>
      <c r="N5" s="71">
        <f t="shared" si="0"/>
      </c>
      <c r="O5" s="71">
        <f t="shared" si="0"/>
      </c>
      <c r="P5" s="71">
        <f t="shared" si="0"/>
      </c>
      <c r="Q5" s="71">
        <f t="shared" si="0"/>
      </c>
      <c r="R5" s="283">
        <f t="shared" si="0"/>
      </c>
      <c r="S5" s="103">
        <f t="shared" si="1"/>
        <v>100</v>
      </c>
      <c r="T5" s="112">
        <f t="shared" si="2"/>
        <v>-25</v>
      </c>
      <c r="U5" s="278">
        <f t="shared" si="3"/>
        <v>109.967</v>
      </c>
      <c r="V5" s="223">
        <f aca="true" t="shared" si="10" ref="V5:V21">_xlfn.IFERROR((($E5*86400)-U5),"")</f>
        <v>8.90300000000002</v>
      </c>
      <c r="W5" s="113">
        <f t="shared" si="4"/>
        <v>-10</v>
      </c>
      <c r="X5" s="212">
        <f t="shared" si="5"/>
        <v>6</v>
      </c>
      <c r="Y5" s="212">
        <f t="shared" si="6"/>
        <v>10</v>
      </c>
      <c r="Z5" s="212">
        <f>IF($Y5="n/a","",_xlfn.IFERROR(COUNTIF($Y$2:$Y5,"="&amp;Y5),""))</f>
        <v>1</v>
      </c>
      <c r="AA5" s="212">
        <f>COUNTIF($X$2:X4,"&lt;"&amp;X5)</f>
        <v>1</v>
      </c>
      <c r="AB5" s="222">
        <f t="shared" si="7"/>
        <v>75</v>
      </c>
      <c r="AC5" s="228">
        <f t="shared" si="8"/>
        <v>65</v>
      </c>
      <c r="AE5" s="270" t="s">
        <v>50</v>
      </c>
      <c r="AF5" s="326" t="s">
        <v>74</v>
      </c>
      <c r="AG5" s="319">
        <v>0.0013754282407407406</v>
      </c>
    </row>
    <row r="6" spans="1:33" ht="12.75">
      <c r="A6" s="373">
        <v>13</v>
      </c>
      <c r="B6" s="49" t="s">
        <v>124</v>
      </c>
      <c r="C6" s="1" t="str">
        <f t="shared" si="9"/>
        <v>john vaughan</v>
      </c>
      <c r="D6" s="1" t="s">
        <v>14</v>
      </c>
      <c r="E6" s="340" t="s">
        <v>125</v>
      </c>
      <c r="F6" s="49"/>
      <c r="G6" s="49" t="s">
        <v>86</v>
      </c>
      <c r="H6" s="311">
        <f t="shared" si="0"/>
        <v>100</v>
      </c>
      <c r="I6" s="311">
        <f t="shared" si="0"/>
      </c>
      <c r="J6" s="311">
        <f t="shared" si="0"/>
      </c>
      <c r="K6" s="311">
        <f t="shared" si="0"/>
      </c>
      <c r="L6" s="311">
        <f t="shared" si="0"/>
      </c>
      <c r="M6" s="311">
        <f t="shared" si="0"/>
      </c>
      <c r="N6" s="311">
        <f t="shared" si="0"/>
      </c>
      <c r="O6" s="311">
        <f t="shared" si="0"/>
      </c>
      <c r="P6" s="311">
        <f t="shared" si="0"/>
      </c>
      <c r="Q6" s="311">
        <f t="shared" si="0"/>
      </c>
      <c r="R6" s="312">
        <f t="shared" si="0"/>
      </c>
      <c r="S6" s="103">
        <f t="shared" si="1"/>
        <v>100</v>
      </c>
      <c r="T6" s="163">
        <f t="shared" si="2"/>
        <v>-40</v>
      </c>
      <c r="U6" s="313">
        <f t="shared" si="3"/>
        <v>103.873</v>
      </c>
      <c r="V6" s="314">
        <f t="shared" si="10"/>
        <v>15.216999999999999</v>
      </c>
      <c r="W6" s="164">
        <f t="shared" si="4"/>
        <v>-10</v>
      </c>
      <c r="X6" s="212">
        <f t="shared" si="5"/>
        <v>7</v>
      </c>
      <c r="Y6" s="212">
        <f t="shared" si="6"/>
        <v>11</v>
      </c>
      <c r="Z6" s="212">
        <f>IF($Y6="n/a","",_xlfn.IFERROR(COUNTIF($Y$2:$Y6,"="&amp;Y6),""))</f>
        <v>1</v>
      </c>
      <c r="AA6" s="212">
        <f>COUNTIF($X$2:X5,"&lt;"&amp;X6)</f>
        <v>2</v>
      </c>
      <c r="AB6" s="222">
        <f t="shared" si="7"/>
        <v>60</v>
      </c>
      <c r="AC6" s="228">
        <f t="shared" si="8"/>
        <v>50</v>
      </c>
      <c r="AE6" s="271" t="s">
        <v>22</v>
      </c>
      <c r="AF6" s="327" t="s">
        <v>76</v>
      </c>
      <c r="AG6" s="320">
        <v>0.0014134722222222222</v>
      </c>
    </row>
    <row r="7" spans="1:33" ht="12.75">
      <c r="A7" s="374">
        <v>21</v>
      </c>
      <c r="B7" s="289" t="s">
        <v>88</v>
      </c>
      <c r="C7" s="1" t="str">
        <f t="shared" si="9"/>
        <v>gavin newman</v>
      </c>
      <c r="D7" s="1" t="s">
        <v>51</v>
      </c>
      <c r="E7" s="341" t="s">
        <v>126</v>
      </c>
      <c r="F7" s="289"/>
      <c r="G7" s="289" t="s">
        <v>67</v>
      </c>
      <c r="H7" s="290">
        <f t="shared" si="0"/>
      </c>
      <c r="I7" s="290">
        <f t="shared" si="0"/>
      </c>
      <c r="J7" s="290">
        <f t="shared" si="0"/>
      </c>
      <c r="K7" s="290">
        <f t="shared" si="0"/>
      </c>
      <c r="L7" s="290">
        <f t="shared" si="0"/>
        <v>100</v>
      </c>
      <c r="M7" s="290">
        <f t="shared" si="0"/>
      </c>
      <c r="N7" s="290">
        <f t="shared" si="0"/>
      </c>
      <c r="O7" s="290">
        <f t="shared" si="0"/>
      </c>
      <c r="P7" s="290">
        <f t="shared" si="0"/>
      </c>
      <c r="Q7" s="290">
        <f t="shared" si="0"/>
      </c>
      <c r="R7" s="291">
        <f t="shared" si="0"/>
      </c>
      <c r="S7" s="103">
        <f t="shared" si="1"/>
        <v>100</v>
      </c>
      <c r="T7" s="292">
        <f t="shared" si="2"/>
        <v>0</v>
      </c>
      <c r="U7" s="293">
        <f t="shared" si="3"/>
        <v>118.433</v>
      </c>
      <c r="V7" s="294">
        <f t="shared" si="10"/>
        <v>1.0489999999999924</v>
      </c>
      <c r="W7" s="161">
        <f t="shared" si="4"/>
        <v>0</v>
      </c>
      <c r="X7" s="212">
        <f t="shared" si="5"/>
        <v>4</v>
      </c>
      <c r="Y7" s="212">
        <f t="shared" si="6"/>
        <v>7</v>
      </c>
      <c r="Z7" s="212">
        <f>IF($Y7="n/a","",_xlfn.IFERROR(COUNTIF($Y$2:$Y7,"="&amp;Y7),""))</f>
        <v>1</v>
      </c>
      <c r="AA7" s="212">
        <f>COUNTIF($X$2:X6,"&lt;"&amp;X7)</f>
        <v>0</v>
      </c>
      <c r="AB7" s="222">
        <f t="shared" si="7"/>
        <v>100</v>
      </c>
      <c r="AC7" s="228">
        <f t="shared" si="8"/>
        <v>100</v>
      </c>
      <c r="AE7" s="272" t="s">
        <v>21</v>
      </c>
      <c r="AF7" s="321" t="s">
        <v>75</v>
      </c>
      <c r="AG7" s="322">
        <v>0.0013983680555555557</v>
      </c>
    </row>
    <row r="8" spans="1:33" ht="12.75">
      <c r="A8" s="367">
        <v>255</v>
      </c>
      <c r="B8" s="1" t="s">
        <v>117</v>
      </c>
      <c r="C8" s="1" t="str">
        <f t="shared" si="9"/>
        <v>owen boak</v>
      </c>
      <c r="D8" s="1" t="s">
        <v>26</v>
      </c>
      <c r="E8" s="11" t="s">
        <v>127</v>
      </c>
      <c r="F8" s="1"/>
      <c r="G8" s="1" t="s">
        <v>56</v>
      </c>
      <c r="H8" s="264">
        <f t="shared" si="0"/>
      </c>
      <c r="I8" s="264">
        <f t="shared" si="0"/>
      </c>
      <c r="J8" s="264">
        <f t="shared" si="0"/>
      </c>
      <c r="K8" s="264">
        <f t="shared" si="0"/>
      </c>
      <c r="L8" s="264">
        <f t="shared" si="0"/>
      </c>
      <c r="M8" s="264">
        <f t="shared" si="0"/>
      </c>
      <c r="N8" s="264">
        <f t="shared" si="0"/>
      </c>
      <c r="O8" s="264">
        <f t="shared" si="0"/>
      </c>
      <c r="P8" s="264">
        <f t="shared" si="0"/>
      </c>
      <c r="Q8" s="264">
        <f t="shared" si="0"/>
      </c>
      <c r="R8" s="285">
        <f t="shared" si="0"/>
      </c>
      <c r="S8" s="103">
        <f t="shared" si="1"/>
        <v>0</v>
      </c>
      <c r="T8" s="211">
        <f t="shared" si="2"/>
        <v>0</v>
      </c>
      <c r="U8" s="160">
        <f t="shared" si="3"/>
      </c>
      <c r="V8" s="225">
        <f t="shared" si="10"/>
      </c>
      <c r="W8" s="104"/>
      <c r="X8" s="212" t="str">
        <f t="shared" si="5"/>
        <v>n/a</v>
      </c>
      <c r="Y8" s="212" t="str">
        <f t="shared" si="6"/>
        <v>n/a</v>
      </c>
      <c r="Z8" s="212">
        <f>IF($Y8="n/a","",_xlfn.IFERROR(COUNTIF($Y$2:$Y8,"="&amp;Y8),""))</f>
      </c>
      <c r="AA8" s="212">
        <f>COUNTIF($X$2:X7,"&lt;"&amp;X8)</f>
        <v>0</v>
      </c>
      <c r="AB8" s="222">
        <f t="shared" si="7"/>
        <v>0</v>
      </c>
      <c r="AC8" s="228">
        <f t="shared" si="8"/>
        <v>0</v>
      </c>
      <c r="AE8" s="273" t="s">
        <v>51</v>
      </c>
      <c r="AF8" s="328" t="s">
        <v>88</v>
      </c>
      <c r="AG8" s="335">
        <v>0.0013707523148148149</v>
      </c>
    </row>
    <row r="9" spans="1:33" ht="12.75">
      <c r="A9" s="367">
        <v>82</v>
      </c>
      <c r="B9" s="1" t="s">
        <v>116</v>
      </c>
      <c r="C9" s="1" t="str">
        <f t="shared" si="9"/>
        <v>travis mcinnes</v>
      </c>
      <c r="D9" s="1" t="s">
        <v>26</v>
      </c>
      <c r="E9" s="11" t="s">
        <v>128</v>
      </c>
      <c r="F9" s="1"/>
      <c r="G9" s="1" t="s">
        <v>85</v>
      </c>
      <c r="H9" s="264">
        <f t="shared" si="0"/>
      </c>
      <c r="I9" s="264">
        <f t="shared" si="0"/>
      </c>
      <c r="J9" s="264">
        <f t="shared" si="0"/>
      </c>
      <c r="K9" s="264">
        <f t="shared" si="0"/>
      </c>
      <c r="L9" s="264">
        <f t="shared" si="0"/>
      </c>
      <c r="M9" s="264">
        <f t="shared" si="0"/>
      </c>
      <c r="N9" s="264">
        <f t="shared" si="0"/>
      </c>
      <c r="O9" s="264">
        <f t="shared" si="0"/>
      </c>
      <c r="P9" s="264">
        <f t="shared" si="0"/>
      </c>
      <c r="Q9" s="264">
        <f t="shared" si="0"/>
      </c>
      <c r="R9" s="285">
        <f t="shared" si="0"/>
      </c>
      <c r="S9" s="103">
        <f t="shared" si="1"/>
        <v>0</v>
      </c>
      <c r="T9" s="211">
        <f t="shared" si="2"/>
        <v>0</v>
      </c>
      <c r="U9" s="160">
        <f t="shared" si="3"/>
      </c>
      <c r="V9" s="225">
        <f t="shared" si="10"/>
      </c>
      <c r="W9" s="104"/>
      <c r="X9" s="212" t="str">
        <f t="shared" si="5"/>
        <v>n/a</v>
      </c>
      <c r="Y9" s="212" t="str">
        <f t="shared" si="6"/>
        <v>n/a</v>
      </c>
      <c r="Z9" s="212">
        <f>IF($Y9="n/a","",_xlfn.IFERROR(COUNTIF($Y$2:$Y9,"="&amp;Y9),""))</f>
      </c>
      <c r="AA9" s="212">
        <f>COUNTIF($X$2:X8,"&lt;"&amp;X9)</f>
        <v>0</v>
      </c>
      <c r="AB9" s="222">
        <f t="shared" si="7"/>
        <v>0</v>
      </c>
      <c r="AC9" s="228">
        <f t="shared" si="8"/>
        <v>0</v>
      </c>
      <c r="AE9" s="274" t="s">
        <v>52</v>
      </c>
      <c r="AF9" s="329"/>
      <c r="AG9" s="336"/>
    </row>
    <row r="10" spans="1:33" ht="12.75">
      <c r="A10" s="375">
        <v>64</v>
      </c>
      <c r="B10" s="35" t="s">
        <v>75</v>
      </c>
      <c r="C10" s="1" t="str">
        <f t="shared" si="9"/>
        <v>noel heritage</v>
      </c>
      <c r="D10" s="1" t="s">
        <v>21</v>
      </c>
      <c r="E10" s="342" t="s">
        <v>129</v>
      </c>
      <c r="F10" s="35"/>
      <c r="G10" s="35" t="s">
        <v>68</v>
      </c>
      <c r="H10" s="265">
        <f t="shared" si="0"/>
      </c>
      <c r="I10" s="265">
        <f t="shared" si="0"/>
      </c>
      <c r="J10" s="265">
        <f t="shared" si="0"/>
      </c>
      <c r="K10" s="265">
        <f t="shared" si="0"/>
      </c>
      <c r="L10" s="265">
        <f t="shared" si="0"/>
      </c>
      <c r="M10" s="265">
        <f t="shared" si="0"/>
        <v>100</v>
      </c>
      <c r="N10" s="265">
        <f t="shared" si="0"/>
      </c>
      <c r="O10" s="265">
        <f t="shared" si="0"/>
      </c>
      <c r="P10" s="265">
        <f t="shared" si="0"/>
      </c>
      <c r="Q10" s="265">
        <f t="shared" si="0"/>
      </c>
      <c r="R10" s="284">
        <f t="shared" si="0"/>
      </c>
      <c r="S10" s="103">
        <f t="shared" si="1"/>
        <v>100</v>
      </c>
      <c r="T10" s="105">
        <f t="shared" si="2"/>
        <v>0</v>
      </c>
      <c r="U10" s="230">
        <f t="shared" si="3"/>
        <v>120.81900000000002</v>
      </c>
      <c r="V10" s="224">
        <f t="shared" si="10"/>
        <v>0.9489999999999696</v>
      </c>
      <c r="W10" s="106">
        <f t="shared" si="4"/>
        <v>5</v>
      </c>
      <c r="X10" s="212">
        <f t="shared" si="5"/>
        <v>2</v>
      </c>
      <c r="Y10" s="212">
        <f t="shared" si="6"/>
        <v>4</v>
      </c>
      <c r="Z10" s="212">
        <f>IF($Y10="n/a","",_xlfn.IFERROR(COUNTIF($Y$2:$Y10,"="&amp;Y10),""))</f>
        <v>1</v>
      </c>
      <c r="AA10" s="212">
        <f>COUNTIF($X$2:X9,"&lt;"&amp;X10)</f>
        <v>0</v>
      </c>
      <c r="AB10" s="222">
        <f t="shared" si="7"/>
        <v>100</v>
      </c>
      <c r="AC10" s="228">
        <f t="shared" si="8"/>
        <v>105</v>
      </c>
      <c r="AE10" s="275" t="s">
        <v>16</v>
      </c>
      <c r="AF10" s="330" t="s">
        <v>106</v>
      </c>
      <c r="AG10" s="323">
        <v>0.0012893287037037038</v>
      </c>
    </row>
    <row r="11" spans="1:33" ht="12.75">
      <c r="A11" s="375">
        <v>142</v>
      </c>
      <c r="B11" s="35" t="s">
        <v>112</v>
      </c>
      <c r="C11" s="1" t="str">
        <f t="shared" si="9"/>
        <v>max lloyd</v>
      </c>
      <c r="D11" s="1" t="s">
        <v>21</v>
      </c>
      <c r="E11" s="342" t="s">
        <v>130</v>
      </c>
      <c r="F11" s="35"/>
      <c r="G11" s="35" t="s">
        <v>68</v>
      </c>
      <c r="H11" s="265">
        <f t="shared" si="0"/>
      </c>
      <c r="I11" s="265">
        <f t="shared" si="0"/>
      </c>
      <c r="J11" s="265">
        <f t="shared" si="0"/>
      </c>
      <c r="K11" s="265">
        <f t="shared" si="0"/>
      </c>
      <c r="L11" s="265">
        <f t="shared" si="0"/>
      </c>
      <c r="M11" s="265">
        <f t="shared" si="0"/>
        <v>75</v>
      </c>
      <c r="N11" s="265">
        <f t="shared" si="0"/>
      </c>
      <c r="O11" s="265">
        <f t="shared" si="0"/>
      </c>
      <c r="P11" s="265">
        <f t="shared" si="0"/>
      </c>
      <c r="Q11" s="265">
        <f t="shared" si="0"/>
      </c>
      <c r="R11" s="284">
        <f t="shared" si="0"/>
      </c>
      <c r="S11" s="103">
        <f t="shared" si="1"/>
        <v>75</v>
      </c>
      <c r="T11" s="105">
        <f>AB11-S11</f>
        <v>0</v>
      </c>
      <c r="U11" s="230">
        <f t="shared" si="3"/>
        <v>120.81900000000002</v>
      </c>
      <c r="V11" s="224">
        <f t="shared" si="10"/>
        <v>1.215999999999994</v>
      </c>
      <c r="W11" s="106">
        <f t="shared" si="4"/>
        <v>0</v>
      </c>
      <c r="X11" s="212">
        <f t="shared" si="5"/>
        <v>2</v>
      </c>
      <c r="Y11" s="212">
        <f t="shared" si="6"/>
        <v>4</v>
      </c>
      <c r="Z11" s="212">
        <f>IF($Y11="n/a","",_xlfn.IFERROR(COUNTIF($Y$2:$Y11,"="&amp;Y11),""))</f>
        <v>2</v>
      </c>
      <c r="AA11" s="212">
        <f>COUNTIF($X$2:X10,"&lt;"&amp;X11)</f>
        <v>0</v>
      </c>
      <c r="AB11" s="222">
        <f t="shared" si="7"/>
        <v>75</v>
      </c>
      <c r="AC11" s="228">
        <f t="shared" si="8"/>
        <v>75</v>
      </c>
      <c r="AE11" s="276" t="s">
        <v>13</v>
      </c>
      <c r="AF11" s="331" t="s">
        <v>82</v>
      </c>
      <c r="AG11" s="324">
        <v>0.0012727662037037037</v>
      </c>
    </row>
    <row r="12" spans="1:33" ht="13.5" thickBot="1">
      <c r="A12" s="376">
        <v>26</v>
      </c>
      <c r="B12" s="142" t="s">
        <v>76</v>
      </c>
      <c r="C12" s="1" t="str">
        <f t="shared" si="9"/>
        <v>robert downes</v>
      </c>
      <c r="D12" s="1" t="s">
        <v>4</v>
      </c>
      <c r="E12" s="343" t="s">
        <v>131</v>
      </c>
      <c r="F12" s="142"/>
      <c r="G12" s="142" t="s">
        <v>67</v>
      </c>
      <c r="H12" s="295">
        <f t="shared" si="0"/>
      </c>
      <c r="I12" s="295">
        <f t="shared" si="0"/>
      </c>
      <c r="J12" s="295">
        <f t="shared" si="0"/>
      </c>
      <c r="K12" s="295">
        <f t="shared" si="0"/>
      </c>
      <c r="L12" s="295">
        <f t="shared" si="0"/>
      </c>
      <c r="M12" s="295">
        <f t="shared" si="0"/>
      </c>
      <c r="N12" s="295">
        <f t="shared" si="0"/>
      </c>
      <c r="O12" s="295">
        <f t="shared" si="0"/>
      </c>
      <c r="P12" s="295">
        <f t="shared" si="0"/>
        <v>100</v>
      </c>
      <c r="Q12" s="295">
        <f t="shared" si="0"/>
      </c>
      <c r="R12" s="296">
        <f t="shared" si="0"/>
      </c>
      <c r="S12" s="103">
        <f t="shared" si="1"/>
        <v>100</v>
      </c>
      <c r="T12" s="297">
        <f aca="true" t="shared" si="11" ref="T12:T21">AB12-S12</f>
        <v>-40</v>
      </c>
      <c r="U12" s="298">
        <f t="shared" si="3"/>
        <v>118.93500000000002</v>
      </c>
      <c r="V12" s="299">
        <f t="shared" si="10"/>
        <v>4.921999999999997</v>
      </c>
      <c r="W12" s="300">
        <f t="shared" si="4"/>
        <v>-10</v>
      </c>
      <c r="X12" s="212">
        <f t="shared" si="5"/>
        <v>3</v>
      </c>
      <c r="Y12" s="212">
        <f t="shared" si="6"/>
        <v>5</v>
      </c>
      <c r="Z12" s="212">
        <f>IF($Y12="n/a","",_xlfn.IFERROR(COUNTIF($Y$2:$Y12,"="&amp;Y12),""))</f>
        <v>1</v>
      </c>
      <c r="AA12" s="212">
        <f>COUNTIF($X$2:X11,"&lt;"&amp;X12)</f>
        <v>2</v>
      </c>
      <c r="AB12" s="222">
        <f t="shared" si="7"/>
        <v>60</v>
      </c>
      <c r="AC12" s="228">
        <f t="shared" si="8"/>
        <v>50</v>
      </c>
      <c r="AE12" s="277" t="s">
        <v>14</v>
      </c>
      <c r="AF12" s="332" t="s">
        <v>107</v>
      </c>
      <c r="AG12" s="333">
        <v>0.0012022337962962963</v>
      </c>
    </row>
    <row r="13" spans="1:29" ht="12.75">
      <c r="A13" s="375">
        <v>612</v>
      </c>
      <c r="B13" s="35" t="s">
        <v>77</v>
      </c>
      <c r="C13" s="1" t="str">
        <f t="shared" si="9"/>
        <v>gareth pedley</v>
      </c>
      <c r="D13" s="1" t="s">
        <v>21</v>
      </c>
      <c r="E13" s="342" t="s">
        <v>132</v>
      </c>
      <c r="F13" s="35"/>
      <c r="G13" s="35" t="s">
        <v>85</v>
      </c>
      <c r="H13" s="265">
        <f t="shared" si="0"/>
      </c>
      <c r="I13" s="265">
        <f t="shared" si="0"/>
      </c>
      <c r="J13" s="265">
        <f t="shared" si="0"/>
      </c>
      <c r="K13" s="265">
        <f t="shared" si="0"/>
      </c>
      <c r="L13" s="265">
        <f t="shared" si="0"/>
      </c>
      <c r="M13" s="265">
        <f t="shared" si="0"/>
        <v>60</v>
      </c>
      <c r="N13" s="265">
        <f t="shared" si="0"/>
      </c>
      <c r="O13" s="265">
        <f t="shared" si="0"/>
      </c>
      <c r="P13" s="265">
        <f t="shared" si="0"/>
      </c>
      <c r="Q13" s="265">
        <f t="shared" si="0"/>
      </c>
      <c r="R13" s="284">
        <f t="shared" si="0"/>
      </c>
      <c r="S13" s="103">
        <f t="shared" si="1"/>
        <v>60</v>
      </c>
      <c r="T13" s="105">
        <f t="shared" si="11"/>
        <v>0</v>
      </c>
      <c r="U13" s="230">
        <f t="shared" si="3"/>
        <v>120.81900000000002</v>
      </c>
      <c r="V13" s="224">
        <f t="shared" si="10"/>
        <v>3.9509999999999934</v>
      </c>
      <c r="W13" s="106">
        <f t="shared" si="4"/>
        <v>-10</v>
      </c>
      <c r="X13" s="212">
        <f t="shared" si="5"/>
        <v>2</v>
      </c>
      <c r="Y13" s="212">
        <f t="shared" si="6"/>
        <v>4</v>
      </c>
      <c r="Z13" s="212">
        <f>IF($Y13="n/a","",_xlfn.IFERROR(COUNTIF($Y$2:$Y13,"="&amp;Y13),""))</f>
        <v>3</v>
      </c>
      <c r="AA13" s="212">
        <f>COUNTIF($X$2:X12,"&lt;"&amp;X13)</f>
        <v>0</v>
      </c>
      <c r="AB13" s="222">
        <f t="shared" si="7"/>
        <v>60</v>
      </c>
      <c r="AC13" s="228">
        <f t="shared" si="8"/>
        <v>50</v>
      </c>
    </row>
    <row r="14" spans="1:29" ht="12.75">
      <c r="A14" s="377">
        <v>87</v>
      </c>
      <c r="B14" s="47" t="s">
        <v>80</v>
      </c>
      <c r="C14" s="1" t="str">
        <f t="shared" si="9"/>
        <v>steve williamsz</v>
      </c>
      <c r="D14" s="1" t="s">
        <v>5</v>
      </c>
      <c r="E14" s="54" t="s">
        <v>133</v>
      </c>
      <c r="F14" s="47"/>
      <c r="G14" s="47" t="s">
        <v>84</v>
      </c>
      <c r="H14" s="266">
        <f t="shared" si="0"/>
      </c>
      <c r="I14" s="266">
        <f t="shared" si="0"/>
      </c>
      <c r="J14" s="266">
        <f t="shared" si="0"/>
      </c>
      <c r="K14" s="266">
        <f t="shared" si="0"/>
      </c>
      <c r="L14" s="266">
        <f t="shared" si="0"/>
      </c>
      <c r="M14" s="266">
        <f t="shared" si="0"/>
      </c>
      <c r="N14" s="266">
        <f t="shared" si="0"/>
      </c>
      <c r="O14" s="266">
        <f t="shared" si="0"/>
      </c>
      <c r="P14" s="266">
        <f t="shared" si="0"/>
      </c>
      <c r="Q14" s="266">
        <f t="shared" si="0"/>
        <v>100</v>
      </c>
      <c r="R14" s="286">
        <f t="shared" si="0"/>
      </c>
      <c r="S14" s="103">
        <f t="shared" si="1"/>
        <v>100</v>
      </c>
      <c r="T14" s="107">
        <f t="shared" si="11"/>
        <v>0</v>
      </c>
      <c r="U14" s="231">
        <f t="shared" si="3"/>
        <v>123.371</v>
      </c>
      <c r="V14" s="226">
        <f t="shared" si="10"/>
        <v>1.7609999999999957</v>
      </c>
      <c r="W14" s="108">
        <f t="shared" si="4"/>
        <v>0</v>
      </c>
      <c r="X14" s="212">
        <f t="shared" si="5"/>
        <v>1</v>
      </c>
      <c r="Y14" s="212">
        <f t="shared" si="6"/>
        <v>2</v>
      </c>
      <c r="Z14" s="212">
        <f>IF($Y14="n/a","",_xlfn.IFERROR(COUNTIF($Y$2:$Y14,"="&amp;Y14),""))</f>
        <v>1</v>
      </c>
      <c r="AA14" s="212">
        <f>COUNTIF($X$2:X13,"&lt;"&amp;X14)</f>
        <v>0</v>
      </c>
      <c r="AB14" s="222">
        <f t="shared" si="7"/>
        <v>100</v>
      </c>
      <c r="AC14" s="228">
        <f t="shared" si="8"/>
        <v>100</v>
      </c>
    </row>
    <row r="15" spans="1:29" ht="12.75">
      <c r="A15" s="367">
        <v>96</v>
      </c>
      <c r="B15" s="1" t="s">
        <v>134</v>
      </c>
      <c r="C15" s="1" t="str">
        <f t="shared" si="9"/>
        <v>david adam</v>
      </c>
      <c r="D15" s="1" t="s">
        <v>26</v>
      </c>
      <c r="E15" s="11" t="s">
        <v>135</v>
      </c>
      <c r="F15" s="1"/>
      <c r="G15" s="1" t="s">
        <v>136</v>
      </c>
      <c r="H15" s="264">
        <f t="shared" si="0"/>
      </c>
      <c r="I15" s="264">
        <f t="shared" si="0"/>
      </c>
      <c r="J15" s="264">
        <f t="shared" si="0"/>
      </c>
      <c r="K15" s="264">
        <f t="shared" si="0"/>
      </c>
      <c r="L15" s="264">
        <f t="shared" si="0"/>
      </c>
      <c r="M15" s="264">
        <f t="shared" si="0"/>
      </c>
      <c r="N15" s="264">
        <f t="shared" si="0"/>
      </c>
      <c r="O15" s="264">
        <f t="shared" si="0"/>
      </c>
      <c r="P15" s="264">
        <f t="shared" si="0"/>
      </c>
      <c r="Q15" s="264">
        <f t="shared" si="0"/>
      </c>
      <c r="R15" s="285">
        <f t="shared" si="0"/>
      </c>
      <c r="S15" s="103">
        <f t="shared" si="1"/>
        <v>0</v>
      </c>
      <c r="T15" s="211">
        <f t="shared" si="11"/>
        <v>0</v>
      </c>
      <c r="U15" s="160">
        <f t="shared" si="3"/>
      </c>
      <c r="V15" s="225">
        <f t="shared" si="10"/>
      </c>
      <c r="W15" s="104"/>
      <c r="X15" s="212" t="str">
        <f t="shared" si="5"/>
        <v>n/a</v>
      </c>
      <c r="Y15" s="212" t="str">
        <f t="shared" si="6"/>
        <v>n/a</v>
      </c>
      <c r="Z15" s="212">
        <f>IF($Y15="n/a","",_xlfn.IFERROR(COUNTIF($Y$2:$Y15,"="&amp;Y15),""))</f>
      </c>
      <c r="AA15" s="212">
        <f>COUNTIF($X$2:X14,"&lt;"&amp;X15)</f>
        <v>0</v>
      </c>
      <c r="AB15" s="222">
        <f t="shared" si="7"/>
        <v>0</v>
      </c>
      <c r="AC15" s="228">
        <f t="shared" si="8"/>
        <v>0</v>
      </c>
    </row>
    <row r="16" spans="1:29" ht="12.75">
      <c r="A16" s="367">
        <v>242</v>
      </c>
      <c r="B16" s="1" t="s">
        <v>105</v>
      </c>
      <c r="C16" s="1" t="str">
        <f t="shared" si="9"/>
        <v>leon bogers</v>
      </c>
      <c r="D16" s="1" t="s">
        <v>26</v>
      </c>
      <c r="E16" s="11" t="s">
        <v>137</v>
      </c>
      <c r="F16" s="1"/>
      <c r="G16" s="1" t="s">
        <v>86</v>
      </c>
      <c r="H16" s="264">
        <f t="shared" si="0"/>
      </c>
      <c r="I16" s="264">
        <f t="shared" si="0"/>
      </c>
      <c r="J16" s="264">
        <f t="shared" si="0"/>
      </c>
      <c r="K16" s="264">
        <f t="shared" si="0"/>
      </c>
      <c r="L16" s="264">
        <f t="shared" si="0"/>
      </c>
      <c r="M16" s="264">
        <f t="shared" si="0"/>
      </c>
      <c r="N16" s="264">
        <f t="shared" si="0"/>
      </c>
      <c r="O16" s="264">
        <f t="shared" si="0"/>
      </c>
      <c r="P16" s="264">
        <f t="shared" si="0"/>
      </c>
      <c r="Q16" s="264">
        <f t="shared" si="0"/>
      </c>
      <c r="R16" s="285">
        <f t="shared" si="0"/>
      </c>
      <c r="S16" s="103">
        <f t="shared" si="1"/>
        <v>0</v>
      </c>
      <c r="T16" s="211">
        <f t="shared" si="11"/>
        <v>0</v>
      </c>
      <c r="U16" s="160">
        <f t="shared" si="3"/>
      </c>
      <c r="V16" s="225">
        <f t="shared" si="10"/>
      </c>
      <c r="W16" s="104"/>
      <c r="X16" s="212" t="str">
        <f t="shared" si="5"/>
        <v>n/a</v>
      </c>
      <c r="Y16" s="212" t="str">
        <f t="shared" si="6"/>
        <v>n/a</v>
      </c>
      <c r="Z16" s="212">
        <f>IF($Y16="n/a","",_xlfn.IFERROR(COUNTIF($Y$2:$Y16,"="&amp;Y16),""))</f>
      </c>
      <c r="AA16" s="212">
        <f>COUNTIF($X$2:X15,"&lt;"&amp;X16)</f>
        <v>0</v>
      </c>
      <c r="AB16" s="222">
        <f t="shared" si="7"/>
        <v>0</v>
      </c>
      <c r="AC16" s="228">
        <f t="shared" si="8"/>
        <v>0</v>
      </c>
    </row>
    <row r="17" spans="1:29" ht="12.75">
      <c r="A17" s="377">
        <v>22</v>
      </c>
      <c r="B17" s="47" t="s">
        <v>79</v>
      </c>
      <c r="C17" s="1" t="str">
        <f t="shared" si="9"/>
        <v>john downes</v>
      </c>
      <c r="D17" s="1" t="s">
        <v>5</v>
      </c>
      <c r="E17" s="54" t="s">
        <v>138</v>
      </c>
      <c r="F17" s="47"/>
      <c r="G17" s="47" t="s">
        <v>55</v>
      </c>
      <c r="H17" s="266">
        <f t="shared" si="0"/>
      </c>
      <c r="I17" s="266">
        <f t="shared" si="0"/>
      </c>
      <c r="J17" s="266">
        <f t="shared" si="0"/>
      </c>
      <c r="K17" s="266">
        <f t="shared" si="0"/>
      </c>
      <c r="L17" s="266">
        <f t="shared" si="0"/>
      </c>
      <c r="M17" s="266">
        <f t="shared" si="0"/>
      </c>
      <c r="N17" s="266">
        <f t="shared" si="0"/>
      </c>
      <c r="O17" s="266">
        <f t="shared" si="0"/>
      </c>
      <c r="P17" s="266">
        <f t="shared" si="0"/>
      </c>
      <c r="Q17" s="266">
        <f t="shared" si="0"/>
        <v>75</v>
      </c>
      <c r="R17" s="286">
        <f t="shared" si="0"/>
      </c>
      <c r="S17" s="103">
        <f t="shared" si="1"/>
        <v>75</v>
      </c>
      <c r="T17" s="180">
        <f>AB17-S17</f>
        <v>0</v>
      </c>
      <c r="U17" s="231">
        <f>_xlfn.IFERROR(VLOOKUP(D17,BenchmarksRd6,3,0)*86400,"")</f>
        <v>123.371</v>
      </c>
      <c r="V17" s="378">
        <f t="shared" si="10"/>
        <v>5.040000000000006</v>
      </c>
      <c r="W17" s="108">
        <f t="shared" si="4"/>
        <v>-10</v>
      </c>
      <c r="X17" s="212">
        <f t="shared" si="5"/>
        <v>1</v>
      </c>
      <c r="Y17" s="212">
        <f t="shared" si="6"/>
        <v>2</v>
      </c>
      <c r="Z17" s="212">
        <f>IF($Y17="n/a","",_xlfn.IFERROR(COUNTIF($Y$2:$Y17,"="&amp;Y17),""))</f>
        <v>2</v>
      </c>
      <c r="AA17" s="212">
        <f>COUNTIF($X$2:X16,"&lt;"&amp;X17)</f>
        <v>0</v>
      </c>
      <c r="AB17" s="222">
        <f t="shared" si="7"/>
        <v>75</v>
      </c>
      <c r="AC17" s="228">
        <f t="shared" si="8"/>
        <v>65</v>
      </c>
    </row>
    <row r="18" spans="1:29" ht="12.75">
      <c r="A18" s="377">
        <v>77</v>
      </c>
      <c r="B18" s="47" t="s">
        <v>78</v>
      </c>
      <c r="C18" s="1" t="str">
        <f t="shared" si="9"/>
        <v>simeon ouzas</v>
      </c>
      <c r="D18" s="1" t="s">
        <v>5</v>
      </c>
      <c r="E18" s="54" t="s">
        <v>139</v>
      </c>
      <c r="F18" s="47"/>
      <c r="G18" s="47" t="s">
        <v>28</v>
      </c>
      <c r="H18" s="266">
        <f t="shared" si="0"/>
      </c>
      <c r="I18" s="266">
        <f t="shared" si="0"/>
      </c>
      <c r="J18" s="266">
        <f t="shared" si="0"/>
      </c>
      <c r="K18" s="266">
        <f t="shared" si="0"/>
      </c>
      <c r="L18" s="266">
        <f t="shared" si="0"/>
      </c>
      <c r="M18" s="266">
        <f t="shared" si="0"/>
      </c>
      <c r="N18" s="266">
        <f t="shared" si="0"/>
      </c>
      <c r="O18" s="266">
        <f t="shared" si="0"/>
      </c>
      <c r="P18" s="266">
        <f t="shared" si="0"/>
      </c>
      <c r="Q18" s="266">
        <f t="shared" si="0"/>
        <v>60</v>
      </c>
      <c r="R18" s="286">
        <f t="shared" si="0"/>
      </c>
      <c r="S18" s="103">
        <f t="shared" si="1"/>
        <v>60</v>
      </c>
      <c r="T18" s="107">
        <f t="shared" si="11"/>
        <v>0</v>
      </c>
      <c r="U18" s="231">
        <f t="shared" si="3"/>
        <v>123.371</v>
      </c>
      <c r="V18" s="226">
        <f t="shared" si="10"/>
        <v>8.716999999999999</v>
      </c>
      <c r="W18" s="108">
        <f t="shared" si="4"/>
        <v>-10</v>
      </c>
      <c r="X18" s="212">
        <f t="shared" si="5"/>
        <v>1</v>
      </c>
      <c r="Y18" s="212">
        <f t="shared" si="6"/>
        <v>2</v>
      </c>
      <c r="Z18" s="212">
        <f>IF($Y18="n/a","",_xlfn.IFERROR(COUNTIF($Y$2:$Y18,"="&amp;Y18),""))</f>
        <v>3</v>
      </c>
      <c r="AA18" s="212">
        <f>COUNTIF($X$2:X17,"&lt;"&amp;X18)</f>
        <v>0</v>
      </c>
      <c r="AB18" s="222">
        <f t="shared" si="7"/>
        <v>60</v>
      </c>
      <c r="AC18" s="228">
        <f t="shared" si="8"/>
        <v>50</v>
      </c>
    </row>
    <row r="19" spans="1:29" ht="12.75">
      <c r="A19" s="367">
        <v>550</v>
      </c>
      <c r="B19" s="1" t="s">
        <v>140</v>
      </c>
      <c r="C19" s="1" t="str">
        <f t="shared" si="9"/>
        <v>bartosz dajnowski</v>
      </c>
      <c r="D19" s="1" t="s">
        <v>26</v>
      </c>
      <c r="E19" s="11" t="s">
        <v>141</v>
      </c>
      <c r="F19" s="1"/>
      <c r="G19" s="1" t="s">
        <v>87</v>
      </c>
      <c r="H19" s="264">
        <f t="shared" si="0"/>
      </c>
      <c r="I19" s="264">
        <f t="shared" si="0"/>
      </c>
      <c r="J19" s="264">
        <f t="shared" si="0"/>
      </c>
      <c r="K19" s="264">
        <f t="shared" si="0"/>
      </c>
      <c r="L19" s="264">
        <f t="shared" si="0"/>
      </c>
      <c r="M19" s="264">
        <f t="shared" si="0"/>
      </c>
      <c r="N19" s="264">
        <f t="shared" si="0"/>
      </c>
      <c r="O19" s="264">
        <f t="shared" si="0"/>
      </c>
      <c r="P19" s="264">
        <f t="shared" si="0"/>
      </c>
      <c r="Q19" s="264">
        <f t="shared" si="0"/>
      </c>
      <c r="R19" s="285">
        <f t="shared" si="0"/>
      </c>
      <c r="S19" s="103">
        <f t="shared" si="1"/>
        <v>0</v>
      </c>
      <c r="T19" s="211">
        <f t="shared" si="11"/>
        <v>0</v>
      </c>
      <c r="U19" s="160">
        <f>_xlfn.IFERROR(VLOOKUP(D19,BenchmarksRd6,3,0)*86400,"")</f>
      </c>
      <c r="V19" s="225">
        <f t="shared" si="10"/>
      </c>
      <c r="W19" s="104"/>
      <c r="X19" s="212" t="str">
        <f t="shared" si="5"/>
        <v>n/a</v>
      </c>
      <c r="Y19" s="212" t="str">
        <f t="shared" si="6"/>
        <v>n/a</v>
      </c>
      <c r="Z19" s="212">
        <f>IF($Y19="n/a","",_xlfn.IFERROR(COUNTIF($Y$2:$Y19,"="&amp;Y19),""))</f>
      </c>
      <c r="AA19" s="212">
        <f>COUNTIF($X$2:X18,"&lt;"&amp;X19)</f>
        <v>0</v>
      </c>
      <c r="AB19" s="222">
        <f t="shared" si="7"/>
        <v>0</v>
      </c>
      <c r="AC19" s="228">
        <f t="shared" si="8"/>
        <v>0</v>
      </c>
    </row>
    <row r="20" spans="1:29" ht="12.75">
      <c r="A20" s="377">
        <v>89</v>
      </c>
      <c r="B20" s="47" t="s">
        <v>113</v>
      </c>
      <c r="C20" s="1" t="str">
        <f t="shared" si="9"/>
        <v>matthew cavell</v>
      </c>
      <c r="D20" s="1" t="s">
        <v>5</v>
      </c>
      <c r="E20" s="54" t="s">
        <v>142</v>
      </c>
      <c r="F20" s="47"/>
      <c r="G20" s="47" t="s">
        <v>28</v>
      </c>
      <c r="H20" s="266">
        <f t="shared" si="0"/>
      </c>
      <c r="I20" s="266">
        <f t="shared" si="0"/>
      </c>
      <c r="J20" s="266">
        <f t="shared" si="0"/>
      </c>
      <c r="K20" s="266">
        <f t="shared" si="0"/>
      </c>
      <c r="L20" s="266">
        <f t="shared" si="0"/>
      </c>
      <c r="M20" s="266">
        <f t="shared" si="0"/>
      </c>
      <c r="N20" s="266">
        <f t="shared" si="0"/>
      </c>
      <c r="O20" s="266">
        <f t="shared" si="0"/>
      </c>
      <c r="P20" s="266">
        <f t="shared" si="0"/>
      </c>
      <c r="Q20" s="266">
        <f t="shared" si="0"/>
        <v>45</v>
      </c>
      <c r="R20" s="286">
        <f t="shared" si="0"/>
      </c>
      <c r="S20" s="103">
        <f t="shared" si="1"/>
        <v>45</v>
      </c>
      <c r="T20" s="107">
        <f t="shared" si="11"/>
        <v>0</v>
      </c>
      <c r="U20" s="231">
        <f>_xlfn.IFERROR(VLOOKUP(D20,BenchmarksRd6,3,0)*86400,"")</f>
        <v>123.371</v>
      </c>
      <c r="V20" s="226">
        <f t="shared" si="10"/>
        <v>12.943000000000026</v>
      </c>
      <c r="W20" s="108">
        <f t="shared" si="4"/>
        <v>-10</v>
      </c>
      <c r="X20" s="212">
        <f t="shared" si="5"/>
        <v>1</v>
      </c>
      <c r="Y20" s="212">
        <f t="shared" si="6"/>
        <v>2</v>
      </c>
      <c r="Z20" s="212">
        <f>IF($Y20="n/a","",_xlfn.IFERROR(COUNTIF($Y$2:$Y20,"="&amp;Y20),""))</f>
        <v>4</v>
      </c>
      <c r="AA20" s="212">
        <f>COUNTIF($X$2:X19,"&lt;"&amp;X20)</f>
        <v>0</v>
      </c>
      <c r="AB20" s="222">
        <f t="shared" si="7"/>
        <v>45</v>
      </c>
      <c r="AC20" s="228">
        <f t="shared" si="8"/>
        <v>35</v>
      </c>
    </row>
    <row r="21" spans="1:33" ht="13.5" thickBot="1">
      <c r="A21" s="368">
        <v>65</v>
      </c>
      <c r="B21" s="288" t="s">
        <v>109</v>
      </c>
      <c r="C21" s="288" t="str">
        <f t="shared" si="9"/>
        <v>peter whitaker</v>
      </c>
      <c r="D21" s="288" t="s">
        <v>26</v>
      </c>
      <c r="E21" s="369" t="s">
        <v>143</v>
      </c>
      <c r="F21" s="288"/>
      <c r="G21" s="288" t="s">
        <v>84</v>
      </c>
      <c r="H21" s="301">
        <f t="shared" si="0"/>
      </c>
      <c r="I21" s="301">
        <f t="shared" si="0"/>
      </c>
      <c r="J21" s="301">
        <f t="shared" si="0"/>
      </c>
      <c r="K21" s="301">
        <f t="shared" si="0"/>
      </c>
      <c r="L21" s="301">
        <f t="shared" si="0"/>
      </c>
      <c r="M21" s="301">
        <f t="shared" si="0"/>
      </c>
      <c r="N21" s="301">
        <f t="shared" si="0"/>
      </c>
      <c r="O21" s="301">
        <f t="shared" si="0"/>
      </c>
      <c r="P21" s="301">
        <f t="shared" si="0"/>
      </c>
      <c r="Q21" s="301">
        <f t="shared" si="0"/>
      </c>
      <c r="R21" s="302">
        <f t="shared" si="0"/>
      </c>
      <c r="S21" s="344">
        <f t="shared" si="1"/>
        <v>0</v>
      </c>
      <c r="T21" s="217">
        <f t="shared" si="11"/>
        <v>0</v>
      </c>
      <c r="U21" s="177">
        <f>_xlfn.IFERROR(VLOOKUP(D21,BenchmarksRd6,3,0)*86400,"")</f>
      </c>
      <c r="V21" s="287">
        <f t="shared" si="10"/>
      </c>
      <c r="W21" s="192"/>
      <c r="X21" s="212" t="str">
        <f t="shared" si="5"/>
        <v>n/a</v>
      </c>
      <c r="Y21" s="212" t="str">
        <f t="shared" si="6"/>
        <v>n/a</v>
      </c>
      <c r="Z21" s="212">
        <f>IF($Y21="n/a","",_xlfn.IFERROR(COUNTIF($Y$2:$Y21,"="&amp;Y21),""))</f>
      </c>
      <c r="AA21" s="212">
        <f>COUNTIF($X$2:X20,"&lt;"&amp;X21)</f>
        <v>0</v>
      </c>
      <c r="AB21" s="222">
        <f t="shared" si="7"/>
        <v>0</v>
      </c>
      <c r="AC21" s="229">
        <f t="shared" si="8"/>
        <v>0</v>
      </c>
      <c r="AE21" s="309"/>
      <c r="AF21" s="13"/>
      <c r="AG21" s="310"/>
    </row>
    <row r="22" spans="6:29" ht="13.5" thickBot="1">
      <c r="F22" s="191"/>
      <c r="G22" s="193" t="s">
        <v>27</v>
      </c>
      <c r="H22" s="194">
        <f>COUNT(H2:H21)</f>
        <v>1</v>
      </c>
      <c r="I22" s="194">
        <f>COUNT(I2:I21)</f>
        <v>1</v>
      </c>
      <c r="J22" s="194">
        <f>COUNT(J2:J21)</f>
        <v>1</v>
      </c>
      <c r="K22" s="194">
        <f>COUNT(K2:K21)</f>
        <v>0</v>
      </c>
      <c r="L22" s="194">
        <f>COUNT(L2:L21)</f>
        <v>1</v>
      </c>
      <c r="M22" s="194">
        <f>COUNT(M2:M21)</f>
        <v>3</v>
      </c>
      <c r="N22" s="194">
        <f>COUNT(N2:N21)</f>
        <v>0</v>
      </c>
      <c r="O22" s="194">
        <f>COUNT(O2:O21)</f>
        <v>0</v>
      </c>
      <c r="P22" s="194">
        <f>COUNT(P2:P21)</f>
        <v>1</v>
      </c>
      <c r="Q22" s="194">
        <f>COUNT(Q2:Q21)</f>
        <v>4</v>
      </c>
      <c r="R22" s="194">
        <f>COUNT(R2:R21)</f>
        <v>0</v>
      </c>
      <c r="S22" s="337">
        <f>COUNT(S2:S21)</f>
        <v>20</v>
      </c>
      <c r="T22" s="232"/>
      <c r="U22" s="232"/>
      <c r="V22" s="220"/>
      <c r="W22" s="232"/>
      <c r="X22" s="232"/>
      <c r="Y22" s="232"/>
      <c r="Z22" s="232"/>
      <c r="AA22" s="232"/>
      <c r="AB22" s="232"/>
      <c r="AC22" s="232"/>
    </row>
    <row r="23" spans="20:29" ht="12.75">
      <c r="T23" s="8"/>
      <c r="U23" s="8"/>
      <c r="V23" s="220"/>
      <c r="W23" s="8"/>
      <c r="X23" s="8"/>
      <c r="Y23" s="8"/>
      <c r="Z23" s="8"/>
      <c r="AA23" s="8"/>
      <c r="AB23" s="8"/>
      <c r="AC23" s="8"/>
    </row>
    <row r="24" spans="2:28" ht="12.75">
      <c r="B24" s="2"/>
      <c r="C24" s="2"/>
      <c r="D24" s="111"/>
      <c r="T24" s="111"/>
      <c r="X24" s="111"/>
      <c r="Y24" s="111"/>
      <c r="Z24" s="111"/>
      <c r="AA24" s="111"/>
      <c r="AB24" s="111"/>
    </row>
  </sheetData>
  <sheetProtection/>
  <mergeCells count="1">
    <mergeCell ref="AE1:AG1"/>
  </mergeCells>
  <conditionalFormatting sqref="B2">
    <cfRule type="expression" priority="67" dxfId="67" stopIfTrue="1">
      <formula>"IF(D2=""OPN"",0,1)"</formula>
    </cfRule>
    <cfRule type="expression" priority="68" dxfId="66" stopIfTrue="1">
      <formula>"if(d2=""OPN"")"</formula>
    </cfRule>
  </conditionalFormatting>
  <conditionalFormatting sqref="D2:D3 D5:D10">
    <cfRule type="containsText" priority="56" dxfId="10" operator="containsText" stopIfTrue="1" text="OPN">
      <formula>NOT(ISERROR(SEARCH("OPN",D2)))</formula>
    </cfRule>
    <cfRule type="containsText" priority="57" dxfId="9" operator="containsText" stopIfTrue="1" text="RES">
      <formula>NOT(ISERROR(SEARCH("RES",D2)))</formula>
    </cfRule>
    <cfRule type="containsText" priority="58" dxfId="8" operator="containsText" stopIfTrue="1" text="SMOD">
      <formula>NOT(ISERROR(SEARCH("SMOD",D2)))</formula>
    </cfRule>
    <cfRule type="containsText" priority="59" dxfId="7" operator="containsText" stopIfTrue="1" text="CDMOD">
      <formula>NOT(ISERROR(SEARCH("CDMOD",D2)))</formula>
    </cfRule>
    <cfRule type="containsText" priority="60" dxfId="6" operator="containsText" stopIfTrue="1" text="ABMOD">
      <formula>NOT(ISERROR(SEARCH("ABMOD",D2)))</formula>
    </cfRule>
    <cfRule type="containsText" priority="61" dxfId="5" operator="containsText" stopIfTrue="1" text="SND">
      <formula>NOT(ISERROR(SEARCH("SND",D2)))</formula>
    </cfRule>
    <cfRule type="containsText" priority="62" dxfId="4" operator="containsText" stopIfTrue="1" text="SNC">
      <formula>NOT(ISERROR(SEARCH("SNC",D2)))</formula>
    </cfRule>
    <cfRule type="containsText" priority="63" dxfId="3" operator="containsText" stopIfTrue="1" text="NBC">
      <formula>NOT(ISERROR(SEARCH("NBC",D2)))</formula>
    </cfRule>
    <cfRule type="containsText" priority="64" dxfId="2" operator="containsText" stopIfTrue="1" text="NAC">
      <formula>NOT(ISERROR(SEARCH("NAC",D2)))</formula>
    </cfRule>
    <cfRule type="containsText" priority="65" dxfId="1" operator="containsText" stopIfTrue="1" text="SNB">
      <formula>NOT(ISERROR(SEARCH("SNB",D2)))</formula>
    </cfRule>
    <cfRule type="containsText" priority="66" dxfId="0" operator="containsText" stopIfTrue="1" text="SNA">
      <formula>NOT(ISERROR(SEARCH("SNA",D2)))</formula>
    </cfRule>
  </conditionalFormatting>
  <conditionalFormatting sqref="D11:D16 D18">
    <cfRule type="containsText" priority="45" dxfId="10" operator="containsText" stopIfTrue="1" text="OPN">
      <formula>NOT(ISERROR(SEARCH("OPN",D11)))</formula>
    </cfRule>
    <cfRule type="containsText" priority="46" dxfId="9" operator="containsText" stopIfTrue="1" text="RES">
      <formula>NOT(ISERROR(SEARCH("RES",D11)))</formula>
    </cfRule>
    <cfRule type="containsText" priority="47" dxfId="8" operator="containsText" stopIfTrue="1" text="SMOD">
      <formula>NOT(ISERROR(SEARCH("SMOD",D11)))</formula>
    </cfRule>
    <cfRule type="containsText" priority="48" dxfId="7" operator="containsText" stopIfTrue="1" text="CDMOD">
      <formula>NOT(ISERROR(SEARCH("CDMOD",D11)))</formula>
    </cfRule>
    <cfRule type="containsText" priority="49" dxfId="6" operator="containsText" stopIfTrue="1" text="ABMOD">
      <formula>NOT(ISERROR(SEARCH("ABMOD",D11)))</formula>
    </cfRule>
    <cfRule type="containsText" priority="50" dxfId="5" operator="containsText" stopIfTrue="1" text="SND">
      <formula>NOT(ISERROR(SEARCH("SND",D11)))</formula>
    </cfRule>
    <cfRule type="containsText" priority="51" dxfId="4" operator="containsText" stopIfTrue="1" text="SNC">
      <formula>NOT(ISERROR(SEARCH("SNC",D11)))</formula>
    </cfRule>
    <cfRule type="containsText" priority="52" dxfId="3" operator="containsText" stopIfTrue="1" text="NBC">
      <formula>NOT(ISERROR(SEARCH("NBC",D11)))</formula>
    </cfRule>
    <cfRule type="containsText" priority="53" dxfId="2" operator="containsText" stopIfTrue="1" text="NAC">
      <formula>NOT(ISERROR(SEARCH("NAC",D11)))</formula>
    </cfRule>
    <cfRule type="containsText" priority="54" dxfId="1" operator="containsText" stopIfTrue="1" text="SNB">
      <formula>NOT(ISERROR(SEARCH("SNB",D11)))</formula>
    </cfRule>
    <cfRule type="containsText" priority="55" dxfId="0" operator="containsText" stopIfTrue="1" text="SNA">
      <formula>NOT(ISERROR(SEARCH("SNA",D11)))</formula>
    </cfRule>
  </conditionalFormatting>
  <conditionalFormatting sqref="D4">
    <cfRule type="containsText" priority="34" dxfId="10" operator="containsText" stopIfTrue="1" text="OPN">
      <formula>NOT(ISERROR(SEARCH("OPN",D4)))</formula>
    </cfRule>
    <cfRule type="containsText" priority="35" dxfId="9" operator="containsText" stopIfTrue="1" text="RES">
      <formula>NOT(ISERROR(SEARCH("RES",D4)))</formula>
    </cfRule>
    <cfRule type="containsText" priority="36" dxfId="8" operator="containsText" stopIfTrue="1" text="SMOD">
      <formula>NOT(ISERROR(SEARCH("SMOD",D4)))</formula>
    </cfRule>
    <cfRule type="containsText" priority="37" dxfId="7" operator="containsText" stopIfTrue="1" text="CDMOD">
      <formula>NOT(ISERROR(SEARCH("CDMOD",D4)))</formula>
    </cfRule>
    <cfRule type="containsText" priority="38" dxfId="6" operator="containsText" stopIfTrue="1" text="ABMOD">
      <formula>NOT(ISERROR(SEARCH("ABMOD",D4)))</formula>
    </cfRule>
    <cfRule type="containsText" priority="39" dxfId="5" operator="containsText" stopIfTrue="1" text="SND">
      <formula>NOT(ISERROR(SEARCH("SND",D4)))</formula>
    </cfRule>
    <cfRule type="containsText" priority="40" dxfId="4" operator="containsText" stopIfTrue="1" text="SNC">
      <formula>NOT(ISERROR(SEARCH("SNC",D4)))</formula>
    </cfRule>
    <cfRule type="containsText" priority="41" dxfId="3" operator="containsText" stopIfTrue="1" text="NBC">
      <formula>NOT(ISERROR(SEARCH("NBC",D4)))</formula>
    </cfRule>
    <cfRule type="containsText" priority="42" dxfId="2" operator="containsText" stopIfTrue="1" text="NAC">
      <formula>NOT(ISERROR(SEARCH("NAC",D4)))</formula>
    </cfRule>
    <cfRule type="containsText" priority="43" dxfId="1" operator="containsText" stopIfTrue="1" text="SNB">
      <formula>NOT(ISERROR(SEARCH("SNB",D4)))</formula>
    </cfRule>
    <cfRule type="containsText" priority="44" dxfId="0" operator="containsText" stopIfTrue="1" text="SNA">
      <formula>NOT(ISERROR(SEARCH("SNA",D4)))</formula>
    </cfRule>
  </conditionalFormatting>
  <conditionalFormatting sqref="D17">
    <cfRule type="containsText" priority="23" dxfId="10" operator="containsText" stopIfTrue="1" text="OPN">
      <formula>NOT(ISERROR(SEARCH("OPN",D17)))</formula>
    </cfRule>
    <cfRule type="containsText" priority="24" dxfId="9" operator="containsText" stopIfTrue="1" text="RES">
      <formula>NOT(ISERROR(SEARCH("RES",D17)))</formula>
    </cfRule>
    <cfRule type="containsText" priority="25" dxfId="8" operator="containsText" stopIfTrue="1" text="SMOD">
      <formula>NOT(ISERROR(SEARCH("SMOD",D17)))</formula>
    </cfRule>
    <cfRule type="containsText" priority="26" dxfId="7" operator="containsText" stopIfTrue="1" text="CDMOD">
      <formula>NOT(ISERROR(SEARCH("CDMOD",D17)))</formula>
    </cfRule>
    <cfRule type="containsText" priority="27" dxfId="6" operator="containsText" stopIfTrue="1" text="ABMOD">
      <formula>NOT(ISERROR(SEARCH("ABMOD",D17)))</formula>
    </cfRule>
    <cfRule type="containsText" priority="28" dxfId="5" operator="containsText" stopIfTrue="1" text="SND">
      <formula>NOT(ISERROR(SEARCH("SND",D17)))</formula>
    </cfRule>
    <cfRule type="containsText" priority="29" dxfId="4" operator="containsText" stopIfTrue="1" text="SNC">
      <formula>NOT(ISERROR(SEARCH("SNC",D17)))</formula>
    </cfRule>
    <cfRule type="containsText" priority="30" dxfId="3" operator="containsText" stopIfTrue="1" text="NBC">
      <formula>NOT(ISERROR(SEARCH("NBC",D17)))</formula>
    </cfRule>
    <cfRule type="containsText" priority="31" dxfId="2" operator="containsText" stopIfTrue="1" text="NAC">
      <formula>NOT(ISERROR(SEARCH("NAC",D17)))</formula>
    </cfRule>
    <cfRule type="containsText" priority="32" dxfId="1" operator="containsText" stopIfTrue="1" text="SNB">
      <formula>NOT(ISERROR(SEARCH("SNB",D17)))</formula>
    </cfRule>
    <cfRule type="containsText" priority="33" dxfId="0" operator="containsText" stopIfTrue="1" text="SNA">
      <formula>NOT(ISERROR(SEARCH("SNA",D17)))</formula>
    </cfRule>
  </conditionalFormatting>
  <conditionalFormatting sqref="D19:D21">
    <cfRule type="containsText" priority="1" dxfId="10" operator="containsText" stopIfTrue="1" text="OPN">
      <formula>NOT(ISERROR(SEARCH("OPN",D19)))</formula>
    </cfRule>
    <cfRule type="containsText" priority="2" dxfId="9" operator="containsText" stopIfTrue="1" text="RES">
      <formula>NOT(ISERROR(SEARCH("RES",D19)))</formula>
    </cfRule>
    <cfRule type="containsText" priority="3" dxfId="8" operator="containsText" stopIfTrue="1" text="SMOD">
      <formula>NOT(ISERROR(SEARCH("SMOD",D19)))</formula>
    </cfRule>
    <cfRule type="containsText" priority="4" dxfId="7" operator="containsText" stopIfTrue="1" text="CDMOD">
      <formula>NOT(ISERROR(SEARCH("CDMOD",D19)))</formula>
    </cfRule>
    <cfRule type="containsText" priority="5" dxfId="6" operator="containsText" stopIfTrue="1" text="ABMOD">
      <formula>NOT(ISERROR(SEARCH("ABMOD",D19)))</formula>
    </cfRule>
    <cfRule type="containsText" priority="6" dxfId="5" operator="containsText" stopIfTrue="1" text="SND">
      <formula>NOT(ISERROR(SEARCH("SND",D19)))</formula>
    </cfRule>
    <cfRule type="containsText" priority="7" dxfId="4" operator="containsText" stopIfTrue="1" text="SNC">
      <formula>NOT(ISERROR(SEARCH("SNC",D19)))</formula>
    </cfRule>
    <cfRule type="containsText" priority="8" dxfId="3" operator="containsText" stopIfTrue="1" text="NBC">
      <formula>NOT(ISERROR(SEARCH("NBC",D19)))</formula>
    </cfRule>
    <cfRule type="containsText" priority="9" dxfId="2" operator="containsText" stopIfTrue="1" text="NAC">
      <formula>NOT(ISERROR(SEARCH("NAC",D19)))</formula>
    </cfRule>
    <cfRule type="containsText" priority="10" dxfId="1" operator="containsText" stopIfTrue="1" text="SNB">
      <formula>NOT(ISERROR(SEARCH("SNB",D19)))</formula>
    </cfRule>
    <cfRule type="containsText" priority="11" dxfId="0"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40"/>
  <sheetViews>
    <sheetView zoomScalePageLayoutView="0" workbookViewId="0" topLeftCell="A1">
      <selection activeCell="A2" sqref="A2"/>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5">
      <c r="A2" s="33" t="s">
        <v>15</v>
      </c>
      <c r="B2" s="117" t="s">
        <v>35</v>
      </c>
    </row>
    <row r="3" spans="1:2" ht="15">
      <c r="A3" s="33" t="s">
        <v>15</v>
      </c>
      <c r="B3" s="117" t="s">
        <v>36</v>
      </c>
    </row>
    <row r="4" spans="1:13" ht="25.5" customHeight="1">
      <c r="A4" s="33" t="s">
        <v>15</v>
      </c>
      <c r="B4" s="364" t="s">
        <v>104</v>
      </c>
      <c r="C4" s="364"/>
      <c r="D4" s="364"/>
      <c r="E4" s="364"/>
      <c r="F4" s="364"/>
      <c r="G4" s="364"/>
      <c r="H4" s="364"/>
      <c r="I4" s="364"/>
      <c r="J4" s="364"/>
      <c r="K4" s="364"/>
      <c r="L4" s="364"/>
      <c r="M4" s="364"/>
    </row>
    <row r="6" ht="13.5" thickBot="1">
      <c r="A6" s="30" t="s">
        <v>99</v>
      </c>
    </row>
    <row r="7" spans="1:5" ht="13.5" thickBot="1">
      <c r="A7" s="238" t="s">
        <v>2</v>
      </c>
      <c r="B7" s="235" t="s">
        <v>92</v>
      </c>
      <c r="C7" s="239" t="s">
        <v>91</v>
      </c>
      <c r="D7" s="237" t="s">
        <v>93</v>
      </c>
      <c r="E7" s="236"/>
    </row>
    <row r="8" spans="1:5" ht="12.75">
      <c r="A8" s="242" t="s">
        <v>3</v>
      </c>
      <c r="B8" s="241" t="s">
        <v>100</v>
      </c>
      <c r="C8" s="240">
        <v>1</v>
      </c>
      <c r="D8" s="243">
        <v>1</v>
      </c>
      <c r="E8" s="365" t="s">
        <v>90</v>
      </c>
    </row>
    <row r="9" spans="1:5" ht="13.5" thickBot="1">
      <c r="A9" s="246" t="s">
        <v>5</v>
      </c>
      <c r="B9" s="245" t="s">
        <v>101</v>
      </c>
      <c r="C9" s="244">
        <v>2</v>
      </c>
      <c r="D9" s="247">
        <v>1</v>
      </c>
      <c r="E9" s="366"/>
    </row>
    <row r="10" spans="1:5" ht="12.75">
      <c r="A10" s="242" t="s">
        <v>22</v>
      </c>
      <c r="B10" s="241" t="s">
        <v>102</v>
      </c>
      <c r="C10" s="240">
        <v>3</v>
      </c>
      <c r="D10" s="243">
        <v>2</v>
      </c>
      <c r="E10" s="365" t="s">
        <v>90</v>
      </c>
    </row>
    <row r="11" spans="1:5" ht="13.5" thickBot="1">
      <c r="A11" s="246" t="s">
        <v>21</v>
      </c>
      <c r="B11" s="245" t="s">
        <v>19</v>
      </c>
      <c r="C11" s="244">
        <v>4</v>
      </c>
      <c r="D11" s="247">
        <v>2</v>
      </c>
      <c r="E11" s="366"/>
    </row>
    <row r="12" spans="1:5" ht="12.75">
      <c r="A12" s="242" t="s">
        <v>4</v>
      </c>
      <c r="B12" s="248" t="s">
        <v>9</v>
      </c>
      <c r="C12" s="240">
        <v>5</v>
      </c>
      <c r="D12" s="243">
        <v>3</v>
      </c>
      <c r="E12" s="365" t="s">
        <v>90</v>
      </c>
    </row>
    <row r="13" spans="1:5" ht="13.5" thickBot="1">
      <c r="A13" s="246" t="s">
        <v>50</v>
      </c>
      <c r="B13" s="249" t="s">
        <v>20</v>
      </c>
      <c r="C13" s="244">
        <v>6</v>
      </c>
      <c r="D13" s="247">
        <v>3</v>
      </c>
      <c r="E13" s="366"/>
    </row>
    <row r="14" spans="1:5" ht="12.75" customHeight="1">
      <c r="A14" s="242" t="s">
        <v>51</v>
      </c>
      <c r="B14" s="248" t="s">
        <v>48</v>
      </c>
      <c r="C14" s="240">
        <v>7</v>
      </c>
      <c r="D14" s="243">
        <v>4</v>
      </c>
      <c r="E14" s="365" t="s">
        <v>90</v>
      </c>
    </row>
    <row r="15" spans="1:5" ht="12.75" customHeight="1" thickBot="1">
      <c r="A15" s="246" t="s">
        <v>52</v>
      </c>
      <c r="B15" s="249" t="s">
        <v>49</v>
      </c>
      <c r="C15" s="244">
        <v>8</v>
      </c>
      <c r="D15" s="247">
        <v>4</v>
      </c>
      <c r="E15" s="366"/>
    </row>
    <row r="16" spans="1:5" ht="13.5" thickBot="1">
      <c r="A16" s="252" t="s">
        <v>16</v>
      </c>
      <c r="B16" s="251" t="s">
        <v>17</v>
      </c>
      <c r="C16" s="250">
        <v>9</v>
      </c>
      <c r="D16" s="253">
        <v>5</v>
      </c>
      <c r="E16" s="254"/>
    </row>
    <row r="17" spans="1:5" ht="13.5" thickBot="1">
      <c r="A17" s="246" t="s">
        <v>13</v>
      </c>
      <c r="B17" s="255" t="s">
        <v>11</v>
      </c>
      <c r="C17" s="244">
        <v>10</v>
      </c>
      <c r="D17" s="247">
        <v>6</v>
      </c>
      <c r="E17" s="256"/>
    </row>
    <row r="18" spans="1:5" ht="13.5" thickBot="1">
      <c r="A18" s="252" t="s">
        <v>14</v>
      </c>
      <c r="B18" s="251" t="s">
        <v>10</v>
      </c>
      <c r="C18" s="250">
        <v>11</v>
      </c>
      <c r="D18" s="253">
        <v>7</v>
      </c>
      <c r="E18" s="254"/>
    </row>
    <row r="19" spans="1:2" ht="12.75">
      <c r="A19" s="34"/>
      <c r="B19" s="32"/>
    </row>
    <row r="20" spans="1:2" ht="12.75">
      <c r="A20" s="234" t="s">
        <v>103</v>
      </c>
      <c r="B20" s="32"/>
    </row>
    <row r="21" spans="1:2" ht="12.75">
      <c r="A21" s="262" t="s">
        <v>0</v>
      </c>
      <c r="B21" s="188" t="s">
        <v>96</v>
      </c>
    </row>
    <row r="22" spans="1:2" ht="12.75">
      <c r="A22" s="215">
        <v>1</v>
      </c>
      <c r="B22" s="214">
        <v>100</v>
      </c>
    </row>
    <row r="23" spans="1:2" ht="12.75">
      <c r="A23" s="215">
        <v>2</v>
      </c>
      <c r="B23" s="214">
        <v>75</v>
      </c>
    </row>
    <row r="24" spans="1:2" ht="12.75">
      <c r="A24" s="215">
        <v>3</v>
      </c>
      <c r="B24" s="214">
        <v>60</v>
      </c>
    </row>
    <row r="25" spans="1:2" ht="12.75">
      <c r="A25" s="215">
        <v>4</v>
      </c>
      <c r="B25" s="214">
        <v>45</v>
      </c>
    </row>
    <row r="26" spans="1:2" ht="12.75">
      <c r="A26" s="215">
        <v>5</v>
      </c>
      <c r="B26" s="216">
        <v>30</v>
      </c>
    </row>
    <row r="27" spans="1:2" ht="12.75">
      <c r="A27" s="215">
        <v>6</v>
      </c>
      <c r="B27" s="216">
        <v>15</v>
      </c>
    </row>
    <row r="28" spans="1:2" ht="12.75">
      <c r="A28" s="215">
        <v>7</v>
      </c>
      <c r="B28" s="216">
        <v>15</v>
      </c>
    </row>
    <row r="29" spans="1:2" ht="12.75">
      <c r="A29" s="215">
        <v>8</v>
      </c>
      <c r="B29" s="216">
        <v>15</v>
      </c>
    </row>
    <row r="30" spans="1:2" ht="12.75">
      <c r="A30" s="215">
        <v>9</v>
      </c>
      <c r="B30" s="214">
        <v>15</v>
      </c>
    </row>
    <row r="31" spans="1:2" ht="12.75">
      <c r="A31" s="215">
        <v>10</v>
      </c>
      <c r="B31" s="214">
        <v>15</v>
      </c>
    </row>
    <row r="32" spans="1:2" ht="12.75">
      <c r="A32" s="213"/>
      <c r="B32" s="214"/>
    </row>
    <row r="34" spans="1:2" ht="15.75" thickBot="1">
      <c r="A34" s="121" t="s">
        <v>37</v>
      </c>
      <c r="B34" s="119"/>
    </row>
    <row r="35" spans="1:2" ht="15.75" thickBot="1">
      <c r="A35" s="259" t="s">
        <v>43</v>
      </c>
      <c r="B35" s="257" t="s">
        <v>38</v>
      </c>
    </row>
    <row r="36" spans="1:2" ht="15.75" thickBot="1">
      <c r="A36" s="260" t="s">
        <v>44</v>
      </c>
      <c r="B36" s="258" t="s">
        <v>39</v>
      </c>
    </row>
    <row r="37" spans="1:2" ht="15.75" thickBot="1">
      <c r="A37" s="260" t="s">
        <v>45</v>
      </c>
      <c r="B37" s="258" t="s">
        <v>40</v>
      </c>
    </row>
    <row r="38" spans="1:2" ht="15.75" thickBot="1">
      <c r="A38" s="260" t="s">
        <v>46</v>
      </c>
      <c r="B38" s="258" t="s">
        <v>41</v>
      </c>
    </row>
    <row r="39" spans="1:2" ht="30.75" thickBot="1">
      <c r="A39" s="261" t="s">
        <v>47</v>
      </c>
      <c r="B39" s="258" t="s">
        <v>42</v>
      </c>
    </row>
    <row r="40" spans="1:2" ht="12.75">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
  <cp:keywords/>
  <dc:description/>
  <cp:lastModifiedBy>pc</cp:lastModifiedBy>
  <cp:lastPrinted>2009-03-11T10:33:29Z</cp:lastPrinted>
  <dcterms:created xsi:type="dcterms:W3CDTF">2008-07-07T11:31:18Z</dcterms:created>
  <dcterms:modified xsi:type="dcterms:W3CDTF">2018-02-02T11:10:07Z</dcterms:modified>
  <cp:category/>
  <cp:version/>
  <cp:contentType/>
  <cp:contentStatus/>
</cp:coreProperties>
</file>