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defaultThemeVersion="124226"/>
  <mc:AlternateContent xmlns:mc="http://schemas.openxmlformats.org/markup-compatibility/2006">
    <mc:Choice Requires="x15">
      <x15ac:absPath xmlns:x15ac="http://schemas.microsoft.com/office/spreadsheetml/2010/11/ac" url="C:\Piarc\"/>
    </mc:Choice>
  </mc:AlternateContent>
  <bookViews>
    <workbookView xWindow="0" yWindow="0" windowWidth="28800" windowHeight="12103" tabRatio="757"/>
  </bookViews>
  <sheets>
    <sheet name="Championship Points" sheetId="5" r:id="rId1"/>
    <sheet name="Rd1 PI" sheetId="21" r:id="rId2"/>
    <sheet name="Championship Scoring" sheetId="3" r:id="rId3"/>
  </sheets>
  <externalReferences>
    <externalReference r:id="rId4"/>
    <externalReference r:id="rId5"/>
  </externalReferences>
  <definedNames>
    <definedName name="Benchmarks" localSheetId="1">'Rd1 PI'!$AE$1:$AG$41</definedName>
    <definedName name="Benchmarks">#REF!</definedName>
    <definedName name="Benchmarks2">'[1]Rd1 Broadford'!$AE$2:$AG$12</definedName>
    <definedName name="BenchmarksRd1">'Rd1 PI'!$AE$2:$AG$12</definedName>
    <definedName name="BenchmarksRd2">#REF!</definedName>
    <definedName name="BenchmarksRd3">#REF!</definedName>
    <definedName name="BenchmarksRd4" localSheetId="1">'Rd1 PI'!$AE$2:$AG$41</definedName>
    <definedName name="BenchmarksRd4">#REF!</definedName>
    <definedName name="BenchmarksRd5" localSheetId="1">'Rd1 PI'!$AE$2:$AG$41</definedName>
    <definedName name="BenchmarksRd5">#REF!</definedName>
    <definedName name="BenchmarksRd6" localSheetId="1">'Rd1 PI'!$AE$2:$AG$12</definedName>
    <definedName name="BenchmarksRd6">#REF!</definedName>
    <definedName name="BenchmarksRd9">#REF!</definedName>
    <definedName name="Class">'Championship Scoring'!$A$7:$D$18</definedName>
    <definedName name="Class2018">'Championship Scoring'!$A$7:$D$18</definedName>
    <definedName name="Class2019">'[2]Championship Scoring'!$A$7:$D$18</definedName>
    <definedName name="Points">'Championship Scoring'!$A$21:$B$31</definedName>
    <definedName name="Points2018">'Championship Scoring'!$A$21:$B$31</definedName>
    <definedName name="Points2019">'[2]Championship Scoring'!$A$22:$B$31</definedName>
    <definedName name="Rank">#REF!</definedName>
    <definedName name="Rank2">#REF!</definedName>
  </definedNames>
  <calcPr calcId="171027"/>
</workbook>
</file>

<file path=xl/calcChain.xml><?xml version="1.0" encoding="utf-8"?>
<calcChain xmlns="http://schemas.openxmlformats.org/spreadsheetml/2006/main">
  <c r="AA5" i="21" l="1"/>
  <c r="AA6"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34" i="21"/>
  <c r="AA35" i="21"/>
  <c r="AA36" i="21"/>
  <c r="AA37" i="21"/>
  <c r="AA38" i="21"/>
  <c r="AA39" i="21"/>
  <c r="AA40" i="21"/>
  <c r="R42" i="21" l="1"/>
  <c r="O42" i="21"/>
  <c r="J42" i="21"/>
  <c r="AB41" i="21"/>
  <c r="AA41" i="21"/>
  <c r="Z41" i="21"/>
  <c r="Y41" i="21"/>
  <c r="X41" i="21"/>
  <c r="V41" i="21"/>
  <c r="U41" i="21"/>
  <c r="S41" i="21"/>
  <c r="R41" i="21"/>
  <c r="Q41" i="21"/>
  <c r="P41" i="21"/>
  <c r="O41" i="21"/>
  <c r="N41" i="21"/>
  <c r="M41" i="21"/>
  <c r="L41" i="21"/>
  <c r="K41" i="21"/>
  <c r="J41" i="21"/>
  <c r="I41" i="21"/>
  <c r="H41" i="21"/>
  <c r="AC40" i="21"/>
  <c r="Z40" i="21"/>
  <c r="AB40" i="21" s="1"/>
  <c r="Y40" i="21"/>
  <c r="X40" i="21"/>
  <c r="V40" i="21"/>
  <c r="U40" i="21"/>
  <c r="R40" i="21"/>
  <c r="Q40" i="21"/>
  <c r="P40" i="21"/>
  <c r="O40" i="21"/>
  <c r="N40" i="21"/>
  <c r="M40" i="21"/>
  <c r="L40" i="21"/>
  <c r="K40" i="21"/>
  <c r="J40" i="21"/>
  <c r="H40" i="21"/>
  <c r="C40" i="21"/>
  <c r="AB39" i="21"/>
  <c r="T39" i="21" s="1"/>
  <c r="AC39" i="21" s="1"/>
  <c r="Z39" i="21"/>
  <c r="Y39" i="21"/>
  <c r="X39" i="21"/>
  <c r="V39" i="21"/>
  <c r="U39" i="21"/>
  <c r="S39" i="21"/>
  <c r="R39" i="21"/>
  <c r="Q39" i="21"/>
  <c r="P39" i="21"/>
  <c r="O39" i="21"/>
  <c r="N39" i="21"/>
  <c r="M39" i="21"/>
  <c r="L39" i="21"/>
  <c r="K39" i="21"/>
  <c r="J39" i="21"/>
  <c r="I39" i="21"/>
  <c r="H39" i="21"/>
  <c r="C39" i="21"/>
  <c r="Z38" i="21"/>
  <c r="AB38" i="21" s="1"/>
  <c r="T38" i="21" s="1"/>
  <c r="Y38" i="21"/>
  <c r="X38" i="21"/>
  <c r="W38" i="21"/>
  <c r="V38" i="21"/>
  <c r="U38" i="21"/>
  <c r="S38" i="21"/>
  <c r="R38" i="21"/>
  <c r="P38" i="21"/>
  <c r="O38" i="21"/>
  <c r="N38" i="21"/>
  <c r="M38" i="21"/>
  <c r="L38" i="21"/>
  <c r="K38" i="21"/>
  <c r="J38" i="21"/>
  <c r="I38" i="21"/>
  <c r="H38" i="21"/>
  <c r="C38" i="21"/>
  <c r="AB37" i="21"/>
  <c r="Z37" i="21"/>
  <c r="Y37" i="21"/>
  <c r="X37" i="21"/>
  <c r="V37" i="21"/>
  <c r="U37" i="21"/>
  <c r="T37" i="21"/>
  <c r="AC37" i="21" s="1"/>
  <c r="S37" i="21"/>
  <c r="R37" i="21"/>
  <c r="Q37" i="21"/>
  <c r="P37" i="21"/>
  <c r="O37" i="21"/>
  <c r="N37" i="21"/>
  <c r="M37" i="21"/>
  <c r="L37" i="21"/>
  <c r="K37" i="21"/>
  <c r="J37" i="21"/>
  <c r="I37" i="21"/>
  <c r="H37" i="21"/>
  <c r="C37" i="21"/>
  <c r="AB36" i="21"/>
  <c r="Z36" i="21"/>
  <c r="Y36" i="21"/>
  <c r="X36" i="21"/>
  <c r="V36" i="21"/>
  <c r="U36" i="21"/>
  <c r="S36" i="21"/>
  <c r="R36" i="21"/>
  <c r="Q36" i="21"/>
  <c r="P36" i="21"/>
  <c r="O36" i="21"/>
  <c r="N36" i="21"/>
  <c r="M36" i="21"/>
  <c r="L36" i="21"/>
  <c r="K36" i="21"/>
  <c r="J36" i="21"/>
  <c r="I36" i="21"/>
  <c r="H36" i="21"/>
  <c r="C36" i="21"/>
  <c r="Z35" i="21"/>
  <c r="AB35" i="21" s="1"/>
  <c r="Y35" i="21"/>
  <c r="X35" i="21"/>
  <c r="W35" i="21"/>
  <c r="V35" i="21"/>
  <c r="U35" i="21"/>
  <c r="R35" i="21"/>
  <c r="Q35" i="21"/>
  <c r="O35" i="21"/>
  <c r="N35" i="21"/>
  <c r="M35" i="21"/>
  <c r="L35" i="21"/>
  <c r="K35" i="21"/>
  <c r="J35" i="21"/>
  <c r="I35" i="21"/>
  <c r="H35" i="21"/>
  <c r="C35" i="21"/>
  <c r="Z34" i="21"/>
  <c r="AB34" i="21" s="1"/>
  <c r="Y34" i="21"/>
  <c r="X34" i="21"/>
  <c r="W34" i="21"/>
  <c r="V34" i="21"/>
  <c r="U34" i="21"/>
  <c r="R34" i="21"/>
  <c r="P34" i="21"/>
  <c r="O34" i="21"/>
  <c r="N34" i="21"/>
  <c r="M34" i="21"/>
  <c r="L34" i="21"/>
  <c r="K34" i="21"/>
  <c r="J34" i="21"/>
  <c r="I34" i="21"/>
  <c r="H34" i="21"/>
  <c r="C34" i="21"/>
  <c r="AB33" i="21"/>
  <c r="Z33" i="21"/>
  <c r="Y33" i="21"/>
  <c r="X33" i="21"/>
  <c r="V33" i="21"/>
  <c r="U33" i="21"/>
  <c r="S33" i="21"/>
  <c r="R33" i="21"/>
  <c r="Q33" i="21"/>
  <c r="P33" i="21"/>
  <c r="O33" i="21"/>
  <c r="N33" i="21"/>
  <c r="M33" i="21"/>
  <c r="L33" i="21"/>
  <c r="K33" i="21"/>
  <c r="J33" i="21"/>
  <c r="I33" i="21"/>
  <c r="H33" i="21"/>
  <c r="C33" i="21"/>
  <c r="AB32" i="21"/>
  <c r="Z32" i="21"/>
  <c r="Y32" i="21"/>
  <c r="X32" i="21"/>
  <c r="V32" i="21"/>
  <c r="U32" i="21"/>
  <c r="T32" i="21"/>
  <c r="AC32" i="21" s="1"/>
  <c r="S32" i="21"/>
  <c r="R32" i="21"/>
  <c r="Q32" i="21"/>
  <c r="P32" i="21"/>
  <c r="O32" i="21"/>
  <c r="N32" i="21"/>
  <c r="M32" i="21"/>
  <c r="L32" i="21"/>
  <c r="K32" i="21"/>
  <c r="J32" i="21"/>
  <c r="I32" i="21"/>
  <c r="H32" i="21"/>
  <c r="C32" i="21"/>
  <c r="AB31" i="21"/>
  <c r="T31" i="21" s="1"/>
  <c r="Z31" i="21"/>
  <c r="Y31" i="21"/>
  <c r="X31" i="21"/>
  <c r="W31" i="21"/>
  <c r="V31" i="21"/>
  <c r="U31" i="21"/>
  <c r="S31" i="21"/>
  <c r="R31" i="21"/>
  <c r="Q31" i="21"/>
  <c r="P31" i="21"/>
  <c r="O31" i="21"/>
  <c r="N31" i="21"/>
  <c r="M31" i="21"/>
  <c r="L31" i="21"/>
  <c r="K31" i="21"/>
  <c r="J31" i="21"/>
  <c r="I31" i="21"/>
  <c r="H31" i="21"/>
  <c r="C31" i="21"/>
  <c r="AB30" i="21"/>
  <c r="T30" i="21" s="1"/>
  <c r="AC30" i="21" s="1"/>
  <c r="Z30" i="21"/>
  <c r="Y30" i="21"/>
  <c r="X30" i="21"/>
  <c r="V30" i="21"/>
  <c r="U30" i="21"/>
  <c r="S30" i="21"/>
  <c r="R30" i="21"/>
  <c r="Q30" i="21"/>
  <c r="P30" i="21"/>
  <c r="O30" i="21"/>
  <c r="N30" i="21"/>
  <c r="M30" i="21"/>
  <c r="L30" i="21"/>
  <c r="K30" i="21"/>
  <c r="J30" i="21"/>
  <c r="I30" i="21"/>
  <c r="H30" i="21"/>
  <c r="C30" i="21"/>
  <c r="Z29" i="21"/>
  <c r="AB29" i="21" s="1"/>
  <c r="Y29" i="21"/>
  <c r="X29" i="21"/>
  <c r="W29" i="21"/>
  <c r="V29" i="21"/>
  <c r="U29" i="21"/>
  <c r="R29" i="21"/>
  <c r="Q29" i="21"/>
  <c r="P29" i="21"/>
  <c r="O29" i="21"/>
  <c r="N29" i="21"/>
  <c r="M29" i="21"/>
  <c r="K29" i="21"/>
  <c r="J29" i="21"/>
  <c r="I29" i="21"/>
  <c r="H29" i="21"/>
  <c r="C29" i="21"/>
  <c r="AB28" i="21"/>
  <c r="Z28" i="21"/>
  <c r="S28" i="21" s="1"/>
  <c r="Y28" i="21"/>
  <c r="X28" i="21"/>
  <c r="W28" i="21"/>
  <c r="V28" i="21"/>
  <c r="U28" i="21"/>
  <c r="R28" i="21"/>
  <c r="Q28" i="21"/>
  <c r="P28" i="21"/>
  <c r="O28" i="21"/>
  <c r="N28" i="21"/>
  <c r="M28" i="21"/>
  <c r="K28" i="21"/>
  <c r="J28" i="21"/>
  <c r="I28" i="21"/>
  <c r="H28" i="21"/>
  <c r="C28" i="21"/>
  <c r="Z27" i="21"/>
  <c r="AB27" i="21" s="1"/>
  <c r="T27" i="21" s="1"/>
  <c r="Y27" i="21"/>
  <c r="X27" i="21"/>
  <c r="W27" i="21"/>
  <c r="V27" i="21"/>
  <c r="U27" i="21"/>
  <c r="S27" i="21"/>
  <c r="R27" i="21"/>
  <c r="Q27" i="21"/>
  <c r="P27" i="21"/>
  <c r="O27" i="21"/>
  <c r="N27" i="21"/>
  <c r="M27" i="21"/>
  <c r="K27" i="21"/>
  <c r="J27" i="21"/>
  <c r="I27" i="21"/>
  <c r="H27" i="21"/>
  <c r="C27" i="21"/>
  <c r="AB26" i="21"/>
  <c r="T26" i="21" s="1"/>
  <c r="AC26" i="21" s="1"/>
  <c r="Z26" i="21"/>
  <c r="Y26" i="21"/>
  <c r="X26" i="21"/>
  <c r="V26" i="21"/>
  <c r="U26" i="21"/>
  <c r="S26" i="21"/>
  <c r="R26" i="21"/>
  <c r="Q26" i="21"/>
  <c r="P26" i="21"/>
  <c r="O26" i="21"/>
  <c r="N26" i="21"/>
  <c r="M26" i="21"/>
  <c r="L26" i="21"/>
  <c r="K26" i="21"/>
  <c r="J26" i="21"/>
  <c r="I26" i="21"/>
  <c r="H26" i="21"/>
  <c r="C26" i="21"/>
  <c r="AB25" i="21"/>
  <c r="Z25" i="21"/>
  <c r="Y25" i="21"/>
  <c r="X25" i="21"/>
  <c r="V25" i="21"/>
  <c r="U25" i="21"/>
  <c r="S25" i="21"/>
  <c r="R25" i="21"/>
  <c r="Q25" i="21"/>
  <c r="P25" i="21"/>
  <c r="O25" i="21"/>
  <c r="N25" i="21"/>
  <c r="M25" i="21"/>
  <c r="L25" i="21"/>
  <c r="K25" i="21"/>
  <c r="J25" i="21"/>
  <c r="I25" i="21"/>
  <c r="H25" i="21"/>
  <c r="C25" i="21"/>
  <c r="Z24" i="21"/>
  <c r="AB24" i="21" s="1"/>
  <c r="Y24" i="21"/>
  <c r="X24" i="21"/>
  <c r="W24" i="21"/>
  <c r="V24" i="21"/>
  <c r="U24" i="21"/>
  <c r="R24" i="21"/>
  <c r="P24" i="21"/>
  <c r="O24" i="21"/>
  <c r="N24" i="21"/>
  <c r="M24" i="21"/>
  <c r="L24" i="21"/>
  <c r="K24" i="21"/>
  <c r="J24" i="21"/>
  <c r="I24" i="21"/>
  <c r="H24" i="21"/>
  <c r="C24" i="21"/>
  <c r="AB23" i="21"/>
  <c r="Z23" i="21"/>
  <c r="S23" i="21" s="1"/>
  <c r="Y23" i="21"/>
  <c r="X23" i="21"/>
  <c r="W23" i="21"/>
  <c r="V23" i="21"/>
  <c r="U23" i="21"/>
  <c r="R23" i="21"/>
  <c r="Q23" i="21"/>
  <c r="P23" i="21"/>
  <c r="O23" i="21"/>
  <c r="N23" i="21"/>
  <c r="M23" i="21"/>
  <c r="K23" i="21"/>
  <c r="J23" i="21"/>
  <c r="I23" i="21"/>
  <c r="H23" i="21"/>
  <c r="C23" i="21"/>
  <c r="AB22" i="21"/>
  <c r="T22" i="21" s="1"/>
  <c r="AC22" i="21" s="1"/>
  <c r="Z22" i="21"/>
  <c r="Y22" i="21"/>
  <c r="X22" i="21"/>
  <c r="U22" i="21"/>
  <c r="S22" i="21"/>
  <c r="R22" i="21"/>
  <c r="Q22" i="21"/>
  <c r="P22" i="21"/>
  <c r="O22" i="21"/>
  <c r="N22" i="21"/>
  <c r="M22" i="21"/>
  <c r="L22" i="21"/>
  <c r="K22" i="21"/>
  <c r="J22" i="21"/>
  <c r="I22" i="21"/>
  <c r="H22" i="21"/>
  <c r="C22" i="21"/>
  <c r="AB21" i="21"/>
  <c r="Z21" i="21"/>
  <c r="S21" i="21" s="1"/>
  <c r="Y21" i="21"/>
  <c r="X21" i="21"/>
  <c r="W21" i="21"/>
  <c r="V21" i="21"/>
  <c r="U21" i="21"/>
  <c r="R21" i="21"/>
  <c r="Q21" i="21"/>
  <c r="P21" i="21"/>
  <c r="O21" i="21"/>
  <c r="M21" i="21"/>
  <c r="L21" i="21"/>
  <c r="K21" i="21"/>
  <c r="J21" i="21"/>
  <c r="I21" i="21"/>
  <c r="H21" i="21"/>
  <c r="C21" i="21"/>
  <c r="AB20" i="21"/>
  <c r="T20" i="21" s="1"/>
  <c r="Z20" i="21"/>
  <c r="Y20" i="21"/>
  <c r="X20" i="21"/>
  <c r="V20" i="21"/>
  <c r="U20" i="21"/>
  <c r="S20" i="21"/>
  <c r="R20" i="21"/>
  <c r="Q20" i="21"/>
  <c r="P20" i="21"/>
  <c r="O20" i="21"/>
  <c r="N20" i="21"/>
  <c r="M20" i="21"/>
  <c r="L20" i="21"/>
  <c r="K20" i="21"/>
  <c r="J20" i="21"/>
  <c r="I20" i="21"/>
  <c r="H20" i="21"/>
  <c r="C20" i="21"/>
  <c r="Z19" i="21"/>
  <c r="AB19" i="21" s="1"/>
  <c r="Y19" i="21"/>
  <c r="X19" i="21"/>
  <c r="W19" i="21"/>
  <c r="V19" i="21"/>
  <c r="U19" i="21"/>
  <c r="R19" i="21"/>
  <c r="Q19" i="21"/>
  <c r="P19" i="21"/>
  <c r="O19" i="21"/>
  <c r="N19" i="21"/>
  <c r="M19" i="21"/>
  <c r="K19" i="21"/>
  <c r="J19" i="21"/>
  <c r="I19" i="21"/>
  <c r="H19" i="21"/>
  <c r="C19" i="21"/>
  <c r="Z18" i="21"/>
  <c r="AB18" i="21" s="1"/>
  <c r="Y18" i="21"/>
  <c r="X18" i="21"/>
  <c r="W18" i="21"/>
  <c r="V18" i="21"/>
  <c r="U18" i="21"/>
  <c r="R18" i="21"/>
  <c r="Q18" i="21"/>
  <c r="P18" i="21"/>
  <c r="O18" i="21"/>
  <c r="N18" i="21"/>
  <c r="L18" i="21"/>
  <c r="K18" i="21"/>
  <c r="J18" i="21"/>
  <c r="I18" i="21"/>
  <c r="H18" i="21"/>
  <c r="C18" i="21"/>
  <c r="AB17" i="21"/>
  <c r="Z17" i="21"/>
  <c r="Y17" i="21"/>
  <c r="X17" i="21"/>
  <c r="V17" i="21"/>
  <c r="W17" i="21" s="1"/>
  <c r="U17" i="21"/>
  <c r="T17" i="21"/>
  <c r="S17" i="21"/>
  <c r="N17" i="21" s="1"/>
  <c r="R17" i="21"/>
  <c r="Q17" i="21"/>
  <c r="P17" i="21"/>
  <c r="O17" i="21"/>
  <c r="M17" i="21"/>
  <c r="L17" i="21"/>
  <c r="K17" i="21"/>
  <c r="J17" i="21"/>
  <c r="I17" i="21"/>
  <c r="H17" i="21"/>
  <c r="C17" i="21"/>
  <c r="Z16" i="21"/>
  <c r="AB16" i="21" s="1"/>
  <c r="Y16" i="21"/>
  <c r="X16" i="21"/>
  <c r="W16" i="21"/>
  <c r="V16" i="21"/>
  <c r="U16" i="21"/>
  <c r="S16" i="21"/>
  <c r="R16" i="21"/>
  <c r="Q16" i="21"/>
  <c r="P16" i="21"/>
  <c r="O16" i="21"/>
  <c r="N16" i="21"/>
  <c r="L16" i="21"/>
  <c r="K16" i="21"/>
  <c r="J16" i="21"/>
  <c r="I16" i="21"/>
  <c r="H16" i="21"/>
  <c r="C16" i="21"/>
  <c r="Z15" i="21"/>
  <c r="AB15" i="21" s="1"/>
  <c r="Y15" i="21"/>
  <c r="X15" i="21"/>
  <c r="W15" i="21"/>
  <c r="V15" i="21"/>
  <c r="U15" i="21"/>
  <c r="R15" i="21"/>
  <c r="Q15" i="21"/>
  <c r="P15" i="21"/>
  <c r="O15" i="21"/>
  <c r="N15" i="21"/>
  <c r="L15" i="21"/>
  <c r="K15" i="21"/>
  <c r="J15" i="21"/>
  <c r="I15" i="21"/>
  <c r="H15" i="21"/>
  <c r="C15" i="21"/>
  <c r="Z14" i="21"/>
  <c r="AB14" i="21" s="1"/>
  <c r="T14" i="21" s="1"/>
  <c r="AC14" i="21" s="1"/>
  <c r="Y14" i="21"/>
  <c r="X14" i="21"/>
  <c r="W14" i="21"/>
  <c r="V14" i="21"/>
  <c r="U14" i="21"/>
  <c r="S14" i="21"/>
  <c r="P14" i="21" s="1"/>
  <c r="R14" i="21"/>
  <c r="Q14" i="21"/>
  <c r="O14" i="21"/>
  <c r="N14" i="21"/>
  <c r="M14" i="21"/>
  <c r="L14" i="21"/>
  <c r="K14" i="21"/>
  <c r="J14" i="21"/>
  <c r="I14" i="21"/>
  <c r="H14" i="21"/>
  <c r="C14" i="21"/>
  <c r="Z13" i="21"/>
  <c r="AB13" i="21" s="1"/>
  <c r="Y13" i="21"/>
  <c r="X13" i="21"/>
  <c r="V13" i="21"/>
  <c r="W13" i="21" s="1"/>
  <c r="U13" i="21"/>
  <c r="R13" i="21"/>
  <c r="Q13" i="21"/>
  <c r="P13" i="21"/>
  <c r="O13" i="21"/>
  <c r="N13" i="21"/>
  <c r="M13" i="21"/>
  <c r="L13" i="21"/>
  <c r="J13" i="21"/>
  <c r="I13" i="21"/>
  <c r="H13" i="21"/>
  <c r="C13" i="21"/>
  <c r="AB12" i="21"/>
  <c r="Z12" i="21"/>
  <c r="Y12" i="21"/>
  <c r="X12" i="21"/>
  <c r="V12" i="21"/>
  <c r="U12" i="21"/>
  <c r="T12" i="21"/>
  <c r="AC12" i="21" s="1"/>
  <c r="S12" i="21"/>
  <c r="R12" i="21"/>
  <c r="Q12" i="21"/>
  <c r="P12" i="21"/>
  <c r="O12" i="21"/>
  <c r="N12" i="21"/>
  <c r="M12" i="21"/>
  <c r="L12" i="21"/>
  <c r="K12" i="21"/>
  <c r="J12" i="21"/>
  <c r="I12" i="21"/>
  <c r="H12" i="21"/>
  <c r="C12" i="21"/>
  <c r="AB11" i="21"/>
  <c r="T11" i="21" s="1"/>
  <c r="Z11" i="21"/>
  <c r="Y11" i="21"/>
  <c r="X11" i="21"/>
  <c r="W11" i="21"/>
  <c r="V11" i="21"/>
  <c r="U11" i="21"/>
  <c r="S11" i="21"/>
  <c r="R11" i="21"/>
  <c r="Q11" i="21"/>
  <c r="P11" i="21"/>
  <c r="O11" i="21"/>
  <c r="N11" i="21"/>
  <c r="M11" i="21"/>
  <c r="L11" i="21"/>
  <c r="K11" i="21"/>
  <c r="J11" i="21"/>
  <c r="I11" i="21"/>
  <c r="H11" i="21"/>
  <c r="C11" i="21"/>
  <c r="Z10" i="21"/>
  <c r="AB10" i="21" s="1"/>
  <c r="Y10" i="21"/>
  <c r="X10" i="21"/>
  <c r="V10" i="21"/>
  <c r="W10" i="21" s="1"/>
  <c r="U10" i="21"/>
  <c r="R10" i="21"/>
  <c r="Q10" i="21"/>
  <c r="P10" i="21"/>
  <c r="O10" i="21"/>
  <c r="N10" i="21"/>
  <c r="M10" i="21"/>
  <c r="K10" i="21"/>
  <c r="J10" i="21"/>
  <c r="I10" i="21"/>
  <c r="H10" i="21"/>
  <c r="C10" i="21"/>
  <c r="Z9" i="21"/>
  <c r="AB9" i="21" s="1"/>
  <c r="T9" i="21" s="1"/>
  <c r="AC9" i="21" s="1"/>
  <c r="Y9" i="21"/>
  <c r="X9" i="21"/>
  <c r="W9" i="21"/>
  <c r="V9" i="21"/>
  <c r="U9" i="21"/>
  <c r="S9" i="21"/>
  <c r="L9" i="21" s="1"/>
  <c r="R9" i="21"/>
  <c r="Q9" i="21"/>
  <c r="P9" i="21"/>
  <c r="O9" i="21"/>
  <c r="N9" i="21"/>
  <c r="M9" i="21"/>
  <c r="K9" i="21"/>
  <c r="J9" i="21"/>
  <c r="I9" i="21"/>
  <c r="H9" i="21"/>
  <c r="C9" i="21"/>
  <c r="AB8" i="21"/>
  <c r="Z8" i="21"/>
  <c r="S8" i="21" s="1"/>
  <c r="Y8" i="21"/>
  <c r="X8" i="21"/>
  <c r="W8" i="21"/>
  <c r="V8" i="21"/>
  <c r="U8" i="21"/>
  <c r="R8" i="21"/>
  <c r="Q8" i="21"/>
  <c r="P8" i="21"/>
  <c r="O8" i="21"/>
  <c r="N8" i="21"/>
  <c r="M8" i="21"/>
  <c r="L8" i="21"/>
  <c r="J8" i="21"/>
  <c r="I8" i="21"/>
  <c r="H8" i="21"/>
  <c r="C8" i="21"/>
  <c r="AB7" i="21"/>
  <c r="Z7" i="21"/>
  <c r="Y7" i="21"/>
  <c r="X7" i="21"/>
  <c r="W7" i="21"/>
  <c r="V7" i="21"/>
  <c r="U7" i="21"/>
  <c r="S7" i="21"/>
  <c r="L7" i="21" s="1"/>
  <c r="R7" i="21"/>
  <c r="Q7" i="21"/>
  <c r="P7" i="21"/>
  <c r="O7" i="21"/>
  <c r="N7" i="21"/>
  <c r="M7" i="21"/>
  <c r="K7" i="21"/>
  <c r="J7" i="21"/>
  <c r="I7" i="21"/>
  <c r="H7" i="21"/>
  <c r="C7" i="21"/>
  <c r="Z6" i="21"/>
  <c r="S6" i="21" s="1"/>
  <c r="Y6" i="21"/>
  <c r="X6" i="21"/>
  <c r="V6" i="21"/>
  <c r="W6" i="21" s="1"/>
  <c r="U6" i="21"/>
  <c r="R6" i="21"/>
  <c r="Q6" i="21"/>
  <c r="P6" i="21"/>
  <c r="O6" i="21"/>
  <c r="N6" i="21"/>
  <c r="M6" i="21"/>
  <c r="L6" i="21"/>
  <c r="J6" i="21"/>
  <c r="I6" i="21"/>
  <c r="H6" i="21"/>
  <c r="C6" i="21"/>
  <c r="Z5" i="21"/>
  <c r="AB5" i="21" s="1"/>
  <c r="T5" i="21" s="1"/>
  <c r="AC5" i="21" s="1"/>
  <c r="Y5" i="21"/>
  <c r="X5" i="21"/>
  <c r="W5" i="21"/>
  <c r="V5" i="21"/>
  <c r="U5" i="21"/>
  <c r="S5" i="21"/>
  <c r="R5" i="21"/>
  <c r="Q5" i="21"/>
  <c r="P5" i="21"/>
  <c r="O5" i="21"/>
  <c r="N5" i="21"/>
  <c r="M5" i="21"/>
  <c r="L5" i="21"/>
  <c r="K5" i="21"/>
  <c r="J5" i="21"/>
  <c r="I5" i="21"/>
  <c r="H5" i="21"/>
  <c r="C5" i="21"/>
  <c r="AB4" i="21"/>
  <c r="AA4" i="21"/>
  <c r="Z4" i="21"/>
  <c r="Y4" i="21"/>
  <c r="X4" i="21"/>
  <c r="V4" i="21"/>
  <c r="U4" i="21"/>
  <c r="S4" i="21"/>
  <c r="R4" i="21"/>
  <c r="Q4" i="21"/>
  <c r="P4" i="21"/>
  <c r="O4" i="21"/>
  <c r="N4" i="21"/>
  <c r="M4" i="21"/>
  <c r="L4" i="21"/>
  <c r="K4" i="21"/>
  <c r="J4" i="21"/>
  <c r="I4" i="21"/>
  <c r="H4" i="21"/>
  <c r="C4" i="21"/>
  <c r="AA3" i="21"/>
  <c r="Z3" i="21"/>
  <c r="AB3" i="21" s="1"/>
  <c r="Y3" i="21"/>
  <c r="X3" i="21"/>
  <c r="V3" i="21"/>
  <c r="W3" i="21" s="1"/>
  <c r="U3" i="21"/>
  <c r="R3" i="21"/>
  <c r="Q3" i="21"/>
  <c r="P3" i="21"/>
  <c r="O3" i="21"/>
  <c r="N3" i="21"/>
  <c r="M3" i="21"/>
  <c r="L3" i="21"/>
  <c r="K3" i="21"/>
  <c r="J3" i="21"/>
  <c r="I3" i="21"/>
  <c r="C3" i="21"/>
  <c r="AA2" i="21"/>
  <c r="AB2" i="21" s="1"/>
  <c r="T2" i="21" s="1"/>
  <c r="AC2" i="21" s="1"/>
  <c r="Z2" i="21"/>
  <c r="Y2" i="21"/>
  <c r="X2" i="21"/>
  <c r="W2" i="21"/>
  <c r="V2" i="21"/>
  <c r="U2" i="21"/>
  <c r="S2" i="21"/>
  <c r="R2" i="21"/>
  <c r="Q2" i="21"/>
  <c r="P2" i="21"/>
  <c r="O2" i="21"/>
  <c r="N2" i="21"/>
  <c r="M2" i="21"/>
  <c r="L2" i="21"/>
  <c r="K2" i="21"/>
  <c r="J2" i="21"/>
  <c r="I2" i="21"/>
  <c r="I42" i="21" s="1"/>
  <c r="H2" i="21"/>
  <c r="C2" i="21"/>
  <c r="AC31" i="21" l="1"/>
  <c r="T4" i="21"/>
  <c r="T7" i="21"/>
  <c r="T16" i="21"/>
  <c r="AC16" i="21" s="1"/>
  <c r="AC4" i="21"/>
  <c r="AC17" i="21"/>
  <c r="AC20" i="21"/>
  <c r="T21" i="21"/>
  <c r="AC21" i="21" s="1"/>
  <c r="N21" i="21"/>
  <c r="T23" i="21"/>
  <c r="AC23" i="21" s="1"/>
  <c r="L23" i="21"/>
  <c r="K6" i="21"/>
  <c r="AC11" i="21"/>
  <c r="AC27" i="21"/>
  <c r="T28" i="21"/>
  <c r="AC28" i="21" s="1"/>
  <c r="L28" i="21"/>
  <c r="T8" i="21"/>
  <c r="AC8" i="21" s="1"/>
  <c r="K8" i="21"/>
  <c r="N42" i="21"/>
  <c r="AC38" i="21"/>
  <c r="AB6" i="21"/>
  <c r="T6" i="21" s="1"/>
  <c r="AC6" i="21" s="1"/>
  <c r="AC7" i="21"/>
  <c r="S15" i="21"/>
  <c r="T15" i="21" s="1"/>
  <c r="S19" i="21"/>
  <c r="S24" i="21"/>
  <c r="T24" i="21" s="1"/>
  <c r="T25" i="21"/>
  <c r="AC25" i="21" s="1"/>
  <c r="L27" i="21"/>
  <c r="T33" i="21"/>
  <c r="AC33" i="21" s="1"/>
  <c r="S35" i="21"/>
  <c r="T36" i="21"/>
  <c r="AC36" i="21" s="1"/>
  <c r="M16" i="21"/>
  <c r="S18" i="21"/>
  <c r="S29" i="21"/>
  <c r="S34" i="21"/>
  <c r="Q38" i="21"/>
  <c r="S3" i="21"/>
  <c r="S10" i="21"/>
  <c r="S13" i="21"/>
  <c r="T13" i="21" s="1"/>
  <c r="T41" i="21"/>
  <c r="AC41" i="21" s="1"/>
  <c r="P23" i="5"/>
  <c r="O23" i="5" s="1"/>
  <c r="P82" i="5"/>
  <c r="O82" i="5" s="1"/>
  <c r="P10" i="5"/>
  <c r="O10" i="5" s="1"/>
  <c r="H3" i="21" l="1"/>
  <c r="H42" i="21" s="1"/>
  <c r="L19" i="21"/>
  <c r="L10" i="21"/>
  <c r="M18" i="21"/>
  <c r="AC15" i="21"/>
  <c r="M15" i="21"/>
  <c r="T10" i="21"/>
  <c r="AC10" i="21" s="1"/>
  <c r="S42" i="21"/>
  <c r="K13" i="21"/>
  <c r="K42" i="21" s="1"/>
  <c r="AC13" i="21"/>
  <c r="Q34" i="21"/>
  <c r="T34" i="21"/>
  <c r="AC34" i="21" s="1"/>
  <c r="T19" i="21"/>
  <c r="AC19" i="21" s="1"/>
  <c r="T3" i="21"/>
  <c r="AC3" i="21" s="1"/>
  <c r="L29" i="21"/>
  <c r="P35" i="21"/>
  <c r="P42" i="21" s="1"/>
  <c r="AC24" i="21"/>
  <c r="Q24" i="21"/>
  <c r="Q42" i="21" s="1"/>
  <c r="T35" i="21"/>
  <c r="AC35" i="21" s="1"/>
  <c r="T29" i="21"/>
  <c r="AC29" i="21" s="1"/>
  <c r="T18" i="21"/>
  <c r="AC18" i="21" s="1"/>
  <c r="H23" i="5"/>
  <c r="L23" i="5"/>
  <c r="N23" i="5"/>
  <c r="I23" i="5"/>
  <c r="M23" i="5"/>
  <c r="F23" i="5"/>
  <c r="E23" i="5" s="1"/>
  <c r="J23" i="5"/>
  <c r="G23" i="5"/>
  <c r="K23" i="5"/>
  <c r="L82" i="5"/>
  <c r="I82" i="5"/>
  <c r="M82" i="5"/>
  <c r="F82" i="5"/>
  <c r="E82" i="5" s="1"/>
  <c r="J82" i="5"/>
  <c r="N82" i="5"/>
  <c r="H82" i="5"/>
  <c r="G82" i="5"/>
  <c r="K82" i="5"/>
  <c r="I10" i="5"/>
  <c r="M10" i="5"/>
  <c r="J10" i="5"/>
  <c r="N10" i="5"/>
  <c r="H10" i="5"/>
  <c r="L10" i="5"/>
  <c r="G10" i="5"/>
  <c r="K10" i="5"/>
  <c r="P29" i="5"/>
  <c r="O29" i="5" s="1"/>
  <c r="P6" i="5"/>
  <c r="O6" i="5" s="1"/>
  <c r="M42" i="21" l="1"/>
  <c r="L42" i="21"/>
  <c r="F29" i="5"/>
  <c r="N29" i="5"/>
  <c r="H29" i="5"/>
  <c r="L29" i="5"/>
  <c r="I29" i="5"/>
  <c r="M29" i="5"/>
  <c r="J29" i="5"/>
  <c r="G29" i="5"/>
  <c r="K29" i="5"/>
  <c r="M6" i="5"/>
  <c r="J6" i="5"/>
  <c r="N6" i="5"/>
  <c r="H6" i="5"/>
  <c r="L6" i="5"/>
  <c r="I6" i="5"/>
  <c r="G6" i="5"/>
  <c r="K6" i="5"/>
  <c r="P83" i="5"/>
  <c r="N83" i="5" s="1"/>
  <c r="G83" i="5"/>
  <c r="P81" i="5"/>
  <c r="L81" i="5" s="1"/>
  <c r="P80" i="5"/>
  <c r="O80" i="5" s="1"/>
  <c r="F10" i="5"/>
  <c r="E10" i="5" s="1"/>
  <c r="N54" i="5"/>
  <c r="M47" i="5"/>
  <c r="P26" i="5"/>
  <c r="N26" i="5" s="1"/>
  <c r="P28" i="5"/>
  <c r="M28" i="5" s="1"/>
  <c r="P19" i="5"/>
  <c r="J19" i="5" s="1"/>
  <c r="P22" i="5"/>
  <c r="N22" i="5" s="1"/>
  <c r="P12" i="5"/>
  <c r="L12" i="5" s="1"/>
  <c r="P7" i="5"/>
  <c r="K7" i="5" s="1"/>
  <c r="P27" i="5"/>
  <c r="N27" i="5" s="1"/>
  <c r="P8" i="5"/>
  <c r="J8" i="5" s="1"/>
  <c r="P15" i="5"/>
  <c r="L15" i="5" s="1"/>
  <c r="P4" i="5"/>
  <c r="I4" i="5" s="1"/>
  <c r="P11" i="5"/>
  <c r="N11" i="5" s="1"/>
  <c r="P17" i="5"/>
  <c r="K17" i="5" s="1"/>
  <c r="P14" i="5"/>
  <c r="I14" i="5" s="1"/>
  <c r="P25" i="5"/>
  <c r="N25" i="5" s="1"/>
  <c r="P9" i="5"/>
  <c r="L9" i="5" s="1"/>
  <c r="P21" i="5"/>
  <c r="H21" i="5" s="1"/>
  <c r="P3" i="5"/>
  <c r="G3" i="5" s="1"/>
  <c r="P5" i="5"/>
  <c r="N5" i="5" s="1"/>
  <c r="P20" i="5"/>
  <c r="K20" i="5" s="1"/>
  <c r="P13" i="5"/>
  <c r="H13" i="5" s="1"/>
  <c r="P24" i="5"/>
  <c r="N24" i="5" s="1"/>
  <c r="P16" i="5"/>
  <c r="O16" i="5" s="1"/>
  <c r="P18" i="5"/>
  <c r="J18" i="5" s="1"/>
  <c r="P34" i="5"/>
  <c r="I34" i="5" s="1"/>
  <c r="P35" i="5"/>
  <c r="J35" i="5" s="1"/>
  <c r="P36" i="5"/>
  <c r="I36" i="5" s="1"/>
  <c r="P37" i="5"/>
  <c r="G37" i="5" s="1"/>
  <c r="P38" i="5"/>
  <c r="J38" i="5" s="1"/>
  <c r="P41" i="5"/>
  <c r="J41" i="5" s="1"/>
  <c r="P43" i="5"/>
  <c r="H43" i="5" s="1"/>
  <c r="P42" i="5"/>
  <c r="L42" i="5" s="1"/>
  <c r="P44" i="5"/>
  <c r="G44" i="5" s="1"/>
  <c r="P45" i="5"/>
  <c r="P46" i="5"/>
  <c r="N46" i="5" s="1"/>
  <c r="P47" i="5"/>
  <c r="J47" i="5" s="1"/>
  <c r="P50" i="5"/>
  <c r="G50" i="5" s="1"/>
  <c r="N50" i="5"/>
  <c r="P52" i="5"/>
  <c r="J52" i="5" s="1"/>
  <c r="P51" i="5"/>
  <c r="O51" i="5" s="1"/>
  <c r="I51" i="5"/>
  <c r="P53" i="5"/>
  <c r="I53" i="5" s="1"/>
  <c r="K53" i="5"/>
  <c r="P54" i="5"/>
  <c r="O54" i="5" s="1"/>
  <c r="P57" i="5"/>
  <c r="I57" i="5" s="1"/>
  <c r="P58" i="5"/>
  <c r="G58" i="5" s="1"/>
  <c r="P59" i="5"/>
  <c r="K59" i="5" s="1"/>
  <c r="P60" i="5"/>
  <c r="P61" i="5"/>
  <c r="K61" i="5" s="1"/>
  <c r="P65" i="5"/>
  <c r="H65" i="5" s="1"/>
  <c r="P64" i="5"/>
  <c r="O64" i="5" s="1"/>
  <c r="P66" i="5"/>
  <c r="J66" i="5" s="1"/>
  <c r="P67" i="5"/>
  <c r="K67" i="5" s="1"/>
  <c r="P68" i="5"/>
  <c r="J68" i="5" s="1"/>
  <c r="P72" i="5"/>
  <c r="K72" i="5" s="1"/>
  <c r="P71" i="5"/>
  <c r="P74" i="5"/>
  <c r="J74" i="5" s="1"/>
  <c r="P73" i="5"/>
  <c r="I73" i="5" s="1"/>
  <c r="P75" i="5"/>
  <c r="H75" i="5" s="1"/>
  <c r="P78" i="5"/>
  <c r="M78" i="5" s="1"/>
  <c r="P84" i="5"/>
  <c r="N84" i="5" s="1"/>
  <c r="P86" i="5"/>
  <c r="M86" i="5" s="1"/>
  <c r="P85" i="5"/>
  <c r="M85" i="5" s="1"/>
  <c r="P79" i="5"/>
  <c r="G79" i="5" s="1"/>
  <c r="P89" i="5"/>
  <c r="P90" i="5"/>
  <c r="I90" i="5" s="1"/>
  <c r="P91" i="5"/>
  <c r="P92" i="5"/>
  <c r="K92" i="5" s="1"/>
  <c r="P93" i="5"/>
  <c r="N93" i="5" s="1"/>
  <c r="L93" i="5"/>
  <c r="P96" i="5"/>
  <c r="J96" i="5" s="1"/>
  <c r="P97" i="5"/>
  <c r="N97" i="5" s="1"/>
  <c r="P98" i="5"/>
  <c r="H98" i="5" s="1"/>
  <c r="P99" i="5"/>
  <c r="N99" i="5" s="1"/>
  <c r="P100" i="5"/>
  <c r="H100" i="5" s="1"/>
  <c r="P105" i="5"/>
  <c r="J105" i="5" s="1"/>
  <c r="P104" i="5"/>
  <c r="N104" i="5" s="1"/>
  <c r="P103" i="5"/>
  <c r="K103" i="5" s="1"/>
  <c r="P106" i="5"/>
  <c r="K106" i="5" s="1"/>
  <c r="P107" i="5"/>
  <c r="J107" i="5" s="1"/>
  <c r="P110" i="5"/>
  <c r="I110" i="5" s="1"/>
  <c r="P111" i="5"/>
  <c r="G111" i="5" s="1"/>
  <c r="J111" i="5"/>
  <c r="P112" i="5"/>
  <c r="O112" i="5" s="1"/>
  <c r="P113" i="5"/>
  <c r="N113" i="5" s="1"/>
  <c r="P114" i="5"/>
  <c r="J100" i="5"/>
  <c r="J45" i="5"/>
  <c r="J114" i="5"/>
  <c r="I114" i="5"/>
  <c r="J61" i="5"/>
  <c r="J60" i="5"/>
  <c r="G60" i="5"/>
  <c r="J37" i="5"/>
  <c r="I58" i="5"/>
  <c r="J46" i="5"/>
  <c r="I38" i="5"/>
  <c r="J64" i="5"/>
  <c r="J53" i="5"/>
  <c r="J89" i="5"/>
  <c r="J54" i="5"/>
  <c r="K50" i="5"/>
  <c r="K54" i="5"/>
  <c r="H54" i="5"/>
  <c r="K45" i="5"/>
  <c r="L75" i="5"/>
  <c r="G28" i="5"/>
  <c r="K89" i="5"/>
  <c r="M89" i="5"/>
  <c r="K71" i="5"/>
  <c r="I78" i="5"/>
  <c r="N15" i="5"/>
  <c r="L89" i="5"/>
  <c r="L103" i="5"/>
  <c r="I71" i="5"/>
  <c r="L45" i="5"/>
  <c r="G67" i="5"/>
  <c r="G36" i="5"/>
  <c r="G114" i="5"/>
  <c r="G68" i="5"/>
  <c r="G45" i="5"/>
  <c r="G61" i="5"/>
  <c r="J34" i="5"/>
  <c r="H34" i="5"/>
  <c r="M90" i="5"/>
  <c r="L34" i="5"/>
  <c r="M99" i="5"/>
  <c r="L99" i="5"/>
  <c r="N96" i="5"/>
  <c r="H61" i="5"/>
  <c r="H36" i="5"/>
  <c r="H68" i="5"/>
  <c r="H37" i="5"/>
  <c r="H114" i="5"/>
  <c r="I45" i="5"/>
  <c r="I46" i="5"/>
  <c r="I54" i="5"/>
  <c r="I60" i="5"/>
  <c r="I37" i="5"/>
  <c r="L38" i="5"/>
  <c r="I99" i="5"/>
  <c r="I112" i="5"/>
  <c r="I93" i="5"/>
  <c r="G93" i="5"/>
  <c r="I75" i="5"/>
  <c r="J75" i="5"/>
  <c r="M75" i="5"/>
  <c r="G75" i="5"/>
  <c r="N71" i="5"/>
  <c r="H45" i="5"/>
  <c r="H112" i="5"/>
  <c r="J112" i="5"/>
  <c r="L66" i="5"/>
  <c r="M66" i="5"/>
  <c r="K66" i="5"/>
  <c r="H66" i="5"/>
  <c r="N114" i="5"/>
  <c r="K114" i="5"/>
  <c r="M114" i="5"/>
  <c r="L114" i="5"/>
  <c r="I100" i="5"/>
  <c r="N90" i="5"/>
  <c r="L90" i="5"/>
  <c r="K90" i="5"/>
  <c r="M60" i="5"/>
  <c r="N60" i="5"/>
  <c r="K60" i="5"/>
  <c r="H60" i="5"/>
  <c r="L60" i="5"/>
  <c r="L52" i="5"/>
  <c r="L46" i="5"/>
  <c r="J58" i="5"/>
  <c r="J36" i="5"/>
  <c r="J106" i="5"/>
  <c r="N89" i="5"/>
  <c r="M67" i="5"/>
  <c r="M64" i="5"/>
  <c r="N59" i="5"/>
  <c r="L53" i="5"/>
  <c r="N53" i="5"/>
  <c r="N38" i="5"/>
  <c r="M38" i="5"/>
  <c r="K38" i="5"/>
  <c r="K35" i="5"/>
  <c r="N37" i="5"/>
  <c r="K37" i="5"/>
  <c r="L37" i="5"/>
  <c r="K113" i="5"/>
  <c r="N61" i="5"/>
  <c r="M61" i="5"/>
  <c r="L61" i="5"/>
  <c r="M54" i="5"/>
  <c r="L54" i="5"/>
  <c r="L47" i="5"/>
  <c r="N47" i="5"/>
  <c r="N45" i="5"/>
  <c r="M45" i="5"/>
  <c r="L36" i="5"/>
  <c r="K36" i="5"/>
  <c r="N36" i="5"/>
  <c r="M36" i="5"/>
  <c r="N34" i="5"/>
  <c r="M71" i="5"/>
  <c r="H71" i="5"/>
  <c r="H90" i="5"/>
  <c r="M50" i="5"/>
  <c r="N13" i="5"/>
  <c r="O37" i="5"/>
  <c r="O100" i="5"/>
  <c r="O90" i="5"/>
  <c r="O114" i="5"/>
  <c r="O99" i="5"/>
  <c r="O75" i="5"/>
  <c r="O68" i="5"/>
  <c r="O61" i="5"/>
  <c r="O60" i="5"/>
  <c r="O46" i="5"/>
  <c r="L8" i="5"/>
  <c r="K8" i="5"/>
  <c r="K28" i="5"/>
  <c r="I89" i="5"/>
  <c r="H106" i="5"/>
  <c r="J71" i="5"/>
  <c r="K34" i="5"/>
  <c r="K41" i="5"/>
  <c r="L71" i="5"/>
  <c r="H89" i="5"/>
  <c r="J15" i="5"/>
  <c r="N14" i="5"/>
  <c r="L96" i="5"/>
  <c r="O52" i="5"/>
  <c r="O89" i="5"/>
  <c r="O15" i="5"/>
  <c r="H41" i="5"/>
  <c r="O96" i="5"/>
  <c r="O71" i="5"/>
  <c r="G71" i="5"/>
  <c r="G8" i="5"/>
  <c r="G34" i="5"/>
  <c r="G89" i="5"/>
  <c r="O91" i="5"/>
  <c r="O45" i="5"/>
  <c r="G106" i="5" l="1"/>
  <c r="G25" i="5"/>
  <c r="O28" i="5"/>
  <c r="K78" i="5"/>
  <c r="H83" i="5"/>
  <c r="J83" i="5"/>
  <c r="M79" i="5"/>
  <c r="L79" i="5"/>
  <c r="G5" i="5"/>
  <c r="K22" i="5"/>
  <c r="G104" i="5"/>
  <c r="J17" i="5"/>
  <c r="E29" i="5"/>
  <c r="N67" i="5"/>
  <c r="O67" i="5"/>
  <c r="L67" i="5"/>
  <c r="N64" i="5"/>
  <c r="K64" i="5"/>
  <c r="G64" i="5"/>
  <c r="H64" i="5"/>
  <c r="I28" i="5"/>
  <c r="H28" i="5"/>
  <c r="H18" i="5"/>
  <c r="M16" i="5"/>
  <c r="O18" i="5"/>
  <c r="N28" i="5"/>
  <c r="O17" i="5"/>
  <c r="J28" i="5"/>
  <c r="M17" i="5"/>
  <c r="O26" i="5"/>
  <c r="M9" i="5"/>
  <c r="J16" i="5"/>
  <c r="K19" i="5"/>
  <c r="N19" i="5"/>
  <c r="H16" i="5"/>
  <c r="G16" i="5"/>
  <c r="O8" i="5"/>
  <c r="G15" i="5"/>
  <c r="I18" i="5"/>
  <c r="I15" i="5"/>
  <c r="H17" i="5"/>
  <c r="N18" i="5"/>
  <c r="O4" i="5"/>
  <c r="J4" i="5"/>
  <c r="I5" i="5"/>
  <c r="L18" i="5"/>
  <c r="H5" i="5"/>
  <c r="K5" i="5"/>
  <c r="L28" i="5"/>
  <c r="M18" i="5"/>
  <c r="O13" i="5"/>
  <c r="K15" i="5"/>
  <c r="K18" i="5"/>
  <c r="M15" i="5"/>
  <c r="G18" i="5"/>
  <c r="H15" i="5"/>
  <c r="L17" i="5"/>
  <c r="O103" i="5"/>
  <c r="H103" i="5"/>
  <c r="N52" i="5"/>
  <c r="G52" i="5"/>
  <c r="G103" i="5"/>
  <c r="M112" i="5"/>
  <c r="H93" i="5"/>
  <c r="O93" i="5"/>
  <c r="K68" i="5"/>
  <c r="N112" i="5"/>
  <c r="G78" i="5"/>
  <c r="G86" i="5"/>
  <c r="I50" i="5"/>
  <c r="L13" i="5"/>
  <c r="K100" i="5"/>
  <c r="G38" i="5"/>
  <c r="J67" i="5"/>
  <c r="H52" i="5"/>
  <c r="O34" i="5"/>
  <c r="G17" i="5"/>
  <c r="M52" i="5"/>
  <c r="L16" i="5"/>
  <c r="N17" i="5"/>
  <c r="O66" i="5"/>
  <c r="O59" i="5"/>
  <c r="K58" i="5"/>
  <c r="L113" i="5"/>
  <c r="G59" i="5"/>
  <c r="L64" i="5"/>
  <c r="L97" i="5"/>
  <c r="M46" i="5"/>
  <c r="L100" i="5"/>
  <c r="M74" i="5"/>
  <c r="J103" i="5"/>
  <c r="H67" i="5"/>
  <c r="K75" i="5"/>
  <c r="K93" i="5"/>
  <c r="I64" i="5"/>
  <c r="I61" i="5"/>
  <c r="H38" i="5"/>
  <c r="J99" i="5"/>
  <c r="M34" i="5"/>
  <c r="G112" i="5"/>
  <c r="G100" i="5"/>
  <c r="L50" i="5"/>
  <c r="I74" i="5"/>
  <c r="J59" i="5"/>
  <c r="J93" i="5"/>
  <c r="H46" i="5"/>
  <c r="K107" i="5"/>
  <c r="M8" i="5"/>
  <c r="H113" i="5"/>
  <c r="I9" i="5"/>
  <c r="M103" i="5"/>
  <c r="O113" i="5"/>
  <c r="L41" i="5"/>
  <c r="O41" i="5"/>
  <c r="M37" i="5"/>
  <c r="M22" i="5"/>
  <c r="O9" i="5"/>
  <c r="G90" i="5"/>
  <c r="O50" i="5"/>
  <c r="O47" i="5"/>
  <c r="O58" i="5"/>
  <c r="L58" i="5"/>
  <c r="M113" i="5"/>
  <c r="M59" i="5"/>
  <c r="I67" i="5"/>
  <c r="K46" i="5"/>
  <c r="N100" i="5"/>
  <c r="I103" i="5"/>
  <c r="H50" i="5"/>
  <c r="H47" i="5"/>
  <c r="H99" i="5"/>
  <c r="K112" i="5"/>
  <c r="K52" i="5"/>
  <c r="I113" i="5"/>
  <c r="N41" i="5"/>
  <c r="I16" i="5"/>
  <c r="N16" i="5"/>
  <c r="J113" i="5"/>
  <c r="M93" i="5"/>
  <c r="L68" i="5"/>
  <c r="H104" i="5"/>
  <c r="G113" i="5"/>
  <c r="K16" i="5"/>
  <c r="N58" i="5"/>
  <c r="G41" i="5"/>
  <c r="M58" i="5"/>
  <c r="N68" i="5"/>
  <c r="N66" i="5"/>
  <c r="L112" i="5"/>
  <c r="I59" i="5"/>
  <c r="M41" i="5"/>
  <c r="G47" i="5"/>
  <c r="I41" i="5"/>
  <c r="G43" i="5"/>
  <c r="I52" i="5"/>
  <c r="O104" i="5"/>
  <c r="M13" i="5"/>
  <c r="O36" i="5"/>
  <c r="J50" i="5"/>
  <c r="N75" i="5"/>
  <c r="G99" i="5"/>
  <c r="H58" i="5"/>
  <c r="K99" i="5"/>
  <c r="G54" i="5"/>
  <c r="G46" i="5"/>
  <c r="M104" i="5"/>
  <c r="I66" i="5"/>
  <c r="I17" i="5"/>
  <c r="M26" i="5"/>
  <c r="K13" i="5"/>
  <c r="O38" i="5"/>
  <c r="K47" i="5"/>
  <c r="L59" i="5"/>
  <c r="M68" i="5"/>
  <c r="M100" i="5"/>
  <c r="G66" i="5"/>
  <c r="N103" i="5"/>
  <c r="L14" i="5"/>
  <c r="J85" i="5"/>
  <c r="I47" i="5"/>
  <c r="I68" i="5"/>
  <c r="H59" i="5"/>
  <c r="J90" i="5"/>
  <c r="N21" i="5"/>
  <c r="H20" i="5"/>
  <c r="M20" i="5"/>
  <c r="O20" i="5"/>
  <c r="J20" i="5"/>
  <c r="G20" i="5"/>
  <c r="L20" i="5"/>
  <c r="N20" i="5"/>
  <c r="I20" i="5"/>
  <c r="G27" i="5"/>
  <c r="M27" i="5"/>
  <c r="J27" i="5"/>
  <c r="L27" i="5"/>
  <c r="K27" i="5"/>
  <c r="H27" i="5"/>
  <c r="O27" i="5"/>
  <c r="I27" i="5"/>
  <c r="J26" i="5"/>
  <c r="I26" i="5"/>
  <c r="G26" i="5"/>
  <c r="H26" i="5"/>
  <c r="K26" i="5"/>
  <c r="L26" i="5"/>
  <c r="M25" i="5"/>
  <c r="O25" i="5"/>
  <c r="K25" i="5"/>
  <c r="J25" i="5"/>
  <c r="H25" i="5"/>
  <c r="L25" i="5"/>
  <c r="I25" i="5"/>
  <c r="I24" i="5"/>
  <c r="O24" i="5"/>
  <c r="J24" i="5"/>
  <c r="M24" i="5"/>
  <c r="G24" i="5"/>
  <c r="H24" i="5"/>
  <c r="L24" i="5"/>
  <c r="K24" i="5"/>
  <c r="H8" i="5"/>
  <c r="N8" i="5"/>
  <c r="I8" i="5"/>
  <c r="M12" i="5"/>
  <c r="G12" i="5"/>
  <c r="J12" i="5"/>
  <c r="N12" i="5"/>
  <c r="H12" i="5"/>
  <c r="O12" i="5"/>
  <c r="K12" i="5"/>
  <c r="I12" i="5"/>
  <c r="I19" i="5"/>
  <c r="O19" i="5"/>
  <c r="M19" i="5"/>
  <c r="H19" i="5"/>
  <c r="L19" i="5"/>
  <c r="G19" i="5"/>
  <c r="I22" i="5"/>
  <c r="O22" i="5"/>
  <c r="L22" i="5"/>
  <c r="H22" i="5"/>
  <c r="J22" i="5"/>
  <c r="G22" i="5"/>
  <c r="G9" i="5"/>
  <c r="K9" i="5"/>
  <c r="J9" i="5"/>
  <c r="H9" i="5"/>
  <c r="N9" i="5"/>
  <c r="G13" i="5"/>
  <c r="J13" i="5"/>
  <c r="I13" i="5"/>
  <c r="M7" i="5"/>
  <c r="O7" i="5"/>
  <c r="H7" i="5"/>
  <c r="N7" i="5"/>
  <c r="G7" i="5"/>
  <c r="I7" i="5"/>
  <c r="J7" i="5"/>
  <c r="L7" i="5"/>
  <c r="O21" i="5"/>
  <c r="G21" i="5"/>
  <c r="M21" i="5"/>
  <c r="J21" i="5"/>
  <c r="L21" i="5"/>
  <c r="K21" i="5"/>
  <c r="I21" i="5"/>
  <c r="G14" i="5"/>
  <c r="H14" i="5"/>
  <c r="J3" i="5"/>
  <c r="L3" i="5"/>
  <c r="J5" i="5"/>
  <c r="L5" i="5"/>
  <c r="O5" i="5"/>
  <c r="M5" i="5"/>
  <c r="O14" i="5"/>
  <c r="O3" i="5"/>
  <c r="H3" i="5"/>
  <c r="K3" i="5"/>
  <c r="M3" i="5"/>
  <c r="I3" i="5"/>
  <c r="N3" i="5"/>
  <c r="L11" i="5"/>
  <c r="M11" i="5"/>
  <c r="I11" i="5"/>
  <c r="J14" i="5"/>
  <c r="M14" i="5"/>
  <c r="K14" i="5"/>
  <c r="G11" i="5"/>
  <c r="H11" i="5"/>
  <c r="K11" i="5"/>
  <c r="O11" i="5"/>
  <c r="J11" i="5"/>
  <c r="H4" i="5"/>
  <c r="G4" i="5"/>
  <c r="M4" i="5"/>
  <c r="L4" i="5"/>
  <c r="N4" i="5"/>
  <c r="K4" i="5"/>
  <c r="H42" i="5"/>
  <c r="I42" i="5"/>
  <c r="J42" i="5"/>
  <c r="H44" i="5"/>
  <c r="M44" i="5"/>
  <c r="N44" i="5"/>
  <c r="K44" i="5"/>
  <c r="J44" i="5"/>
  <c r="L44" i="5"/>
  <c r="I44" i="5"/>
  <c r="O44" i="5"/>
  <c r="K43" i="5"/>
  <c r="J43" i="5"/>
  <c r="I43" i="5"/>
  <c r="L43" i="5"/>
  <c r="N43" i="5"/>
  <c r="M43" i="5"/>
  <c r="O43" i="5"/>
  <c r="G42" i="5"/>
  <c r="K42" i="5"/>
  <c r="O42" i="5"/>
  <c r="M42" i="5"/>
  <c r="N42" i="5"/>
  <c r="H51" i="5"/>
  <c r="J51" i="5"/>
  <c r="H86" i="5"/>
  <c r="M81" i="5"/>
  <c r="H78" i="5"/>
  <c r="O78" i="5"/>
  <c r="N85" i="5"/>
  <c r="J78" i="5"/>
  <c r="I84" i="5"/>
  <c r="N81" i="5"/>
  <c r="L86" i="5"/>
  <c r="L78" i="5"/>
  <c r="L83" i="5"/>
  <c r="N78" i="5"/>
  <c r="L85" i="5"/>
  <c r="G81" i="5"/>
  <c r="K84" i="5"/>
  <c r="L84" i="5"/>
  <c r="H84" i="5"/>
  <c r="J84" i="5"/>
  <c r="O84" i="5"/>
  <c r="G84" i="5"/>
  <c r="M84" i="5"/>
  <c r="I85" i="5"/>
  <c r="O85" i="5"/>
  <c r="G85" i="5"/>
  <c r="H85" i="5"/>
  <c r="K85" i="5"/>
  <c r="I86" i="5"/>
  <c r="O86" i="5"/>
  <c r="J86" i="5"/>
  <c r="K86" i="5"/>
  <c r="N86" i="5"/>
  <c r="I83" i="5"/>
  <c r="M83" i="5"/>
  <c r="K83" i="5"/>
  <c r="O83" i="5"/>
  <c r="O81" i="5"/>
  <c r="H80" i="5"/>
  <c r="I80" i="5"/>
  <c r="J80" i="5"/>
  <c r="L80" i="5"/>
  <c r="K80" i="5"/>
  <c r="M80" i="5"/>
  <c r="H92" i="5"/>
  <c r="N92" i="5"/>
  <c r="G92" i="5"/>
  <c r="L92" i="5"/>
  <c r="O92" i="5"/>
  <c r="M92" i="5"/>
  <c r="I92" i="5"/>
  <c r="J92" i="5"/>
  <c r="N51" i="5"/>
  <c r="O53" i="5"/>
  <c r="H53" i="5"/>
  <c r="M53" i="5"/>
  <c r="G53" i="5"/>
  <c r="H96" i="5"/>
  <c r="I111" i="5"/>
  <c r="L111" i="5"/>
  <c r="K111" i="5"/>
  <c r="N111" i="5"/>
  <c r="H111" i="5"/>
  <c r="O111" i="5"/>
  <c r="M111" i="5"/>
  <c r="G110" i="5"/>
  <c r="N110" i="5"/>
  <c r="K110" i="5"/>
  <c r="M110" i="5"/>
  <c r="J110" i="5"/>
  <c r="O110" i="5"/>
  <c r="L110" i="5"/>
  <c r="H110" i="5"/>
  <c r="J104" i="5"/>
  <c r="L104" i="5"/>
  <c r="K104" i="5"/>
  <c r="I104" i="5"/>
  <c r="G107" i="5"/>
  <c r="H107" i="5"/>
  <c r="M107" i="5"/>
  <c r="L107" i="5"/>
  <c r="O106" i="5"/>
  <c r="M106" i="5"/>
  <c r="N106" i="5"/>
  <c r="I107" i="5"/>
  <c r="N107" i="5"/>
  <c r="I106" i="5"/>
  <c r="L106" i="5"/>
  <c r="O107" i="5"/>
  <c r="I105" i="5"/>
  <c r="N105" i="5"/>
  <c r="G105" i="5"/>
  <c r="L105" i="5"/>
  <c r="H105" i="5"/>
  <c r="K105" i="5"/>
  <c r="M105" i="5"/>
  <c r="O105" i="5"/>
  <c r="I97" i="5"/>
  <c r="O97" i="5"/>
  <c r="M97" i="5"/>
  <c r="J97" i="5"/>
  <c r="H97" i="5"/>
  <c r="G97" i="5"/>
  <c r="K97" i="5"/>
  <c r="I96" i="5"/>
  <c r="G96" i="5"/>
  <c r="M96" i="5"/>
  <c r="K96" i="5"/>
  <c r="O98" i="5"/>
  <c r="L98" i="5"/>
  <c r="I98" i="5"/>
  <c r="K98" i="5"/>
  <c r="J98" i="5"/>
  <c r="M98" i="5"/>
  <c r="G98" i="5"/>
  <c r="N98" i="5"/>
  <c r="O79" i="5"/>
  <c r="J79" i="5"/>
  <c r="K79" i="5"/>
  <c r="H79" i="5"/>
  <c r="N79" i="5"/>
  <c r="I79" i="5"/>
  <c r="H81" i="5"/>
  <c r="N80" i="5"/>
  <c r="J81" i="5"/>
  <c r="G80" i="5"/>
  <c r="K81" i="5"/>
  <c r="I81" i="5"/>
  <c r="I72" i="5"/>
  <c r="H72" i="5"/>
  <c r="G72" i="5"/>
  <c r="O72" i="5"/>
  <c r="N72" i="5"/>
  <c r="J72" i="5"/>
  <c r="K73" i="5"/>
  <c r="H73" i="5"/>
  <c r="O73" i="5"/>
  <c r="N74" i="5"/>
  <c r="L73" i="5"/>
  <c r="K74" i="5"/>
  <c r="J73" i="5"/>
  <c r="N73" i="5"/>
  <c r="G74" i="5"/>
  <c r="L74" i="5"/>
  <c r="M73" i="5"/>
  <c r="G73" i="5"/>
  <c r="O74" i="5"/>
  <c r="H74" i="5"/>
  <c r="L72" i="5"/>
  <c r="M72" i="5"/>
  <c r="G65" i="5"/>
  <c r="I65" i="5"/>
  <c r="K65" i="5"/>
  <c r="M65" i="5"/>
  <c r="O65" i="5"/>
  <c r="J65" i="5"/>
  <c r="N65" i="5"/>
  <c r="L65" i="5"/>
  <c r="N57" i="5"/>
  <c r="G57" i="5"/>
  <c r="L57" i="5"/>
  <c r="H57" i="5"/>
  <c r="M57" i="5"/>
  <c r="J57" i="5"/>
  <c r="K57" i="5"/>
  <c r="M51" i="5"/>
  <c r="G51" i="5"/>
  <c r="K51" i="5"/>
  <c r="L51" i="5"/>
  <c r="M35" i="5"/>
  <c r="L35" i="5"/>
  <c r="G35" i="5"/>
  <c r="N35" i="5"/>
  <c r="O35" i="5"/>
  <c r="I35" i="5"/>
  <c r="H35" i="5"/>
  <c r="F6" i="5"/>
  <c r="E6" i="5" s="1"/>
  <c r="F113" i="5"/>
  <c r="F47" i="5"/>
  <c r="F85" i="5"/>
  <c r="F59" i="5"/>
  <c r="F73" i="5"/>
  <c r="F64" i="5"/>
  <c r="F100" i="5"/>
  <c r="F106" i="5"/>
  <c r="F61" i="5"/>
  <c r="F93" i="5"/>
  <c r="F98" i="5"/>
  <c r="F36" i="5"/>
  <c r="E36" i="5" s="1"/>
  <c r="F66" i="5"/>
  <c r="F46" i="5"/>
  <c r="F35" i="5"/>
  <c r="F86" i="5"/>
  <c r="F99" i="5"/>
  <c r="F38" i="5"/>
  <c r="F52" i="5"/>
  <c r="E52" i="5" s="1"/>
  <c r="F75" i="5"/>
  <c r="F112" i="5"/>
  <c r="F67" i="5"/>
  <c r="F97" i="5"/>
  <c r="F107" i="5"/>
  <c r="F58" i="5"/>
  <c r="F54" i="5"/>
  <c r="E54" i="5" s="1"/>
  <c r="F79" i="5"/>
  <c r="F114" i="5"/>
  <c r="E114" i="5" s="1"/>
  <c r="F37" i="5"/>
  <c r="F34" i="5"/>
  <c r="E34" i="5" s="1"/>
  <c r="F68" i="5"/>
  <c r="E68" i="5" s="1"/>
  <c r="F65" i="5"/>
  <c r="F60" i="5"/>
  <c r="E60" i="5" s="1"/>
  <c r="F80" i="5" l="1"/>
  <c r="F81" i="5"/>
  <c r="E67" i="5"/>
  <c r="E37" i="5"/>
  <c r="E58" i="5"/>
  <c r="F83" i="5"/>
  <c r="E83" i="5" s="1"/>
  <c r="E97" i="5"/>
  <c r="E47" i="5"/>
  <c r="E35" i="5"/>
  <c r="E113" i="5"/>
  <c r="E38" i="5"/>
  <c r="E99" i="5"/>
  <c r="E61" i="5"/>
  <c r="E46" i="5"/>
  <c r="E100" i="5"/>
  <c r="E107" i="5"/>
  <c r="E59" i="5"/>
  <c r="E93" i="5"/>
  <c r="E112" i="5"/>
  <c r="E75" i="5"/>
  <c r="E66" i="5"/>
  <c r="E64" i="5"/>
  <c r="F90" i="5"/>
  <c r="E90" i="5" s="1"/>
  <c r="F84" i="5"/>
  <c r="E84" i="5" s="1"/>
  <c r="F26" i="5"/>
  <c r="E73" i="5"/>
  <c r="E86" i="5"/>
  <c r="E85" i="5"/>
  <c r="E106" i="5"/>
  <c r="E98" i="5"/>
  <c r="E79" i="5"/>
  <c r="E80" i="5"/>
  <c r="E81" i="5"/>
  <c r="E65" i="5"/>
  <c r="F45" i="5"/>
  <c r="E45" i="5" s="1"/>
  <c r="F41" i="5"/>
  <c r="E41" i="5" s="1"/>
  <c r="F111" i="5"/>
  <c r="E111" i="5" s="1"/>
  <c r="F13" i="5"/>
  <c r="E13" i="5" s="1"/>
  <c r="F103" i="5"/>
  <c r="E103" i="5" s="1"/>
  <c r="F3" i="5"/>
  <c r="F8" i="5"/>
  <c r="F72" i="5"/>
  <c r="E72" i="5" s="1"/>
  <c r="F14" i="5"/>
  <c r="F74" i="5"/>
  <c r="E74" i="5" s="1"/>
  <c r="F104" i="5"/>
  <c r="E104" i="5" s="1"/>
  <c r="F42" i="5"/>
  <c r="E42" i="5" s="1"/>
  <c r="F4" i="5"/>
  <c r="F96" i="5"/>
  <c r="E96" i="5" s="1"/>
  <c r="F105" i="5" l="1"/>
  <c r="E105" i="5" s="1"/>
  <c r="F11" i="5"/>
  <c r="E11" i="5" s="1"/>
  <c r="F12" i="5"/>
  <c r="E12" i="5" s="1"/>
  <c r="F15" i="5"/>
  <c r="E15" i="5" s="1"/>
  <c r="F19" i="5"/>
  <c r="E19" i="5" s="1"/>
  <c r="F17" i="5"/>
  <c r="E17" i="5" s="1"/>
  <c r="F16" i="5"/>
  <c r="E16" i="5" s="1"/>
  <c r="F71" i="5"/>
  <c r="E71" i="5" s="1"/>
  <c r="F92" i="5"/>
  <c r="E92" i="5" s="1"/>
  <c r="F51" i="5"/>
  <c r="E51" i="5" s="1"/>
  <c r="F18" i="5"/>
  <c r="F28" i="5"/>
  <c r="E28" i="5" s="1"/>
  <c r="F21" i="5"/>
  <c r="E21" i="5" s="1"/>
  <c r="F89" i="5"/>
  <c r="E89" i="5" s="1"/>
  <c r="E3" i="5"/>
  <c r="F27" i="5"/>
  <c r="E27" i="5" s="1"/>
  <c r="F53" i="5"/>
  <c r="E53" i="5" s="1"/>
  <c r="F7" i="5"/>
  <c r="E7" i="5" s="1"/>
  <c r="F50" i="5"/>
  <c r="E50" i="5" s="1"/>
  <c r="F22" i="5"/>
  <c r="E4" i="5"/>
  <c r="F24" i="5"/>
  <c r="E24" i="5" s="1"/>
  <c r="F57" i="5"/>
  <c r="E57" i="5" s="1"/>
  <c r="F91" i="5"/>
  <c r="E91" i="5" s="1"/>
  <c r="F44" i="5"/>
  <c r="E44" i="5" s="1"/>
  <c r="F25" i="5"/>
  <c r="E25" i="5" s="1"/>
  <c r="F78" i="5"/>
  <c r="E78" i="5" s="1"/>
  <c r="F43" i="5"/>
  <c r="E43" i="5" s="1"/>
  <c r="F110" i="5"/>
  <c r="E110" i="5" s="1"/>
  <c r="F20" i="5"/>
  <c r="E20" i="5" s="1"/>
  <c r="F9" i="5" l="1"/>
  <c r="E9" i="5" s="1"/>
  <c r="F5" i="5"/>
  <c r="E5" i="5" s="1"/>
  <c r="E18" i="5"/>
  <c r="E14" i="5"/>
  <c r="E22" i="5"/>
  <c r="E26" i="5"/>
  <c r="E8" i="5"/>
</calcChain>
</file>

<file path=xl/comments1.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<sst xmlns="http://schemas.openxmlformats.org/spreadsheetml/2006/main" count="485" uniqueCount="224">
  <si>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</si>
  <si>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</si>
  <si>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</si>
  <si>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</si>
  <si>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</si>
  <si>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</si>
  <si>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</si>
  <si>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</si>
  <si>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</si>
  <si>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</si>
  <si>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</si>
  <si>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</si>
  <si>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</si>
  <si>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</si>
  <si>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</si>
  <si>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</si>
  <si>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</si>
  <si>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</si>
  <si>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</si>
  <si>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</si>
  <si>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</si>
  <si>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</si>
  <si>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</si>
  <si>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</si>
  <si>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</si>
  <si>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</si>
  <si>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</si>
  <si>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</si>
  <si>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Tim</t>
  </si>
  <si>
    <t>MEADEN</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</si>
  <si>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</si>
  <si>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</si>
  <si>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</si>
  <si>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</si>
  <si>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</si>
  <si>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</si>
  <si>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</si>
  <si>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</si>
  <si>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</si>
  <si>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</si>
  <si>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</si>
  <si>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</si>
  <si>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</si>
  <si>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</si>
  <si>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</si>
  <si>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</si>
  <si>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</si>
  <si>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</si>
  <si>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</si>
  <si>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</si>
  <si>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</si>
  <si>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</si>
  <si>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Steve</t>
  </si>
  <si>
    <t>WILLIAMSZ</t>
  </si>
  <si>
    <t>Lap record</t>
  </si>
  <si>
    <t>secs off record</t>
  </si>
  <si>
    <t>Bmark Adjust</t>
  </si>
  <si>
    <t>Posn Pts</t>
  </si>
  <si>
    <t>Robert</t>
  </si>
  <si>
    <t>DOWNES</t>
  </si>
  <si>
    <t>S10</t>
  </si>
  <si>
    <t>S8</t>
  </si>
  <si>
    <t>Alan Conrad</t>
  </si>
  <si>
    <t>Tim Meaden</t>
  </si>
  <si>
    <t>Randy Stagno Navarra</t>
  </si>
  <si>
    <t>Robert Downes</t>
  </si>
  <si>
    <t>Simeon Ouzas</t>
  </si>
  <si>
    <t>Steve Williamsz</t>
  </si>
  <si>
    <t>Paul Ledwith</t>
  </si>
  <si>
    <t>Ray Monik</t>
  </si>
  <si>
    <t>S31</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</si>
  <si>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</si>
  <si>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</si>
  <si>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</si>
  <si>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</si>
  <si>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</si>
  <si>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</si>
  <si>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</si>
  <si>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</si>
  <si>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</si>
  <si>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</si>
  <si>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</si>
  <si>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</si>
  <si>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</si>
  <si>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</si>
  <si>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</si>
  <si>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</si>
  <si>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</si>
  <si>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</si>
  <si>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</si>
  <si>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</si>
  <si>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</si>
  <si>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</si>
  <si>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Max Lloyd</t>
  </si>
  <si>
    <t>Matthew Cavell</t>
  </si>
  <si>
    <t>Max</t>
  </si>
  <si>
    <t>LLOYD</t>
  </si>
  <si>
    <t>David Adam</t>
  </si>
  <si>
    <t>Russell</t>
  </si>
  <si>
    <t>GARNER</t>
  </si>
  <si>
    <t>Matthew</t>
  </si>
  <si>
    <t>CAVELL</t>
  </si>
  <si>
    <t>1:57.6877</t>
  </si>
  <si>
    <t>2:00.5817</t>
  </si>
  <si>
    <t>New lap record</t>
  </si>
  <si>
    <t>S14</t>
  </si>
  <si>
    <t>Dean Watchorn</t>
  </si>
  <si>
    <t>S22</t>
  </si>
  <si>
    <t>Isaac Pittolo</t>
  </si>
  <si>
    <t>Kutay Dal</t>
  </si>
  <si>
    <t>Andrew Potter</t>
  </si>
  <si>
    <t>Dean</t>
  </si>
  <si>
    <t>Paul</t>
  </si>
  <si>
    <t>LEDWITH</t>
  </si>
  <si>
    <t>Randy</t>
  </si>
  <si>
    <t>STAGNO NAVARRA</t>
  </si>
  <si>
    <t>Alan</t>
  </si>
  <si>
    <t>CONRAD</t>
  </si>
  <si>
    <t>David</t>
  </si>
  <si>
    <t>ADAM</t>
  </si>
  <si>
    <t>Kutay</t>
  </si>
  <si>
    <t>DAL</t>
  </si>
  <si>
    <t>BROGAN</t>
  </si>
  <si>
    <t>Matt</t>
  </si>
  <si>
    <t>Brendan Beavis</t>
  </si>
  <si>
    <t>Matt Brogan</t>
  </si>
  <si>
    <t>Eden Beavis</t>
  </si>
  <si>
    <t>Tim Van Duyl</t>
  </si>
  <si>
    <t>S26</t>
  </si>
  <si>
    <t>Simon Acfield</t>
  </si>
  <si>
    <t>Brendan</t>
  </si>
  <si>
    <t>BEAVIS</t>
  </si>
  <si>
    <t>Tom Whelan</t>
  </si>
  <si>
    <t>Dean Hasnat</t>
  </si>
  <si>
    <t>S20</t>
  </si>
  <si>
    <t>S16</t>
  </si>
  <si>
    <t>Stuart Dawson</t>
  </si>
  <si>
    <t>Stuart</t>
  </si>
  <si>
    <t>DAWSON</t>
  </si>
  <si>
    <t>Simon</t>
  </si>
  <si>
    <t>ACFIELD</t>
  </si>
  <si>
    <t>Peter Dannock</t>
  </si>
  <si>
    <t>1:50.5962</t>
  </si>
  <si>
    <t>1:50.6275</t>
  </si>
  <si>
    <t>1:51.8413</t>
  </si>
  <si>
    <t>S32</t>
  </si>
  <si>
    <t>1:55.0613</t>
  </si>
  <si>
    <t>1:55.1507</t>
  </si>
  <si>
    <t>1:55.7648</t>
  </si>
  <si>
    <t>1:55.9022</t>
  </si>
  <si>
    <t>Benjamin Sale</t>
  </si>
  <si>
    <t>1:56.5318</t>
  </si>
  <si>
    <t>1:56.8686</t>
  </si>
  <si>
    <t>1:57.5536</t>
  </si>
  <si>
    <t>1:59.2493</t>
  </si>
  <si>
    <t>ROBERT DOWNES</t>
  </si>
  <si>
    <t>2:01.8353</t>
  </si>
  <si>
    <t>2:02.6039</t>
  </si>
  <si>
    <t>Simon McLean</t>
  </si>
  <si>
    <t>2:03.4540</t>
  </si>
  <si>
    <t>2:03.5378</t>
  </si>
  <si>
    <t>James Hillenaar</t>
  </si>
  <si>
    <t>2:04.0315</t>
  </si>
  <si>
    <t>2:04.0657</t>
  </si>
  <si>
    <t>2:04.4070</t>
  </si>
  <si>
    <t>Alexandra Hailstone</t>
  </si>
  <si>
    <t>2:04.5703</t>
  </si>
  <si>
    <t>2:04.9650</t>
  </si>
  <si>
    <t>Darryl Meehan</t>
  </si>
  <si>
    <t>Lindsay Stenniken</t>
  </si>
  <si>
    <t>2:05.5610</t>
  </si>
  <si>
    <t>2:05.6481</t>
  </si>
  <si>
    <t>David Mackrell</t>
  </si>
  <si>
    <t>2:06.1107</t>
  </si>
  <si>
    <t>2:06.2230</t>
  </si>
  <si>
    <t>2:06.3278</t>
  </si>
  <si>
    <t>2:06.8961</t>
  </si>
  <si>
    <t>wayne scanlan</t>
  </si>
  <si>
    <t>2:07.5803</t>
  </si>
  <si>
    <t>2:08.9380</t>
  </si>
  <si>
    <t>2:10.1123</t>
  </si>
  <si>
    <t>2:11.7874</t>
  </si>
  <si>
    <t>Greg Cleaver</t>
  </si>
  <si>
    <t>2:12.4207</t>
  </si>
  <si>
    <t>Andrew Tabone</t>
  </si>
  <si>
    <t>2:13.2571</t>
  </si>
  <si>
    <t>2:15.1595</t>
  </si>
  <si>
    <t>Alexandra Rodek</t>
  </si>
  <si>
    <t>2:24.6739</t>
  </si>
  <si>
    <t>HASNAT</t>
  </si>
  <si>
    <t>Tom</t>
  </si>
  <si>
    <t>WHELAN</t>
  </si>
  <si>
    <t>VAN DUYL</t>
  </si>
  <si>
    <t>Isaac</t>
  </si>
  <si>
    <t>PITTOLO</t>
  </si>
  <si>
    <t>MACKRELL</t>
  </si>
  <si>
    <t>DANNOCK</t>
  </si>
  <si>
    <t>Peter</t>
  </si>
  <si>
    <t>WHITAKER</t>
  </si>
  <si>
    <t>Lloyd</t>
  </si>
  <si>
    <t>Whitaker</t>
  </si>
  <si>
    <t>1. Phillip Island 19/1/19</t>
  </si>
  <si>
    <t>2. Sandown 16/2/19</t>
  </si>
  <si>
    <t>3. Winton 14/4/19</t>
  </si>
  <si>
    <t>4. Sandown 5/5/19</t>
  </si>
  <si>
    <t>6. Phillip Island 6/7/19</t>
  </si>
  <si>
    <t>7. Sandown 11/8/19</t>
  </si>
  <si>
    <t>8. Broadford 7/9/19</t>
  </si>
  <si>
    <t>MX5 Vic - MOTORSPORT CHAMPIONSHIP 2019</t>
  </si>
  <si>
    <t>9. Winton 29/9/19</t>
  </si>
  <si>
    <t>10. Philliip Island 8/12/19</t>
  </si>
  <si>
    <t xml:space="preserve">5. I/C Wakefield 2/6/19 </t>
  </si>
  <si>
    <t>MCLEAN</t>
  </si>
  <si>
    <t>Ray</t>
  </si>
  <si>
    <t>MONIK</t>
  </si>
  <si>
    <t>SALE</t>
  </si>
  <si>
    <t>Benjamin</t>
  </si>
  <si>
    <t>Alexandra</t>
  </si>
  <si>
    <t>HAILSTONE</t>
  </si>
  <si>
    <t>1:58.1288</t>
  </si>
  <si>
    <t>2:03.1540</t>
  </si>
  <si>
    <t>2:03.6272</t>
  </si>
  <si>
    <t>2:05.2461</t>
  </si>
  <si>
    <t>NoTimeRec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</si>
</sst>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ss.000"/>
    <numFmt numFmtId="165" formatCode="0.000"/>
    <numFmt numFmtId="166" formatCode="mm:ss.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0.249977111117893"/>
        <bgColor indexed="64"/>
      </patternFill>
    </fill>
  </fills>
  <borders count="2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48">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4" borderId="0" xfId="0" applyFill="1" applyBorder="1"/>
    <xf numFmtId="0" fontId="4" fillId="5" borderId="0" xfId="0" quotePrefix="1" applyFont="1" applyFill="1" applyBorder="1" applyAlignment="1">
      <alignment horizontal="center"/>
    </xf>
    <xf numFmtId="0" fontId="0" fillId="5" borderId="0" xfId="0" applyFill="1" applyAlignment="1">
      <alignment horizontal="center"/>
    </xf>
    <xf numFmtId="0" fontId="5" fillId="5" borderId="0" xfId="0" applyFont="1" applyFill="1" applyBorder="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5" fillId="4" borderId="0" xfId="0"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5" fillId="6" borderId="0" xfId="0" applyFont="1" applyFill="1" applyBorder="1" applyAlignment="1">
      <alignment horizontal="center"/>
    </xf>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5" fillId="7" borderId="0" xfId="0" applyFont="1" applyFill="1" applyBorder="1" applyAlignment="1">
      <alignment horizontal="center"/>
    </xf>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applyBorder="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0" fillId="9" borderId="0" xfId="0" applyFill="1" applyBorder="1"/>
    <xf numFmtId="0" fontId="5" fillId="9" borderId="0" xfId="0" applyFont="1" applyFill="1" applyBorder="1" applyAlignment="1">
      <alignment horizontal="center"/>
    </xf>
    <xf numFmtId="0" fontId="6" fillId="9" borderId="0" xfId="0" applyFont="1" applyFill="1" applyBorder="1" applyAlignment="1"/>
    <xf numFmtId="49" fontId="0" fillId="9" borderId="0" xfId="0" applyNumberFormat="1" applyFill="1" applyBorder="1"/>
    <xf numFmtId="0" fontId="4" fillId="9" borderId="0" xfId="0" quotePrefix="1" applyFont="1" applyFill="1" applyBorder="1" applyAlignment="1">
      <alignment horizontal="center"/>
    </xf>
    <xf numFmtId="0" fontId="0" fillId="9" borderId="0" xfId="0" applyFill="1"/>
    <xf numFmtId="0" fontId="4" fillId="9" borderId="0" xfId="0" applyFont="1" applyFill="1" applyBorder="1" applyAlignment="1">
      <alignment horizontal="center"/>
    </xf>
    <xf numFmtId="0" fontId="0" fillId="9" borderId="0" xfId="0" applyFill="1" applyAlignment="1">
      <alignment horizontal="center"/>
    </xf>
    <xf numFmtId="0" fontId="6" fillId="8" borderId="0" xfId="0" applyFont="1" applyFill="1"/>
    <xf numFmtId="0" fontId="5" fillId="4" borderId="0" xfId="0" applyFont="1" applyFill="1" applyAlignment="1">
      <alignment horizontal="center"/>
    </xf>
    <xf numFmtId="0" fontId="4" fillId="9" borderId="2" xfId="0" applyNumberFormat="1" applyFont="1" applyFill="1" applyBorder="1" applyAlignment="1">
      <alignment horizontal="center"/>
    </xf>
    <xf numFmtId="0" fontId="4" fillId="9" borderId="3" xfId="0" applyNumberFormat="1" applyFont="1" applyFill="1" applyBorder="1" applyAlignment="1">
      <alignment horizontal="center"/>
    </xf>
    <xf numFmtId="0" fontId="4" fillId="9" borderId="4" xfId="0" applyNumberFormat="1" applyFont="1" applyFill="1" applyBorder="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5" fillId="10" borderId="0" xfId="0"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5" fillId="11" borderId="0" xfId="0"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5" fillId="12" borderId="0" xfId="0"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0" fontId="5" fillId="4" borderId="5" xfId="0"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7" borderId="0" xfId="0" applyFill="1" applyBorder="1" applyAlignment="1">
      <alignment horizontal="center"/>
    </xf>
    <xf numFmtId="0" fontId="0" fillId="18" borderId="22" xfId="0" applyFill="1" applyBorder="1"/>
    <xf numFmtId="0" fontId="0" fillId="18" borderId="22" xfId="0" applyFill="1" applyBorder="1" applyAlignment="1">
      <alignment horizontal="left" vertical="top"/>
    </xf>
    <xf numFmtId="0" fontId="0" fillId="18" borderId="22" xfId="0" applyFill="1" applyBorder="1" applyAlignment="1">
      <alignment horizontal="center"/>
    </xf>
    <xf numFmtId="0" fontId="0" fillId="18" borderId="22" xfId="0" applyFill="1" applyBorder="1" applyAlignment="1">
      <alignment horizontal="left" vertical="top" wrapText="1"/>
    </xf>
    <xf numFmtId="0" fontId="0" fillId="0" borderId="11" xfId="0" applyFill="1" applyBorder="1" applyAlignment="1">
      <alignment horizontal="center"/>
    </xf>
    <xf numFmtId="0" fontId="4" fillId="15" borderId="8" xfId="0" applyFont="1" applyFill="1" applyBorder="1" applyAlignment="1">
      <alignment horizontal="center" vertical="center" wrapText="1"/>
    </xf>
    <xf numFmtId="0" fontId="4" fillId="15" borderId="9" xfId="0" applyFont="1" applyFill="1" applyBorder="1" applyAlignment="1">
      <alignment horizontal="center" vertical="center" wrapText="1"/>
    </xf>
    <xf numFmtId="2" fontId="0" fillId="0" borderId="0" xfId="0" applyNumberFormat="1" applyBorder="1" applyAlignment="1">
      <alignment horizontal="center"/>
    </xf>
    <xf numFmtId="2" fontId="4" fillId="15" borderId="8" xfId="0" applyNumberFormat="1" applyFont="1" applyFill="1" applyBorder="1" applyAlignment="1">
      <alignment horizontal="center" vertical="center" wrapText="1"/>
    </xf>
    <xf numFmtId="0" fontId="0" fillId="17"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7"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8" borderId="2" xfId="0" applyFill="1" applyBorder="1" applyAlignment="1">
      <alignment horizontal="center" vertical="top"/>
    </xf>
    <xf numFmtId="0" fontId="5" fillId="18" borderId="8" xfId="0" applyFont="1" applyFill="1" applyBorder="1" applyAlignment="1">
      <alignment horizontal="left" vertical="top"/>
    </xf>
    <xf numFmtId="0" fontId="5" fillId="18" borderId="2" xfId="0" applyFont="1" applyFill="1" applyBorder="1" applyAlignment="1">
      <alignment horizontal="center" vertical="center"/>
    </xf>
    <xf numFmtId="0" fontId="0" fillId="18" borderId="8" xfId="0" applyFill="1" applyBorder="1" applyAlignment="1">
      <alignment horizontal="center" vertical="center"/>
    </xf>
    <xf numFmtId="0" fontId="0" fillId="18" borderId="4" xfId="0" applyFill="1" applyBorder="1" applyAlignment="1">
      <alignment horizontal="center" vertical="top"/>
    </xf>
    <xf numFmtId="0" fontId="5" fillId="18" borderId="1" xfId="0" applyFont="1" applyFill="1" applyBorder="1" applyAlignment="1">
      <alignment horizontal="left" vertical="top"/>
    </xf>
    <xf numFmtId="0" fontId="5" fillId="18" borderId="4" xfId="0" applyFont="1" applyFill="1" applyBorder="1" applyAlignment="1">
      <alignment horizontal="center" vertical="center"/>
    </xf>
    <xf numFmtId="0" fontId="0" fillId="18" borderId="1" xfId="0" applyFill="1" applyBorder="1" applyAlignment="1">
      <alignment horizontal="center" vertical="center"/>
    </xf>
    <xf numFmtId="0" fontId="5" fillId="18" borderId="8" xfId="0" applyFont="1" applyFill="1" applyBorder="1" applyAlignment="1">
      <alignment horizontal="left" vertical="top" wrapText="1"/>
    </xf>
    <xf numFmtId="0" fontId="5" fillId="18" borderId="1" xfId="0" applyFont="1" applyFill="1" applyBorder="1" applyAlignment="1">
      <alignment horizontal="left" vertical="top" wrapText="1"/>
    </xf>
    <xf numFmtId="0" fontId="0" fillId="18" borderId="12" xfId="0" applyFill="1" applyBorder="1" applyAlignment="1">
      <alignment horizontal="center" vertical="top"/>
    </xf>
    <xf numFmtId="0" fontId="0" fillId="18" borderId="13" xfId="0" applyFill="1" applyBorder="1" applyAlignment="1">
      <alignment horizontal="left" vertical="top"/>
    </xf>
    <xf numFmtId="0" fontId="5" fillId="18" borderId="12" xfId="0" applyFont="1" applyFill="1" applyBorder="1" applyAlignment="1">
      <alignment horizontal="center" vertical="center"/>
    </xf>
    <xf numFmtId="0" fontId="0" fillId="18" borderId="13" xfId="0" applyFill="1" applyBorder="1" applyAlignment="1">
      <alignment horizontal="center" vertical="center"/>
    </xf>
    <xf numFmtId="0" fontId="0" fillId="18" borderId="14" xfId="0" applyFill="1" applyBorder="1" applyAlignment="1">
      <alignment vertical="top"/>
    </xf>
    <xf numFmtId="0" fontId="0" fillId="18" borderId="1" xfId="0" applyFill="1" applyBorder="1" applyAlignment="1">
      <alignment horizontal="left" vertical="top"/>
    </xf>
    <xf numFmtId="0" fontId="0" fillId="18" borderId="10" xfId="0" applyFill="1" applyBorder="1" applyAlignment="1">
      <alignment vertical="top"/>
    </xf>
    <xf numFmtId="0" fontId="9" fillId="18" borderId="23" xfId="0" applyFont="1" applyFill="1" applyBorder="1" applyAlignment="1">
      <alignment vertical="center" wrapText="1"/>
    </xf>
    <xf numFmtId="0" fontId="9" fillId="18" borderId="24" xfId="0" applyFont="1" applyFill="1" applyBorder="1" applyAlignment="1">
      <alignment vertical="center" wrapText="1"/>
    </xf>
    <xf numFmtId="0" fontId="5" fillId="18" borderId="2" xfId="0" quotePrefix="1" applyFont="1" applyFill="1" applyBorder="1" applyAlignment="1">
      <alignment vertical="top"/>
    </xf>
    <xf numFmtId="0" fontId="5" fillId="18" borderId="3" xfId="0" quotePrefix="1" applyFont="1" applyFill="1" applyBorder="1" applyAlignment="1">
      <alignment vertical="top"/>
    </xf>
    <xf numFmtId="0" fontId="5" fillId="18" borderId="4" xfId="0" quotePrefix="1" applyFont="1" applyFill="1" applyBorder="1" applyAlignment="1">
      <alignment vertical="top"/>
    </xf>
    <xf numFmtId="0" fontId="4" fillId="5" borderId="15" xfId="0" applyFont="1" applyFill="1" applyBorder="1" applyAlignment="1">
      <alignment horizontal="center"/>
    </xf>
    <xf numFmtId="0" fontId="0" fillId="17"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9" borderId="5" xfId="0" applyFont="1" applyFill="1" applyBorder="1" applyAlignment="1">
      <alignment horizontal="center"/>
    </xf>
    <xf numFmtId="49" fontId="0" fillId="13" borderId="0" xfId="0" applyNumberFormat="1" applyFill="1" applyBorder="1" applyAlignment="1">
      <alignment horizontal="center"/>
    </xf>
    <xf numFmtId="0" fontId="5" fillId="12" borderId="0" xfId="0" applyFont="1" applyFill="1" applyBorder="1"/>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xf>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4"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4" borderId="3" xfId="0" applyFont="1" applyFill="1" applyBorder="1" applyAlignment="1">
      <alignment horizontal="center"/>
    </xf>
    <xf numFmtId="0" fontId="4" fillId="15"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7" borderId="8" xfId="0" applyFont="1" applyFill="1" applyBorder="1" applyAlignment="1">
      <alignment horizontal="center" vertical="center" wrapText="1"/>
    </xf>
    <xf numFmtId="0" fontId="5" fillId="13" borderId="0" xfId="0" applyFont="1" applyFill="1" applyBorder="1"/>
    <xf numFmtId="0" fontId="5" fillId="13" borderId="0" xfId="0" applyFont="1" applyFill="1" applyBorder="1" applyAlignment="1">
      <alignment horizontal="center"/>
    </xf>
    <xf numFmtId="0" fontId="5" fillId="13" borderId="5" xfId="0" applyFont="1" applyFill="1" applyBorder="1" applyAlignment="1">
      <alignment horizontal="center"/>
    </xf>
    <xf numFmtId="0" fontId="6" fillId="13" borderId="0" xfId="0" applyFont="1" applyFill="1" applyBorder="1" applyAlignment="1"/>
    <xf numFmtId="0" fontId="4" fillId="13" borderId="0" xfId="0" quotePrefix="1" applyFont="1" applyFill="1" applyBorder="1" applyAlignment="1">
      <alignment horizontal="center"/>
    </xf>
    <xf numFmtId="0" fontId="0" fillId="13" borderId="0" xfId="0" applyFill="1" applyAlignment="1">
      <alignment horizontal="center"/>
    </xf>
    <xf numFmtId="0" fontId="4" fillId="13" borderId="2" xfId="0" applyNumberFormat="1" applyFont="1" applyFill="1" applyBorder="1" applyAlignment="1">
      <alignment horizontal="center"/>
    </xf>
    <xf numFmtId="0" fontId="4" fillId="13" borderId="3" xfId="0" applyNumberFormat="1" applyFont="1" applyFill="1" applyBorder="1" applyAlignment="1">
      <alignment horizontal="center"/>
    </xf>
    <xf numFmtId="0" fontId="4" fillId="13" borderId="4" xfId="0" applyNumberFormat="1" applyFont="1" applyFill="1"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5" fillId="9" borderId="0" xfId="0" applyFont="1" applyFill="1"/>
    <xf numFmtId="0" fontId="14" fillId="0" borderId="0" xfId="0" applyFont="1" applyFill="1" applyBorder="1" applyAlignment="1">
      <alignment horizontal="center"/>
    </xf>
    <xf numFmtId="0" fontId="4" fillId="16" borderId="0" xfId="0" quotePrefix="1" applyFont="1" applyFill="1" applyBorder="1" applyAlignment="1">
      <alignment horizontal="center"/>
    </xf>
    <xf numFmtId="0" fontId="5" fillId="16" borderId="0" xfId="0" applyFont="1" applyFill="1" applyBorder="1"/>
    <xf numFmtId="0" fontId="5" fillId="16" borderId="0" xfId="0" applyFont="1" applyFill="1" applyAlignment="1">
      <alignment horizontal="center"/>
    </xf>
    <xf numFmtId="0" fontId="4" fillId="16" borderId="2" xfId="0" applyNumberFormat="1" applyFont="1" applyFill="1" applyBorder="1" applyAlignment="1">
      <alignment horizontal="center"/>
    </xf>
    <xf numFmtId="0" fontId="5" fillId="16" borderId="5" xfId="0" applyFont="1" applyFill="1" applyBorder="1" applyAlignment="1">
      <alignment horizontal="center"/>
    </xf>
    <xf numFmtId="0" fontId="5" fillId="16" borderId="0" xfId="0" applyFont="1" applyFill="1" applyBorder="1" applyAlignment="1">
      <alignment horizontal="center"/>
    </xf>
    <xf numFmtId="0" fontId="4" fillId="16" borderId="3" xfId="0" applyNumberFormat="1" applyFont="1" applyFill="1" applyBorder="1" applyAlignment="1">
      <alignment horizontal="center"/>
    </xf>
    <xf numFmtId="0" fontId="0" fillId="16" borderId="0" xfId="0" applyFill="1" applyBorder="1"/>
    <xf numFmtId="0" fontId="4" fillId="16" borderId="0" xfId="0" applyFont="1" applyFill="1" applyBorder="1" applyAlignment="1">
      <alignment horizontal="center"/>
    </xf>
    <xf numFmtId="0" fontId="4" fillId="16" borderId="4" xfId="0" applyNumberFormat="1" applyFont="1" applyFill="1" applyBorder="1" applyAlignment="1">
      <alignment horizontal="center"/>
    </xf>
    <xf numFmtId="0" fontId="6" fillId="16" borderId="0" xfId="0" applyFont="1" applyFill="1" applyBorder="1" applyAlignment="1"/>
    <xf numFmtId="164" fontId="0" fillId="16" borderId="0" xfId="0" applyNumberFormat="1" applyFill="1" applyBorder="1"/>
    <xf numFmtId="0" fontId="5" fillId="0" borderId="0" xfId="0" applyFont="1" applyBorder="1"/>
    <xf numFmtId="49" fontId="4" fillId="4" borderId="3" xfId="0" applyNumberFormat="1" applyFont="1" applyFill="1" applyBorder="1" applyAlignment="1">
      <alignment horizontal="center"/>
    </xf>
    <xf numFmtId="0" fontId="0" fillId="17" borderId="7" xfId="0" applyFill="1" applyBorder="1" applyAlignment="1">
      <alignment horizontal="center"/>
    </xf>
    <xf numFmtId="0" fontId="0" fillId="17" borderId="5" xfId="0" applyFill="1" applyBorder="1" applyAlignment="1">
      <alignment horizontal="center"/>
    </xf>
    <xf numFmtId="0" fontId="0" fillId="17" borderId="11" xfId="0" applyFill="1" applyBorder="1" applyAlignment="1">
      <alignment horizontal="center"/>
    </xf>
    <xf numFmtId="0" fontId="0" fillId="17" borderId="1" xfId="0" applyFill="1" applyBorder="1" applyAlignment="1">
      <alignment horizontal="center"/>
    </xf>
    <xf numFmtId="0" fontId="0" fillId="17"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6"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49" fontId="0" fillId="0" borderId="1" xfId="0" applyNumberFormat="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5" fillId="9" borderId="0" xfId="0" applyFont="1" applyFill="1" applyBorder="1" applyAlignment="1">
      <alignment horizontal="center"/>
    </xf>
    <xf numFmtId="0" fontId="5" fillId="19" borderId="0" xfId="0" applyFont="1" applyFill="1" applyBorder="1" applyAlignment="1">
      <alignment horizontal="center"/>
    </xf>
    <xf numFmtId="0" fontId="4" fillId="20" borderId="17" xfId="0" quotePrefix="1" applyFont="1" applyFill="1" applyBorder="1" applyAlignment="1">
      <alignment horizontal="center"/>
    </xf>
    <xf numFmtId="0" fontId="4" fillId="20" borderId="18" xfId="0" quotePrefix="1" applyFont="1" applyFill="1" applyBorder="1" applyAlignment="1">
      <alignment horizontal="center"/>
    </xf>
    <xf numFmtId="0" fontId="4" fillId="20" borderId="19" xfId="0" quotePrefix="1" applyFont="1" applyFill="1" applyBorder="1" applyAlignment="1">
      <alignment horizontal="center"/>
    </xf>
    <xf numFmtId="0" fontId="4" fillId="20" borderId="20" xfId="0" applyNumberFormat="1" applyFont="1" applyFill="1" applyBorder="1" applyAlignment="1">
      <alignment horizontal="center"/>
    </xf>
    <xf numFmtId="0" fontId="4" fillId="20" borderId="15" xfId="0" applyNumberFormat="1" applyFont="1" applyFill="1" applyBorder="1" applyAlignment="1">
      <alignment horizontal="center"/>
    </xf>
    <xf numFmtId="0" fontId="4" fillId="20" borderId="21" xfId="0" applyNumberFormat="1" applyFont="1" applyFill="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5" fillId="9"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5" xfId="0" applyFont="1" applyFill="1" applyBorder="1" applyAlignment="1">
      <alignment horizontal="center"/>
    </xf>
    <xf numFmtId="0" fontId="0" fillId="0" borderId="8" xfId="0" applyFill="1" applyBorder="1"/>
    <xf numFmtId="0" fontId="0" fillId="0" borderId="8" xfId="0"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5"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0" xfId="0" applyFont="1" applyBorder="1"/>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7" xfId="0" applyFont="1" applyFill="1" applyBorder="1" applyAlignment="1">
      <alignment horizontal="center"/>
    </xf>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49" fontId="0" fillId="0" borderId="8" xfId="0" applyNumberFormat="1" applyFill="1" applyBorder="1" applyAlignment="1">
      <alignment horizontal="center"/>
    </xf>
    <xf numFmtId="49" fontId="4" fillId="0" borderId="0" xfId="0" applyNumberFormat="1" applyFont="1" applyBorder="1" applyAlignment="1">
      <alignment horizontal="center"/>
    </xf>
    <xf numFmtId="0" fontId="3" fillId="2" borderId="0"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8" borderId="9" xfId="0" applyFont="1" applyFill="1" applyBorder="1" applyAlignment="1">
      <alignment horizontal="center" vertical="center"/>
    </xf>
    <xf numFmtId="0" fontId="5" fillId="18" borderId="10" xfId="0" applyFont="1" applyFill="1" applyBorder="1" applyAlignment="1">
      <alignment horizontal="center" vertical="center"/>
    </xf>
  </cellXfs>
  <cellStyles count="4">
    <cellStyle name="Hyperlink" xfId="1" builtinId="8"/>
    <cellStyle name="Normal" xfId="0" builtinId="0"/>
    <cellStyle name="Normal 2 2" xfId="2"/>
    <cellStyle name="Normal 3" xfId="3"/>
  </cellStyles>
  <dxfs count="66">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X5%20Championship%202019%20R2%20-%20Excl%20Practice%20Ses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Championship Scoring"/>
    </sheetNames>
    <sheetDataSet>
      <sheetData sheetId="0"/>
      <sheetData sheetId="1"/>
      <sheetData sheetId="2"/>
      <sheetData sheetId="3">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tabSelected="1" zoomScaleNormal="10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5234375" defaultRowHeight="12.45" x14ac:dyDescent="0.3"/>
  <cols>
    <col min="1" max="1" width="7.15234375" style="2" bestFit="1" customWidth="1"/>
    <col min="2" max="2" width="8.765625" style="1" customWidth="1"/>
    <col min="3" max="3" width="18.53515625" style="1" bestFit="1" customWidth="1"/>
    <col min="4" max="4" width="8.53515625" style="8" customWidth="1"/>
    <col min="5" max="5" width="10.3828125" style="25" customWidth="1"/>
    <col min="6" max="15" width="6.3828125" style="8" customWidth="1"/>
    <col min="16" max="16" width="18.3828125" style="1" hidden="1" customWidth="1"/>
    <col min="17" max="17" width="7.15234375" style="1" customWidth="1"/>
    <col min="18" max="16384" width="9.15234375" style="1"/>
  </cols>
  <sheetData>
    <row r="1" spans="1:17" ht="15.45" x14ac:dyDescent="0.4">
      <c r="A1" s="343" t="s">
        <v>208</v>
      </c>
      <c r="B1" s="343"/>
      <c r="C1" s="343"/>
      <c r="D1" s="343"/>
      <c r="E1" s="343"/>
      <c r="F1" s="343"/>
      <c r="G1" s="343"/>
      <c r="H1" s="343"/>
      <c r="I1" s="343"/>
      <c r="J1" s="343"/>
      <c r="K1" s="343"/>
      <c r="L1" s="343"/>
      <c r="M1" s="343"/>
      <c r="N1" s="343"/>
      <c r="O1" s="343"/>
    </row>
    <row r="2" spans="1:17" s="27" customFormat="1" ht="119.5" customHeight="1" thickBot="1" x14ac:dyDescent="0.35">
      <c r="A2" s="2" t="s">
        <v>0</v>
      </c>
      <c r="B2" s="58" t="s">
        <v>1</v>
      </c>
      <c r="C2" s="58"/>
      <c r="D2" s="2" t="s">
        <v>2</v>
      </c>
      <c r="E2" s="59" t="s">
        <v>50</v>
      </c>
      <c r="F2" s="60" t="s">
        <v>201</v>
      </c>
      <c r="G2" s="60" t="s">
        <v>202</v>
      </c>
      <c r="H2" s="60" t="s">
        <v>203</v>
      </c>
      <c r="I2" s="60" t="s">
        <v>204</v>
      </c>
      <c r="J2" s="60" t="s">
        <v>211</v>
      </c>
      <c r="K2" s="60" t="s">
        <v>205</v>
      </c>
      <c r="L2" s="60" t="s">
        <v>206</v>
      </c>
      <c r="M2" s="60" t="s">
        <v>207</v>
      </c>
      <c r="N2" s="60" t="s">
        <v>209</v>
      </c>
      <c r="O2" s="60" t="s">
        <v>210</v>
      </c>
      <c r="P2" s="26"/>
      <c r="Q2" s="26"/>
    </row>
    <row r="3" spans="1:17" s="5" customFormat="1" x14ac:dyDescent="0.3">
      <c r="A3" s="303">
        <v>1</v>
      </c>
      <c r="B3" s="331" t="s">
        <v>98</v>
      </c>
      <c r="C3" s="331" t="s">
        <v>99</v>
      </c>
      <c r="D3" s="332" t="s">
        <v>48</v>
      </c>
      <c r="E3" s="306">
        <f>SUM(F3:O3) - SMALL(F3:O3,2) - MIN(F3:O3)</f>
        <v>110</v>
      </c>
      <c r="F3" s="335">
        <f>IFERROR(VLOOKUP($P3,'Rd1 PI'!$C$2:$AC$41,27,0),0)</f>
        <v>110</v>
      </c>
      <c r="G3" s="332">
        <f>IFERROR(VLOOKUP($P3,#REF!,27,0),0)</f>
        <v>0</v>
      </c>
      <c r="H3" s="332">
        <f>IFERROR(VLOOKUP($P3,#REF!,27,0),0)</f>
        <v>0</v>
      </c>
      <c r="I3" s="332">
        <f>IFERROR(VLOOKUP($P3,#REF!,27,0),0)</f>
        <v>0</v>
      </c>
      <c r="J3" s="332">
        <f>IFERROR(VLOOKUP($P3,#REF!,27,0),0)</f>
        <v>0</v>
      </c>
      <c r="K3" s="332">
        <f>IFERROR(VLOOKUP($P3,#REF!,27,0),0)</f>
        <v>0</v>
      </c>
      <c r="L3" s="332">
        <f>IFERROR(VLOOKUP($P3,#REF!,27,0),0)</f>
        <v>0</v>
      </c>
      <c r="M3" s="332">
        <f>IFERROR(VLOOKUP($P3,#REF!,27,0),0)</f>
        <v>0</v>
      </c>
      <c r="N3" s="332">
        <f>IFERROR(VLOOKUP($P3,#REF!,27,0),0)</f>
        <v>0</v>
      </c>
      <c r="O3" s="336">
        <f>IFERROR(VLOOKUP($P3,#REF!,27,0),0)</f>
        <v>0</v>
      </c>
      <c r="P3" s="5" t="str">
        <f>CONCATENATE(LOWER(B3)," ",LOWER(C3))</f>
        <v>russell garner</v>
      </c>
    </row>
    <row r="4" spans="1:17" s="5" customFormat="1" x14ac:dyDescent="0.3">
      <c r="A4" s="304">
        <v>2</v>
      </c>
      <c r="B4" s="333" t="s">
        <v>112</v>
      </c>
      <c r="C4" s="333" t="s">
        <v>113</v>
      </c>
      <c r="D4" s="4" t="s">
        <v>13</v>
      </c>
      <c r="E4" s="307">
        <f>SUM(F4:O4)</f>
        <v>105</v>
      </c>
      <c r="F4" s="320">
        <f>IFERROR(VLOOKUP($P4,'Rd1 PI'!$C$2:$AC$41,27,0),0)</f>
        <v>105</v>
      </c>
      <c r="G4" s="4">
        <f>IFERROR(VLOOKUP($P4,#REF!,27,0),0)</f>
        <v>0</v>
      </c>
      <c r="H4" s="4">
        <f>IFERROR(VLOOKUP($P4,#REF!,27,0),0)</f>
        <v>0</v>
      </c>
      <c r="I4" s="4">
        <f>IFERROR(VLOOKUP($P4,#REF!,27,0),0)</f>
        <v>0</v>
      </c>
      <c r="J4" s="4">
        <f>IFERROR(VLOOKUP($P4,#REF!,27,0),0)</f>
        <v>0</v>
      </c>
      <c r="K4" s="4">
        <f>IFERROR(VLOOKUP($P4,#REF!,27,0),0)</f>
        <v>0</v>
      </c>
      <c r="L4" s="4">
        <f>IFERROR(VLOOKUP($P4,#REF!,27,0),0)</f>
        <v>0</v>
      </c>
      <c r="M4" s="4">
        <f>IFERROR(VLOOKUP($P4,#REF!,27,0),0)</f>
        <v>0</v>
      </c>
      <c r="N4" s="4">
        <f>IFERROR(VLOOKUP($P4,#REF!,27,0),0)</f>
        <v>0</v>
      </c>
      <c r="O4" s="337">
        <f>IFERROR(VLOOKUP($P4,#REF!,27,0),0)</f>
        <v>0</v>
      </c>
      <c r="P4" s="5" t="str">
        <f>CONCATENATE(LOWER(B4)," ",LOWER(C4))</f>
        <v>paul ledwith</v>
      </c>
    </row>
    <row r="5" spans="1:17" s="5" customFormat="1" x14ac:dyDescent="0.3">
      <c r="A5" s="304">
        <v>2</v>
      </c>
      <c r="B5" s="333" t="s">
        <v>114</v>
      </c>
      <c r="C5" s="333" t="s">
        <v>115</v>
      </c>
      <c r="D5" s="4" t="s">
        <v>49</v>
      </c>
      <c r="E5" s="307">
        <f>SUM(F5:O5)</f>
        <v>105</v>
      </c>
      <c r="F5" s="320">
        <f>IFERROR(VLOOKUP($P5,'Rd1 PI'!$C$2:$AC$41,27,0),0)</f>
        <v>105</v>
      </c>
      <c r="G5" s="4">
        <f>IFERROR(VLOOKUP($P5,#REF!,27,0),0)</f>
        <v>0</v>
      </c>
      <c r="H5" s="4">
        <f>IFERROR(VLOOKUP($P5,#REF!,27,0),0)</f>
        <v>0</v>
      </c>
      <c r="I5" s="4">
        <f>IFERROR(VLOOKUP($P5,#REF!,27,0),0)</f>
        <v>0</v>
      </c>
      <c r="J5" s="4">
        <f>IFERROR(VLOOKUP($P5,#REF!,27,0),0)</f>
        <v>0</v>
      </c>
      <c r="K5" s="4">
        <f>IFERROR(VLOOKUP($P5,#REF!,27,0),0)</f>
        <v>0</v>
      </c>
      <c r="L5" s="4">
        <f>IFERROR(VLOOKUP($P5,#REF!,27,0),0)</f>
        <v>0</v>
      </c>
      <c r="M5" s="4">
        <f>IFERROR(VLOOKUP($P5,#REF!,27,0),0)</f>
        <v>0</v>
      </c>
      <c r="N5" s="4">
        <f>IFERROR(VLOOKUP($P5,#REF!,27,0),0)</f>
        <v>0</v>
      </c>
      <c r="O5" s="337">
        <f>IFERROR(VLOOKUP($P5,#REF!,27,0),0)</f>
        <v>0</v>
      </c>
      <c r="P5" s="5" t="str">
        <f>CONCATENATE(LOWER(B5)," ",LOWER(C5))</f>
        <v>randy stagno navarra</v>
      </c>
    </row>
    <row r="6" spans="1:17" s="5" customFormat="1" x14ac:dyDescent="0.3">
      <c r="A6" s="304">
        <v>4</v>
      </c>
      <c r="B6" s="333" t="s">
        <v>139</v>
      </c>
      <c r="C6" s="333" t="s">
        <v>212</v>
      </c>
      <c r="D6" s="4" t="s">
        <v>22</v>
      </c>
      <c r="E6" s="307">
        <f>SUM(F6:O6)</f>
        <v>100</v>
      </c>
      <c r="F6" s="320">
        <f>IFERROR(VLOOKUP($P6,'Rd1 PI'!$C$2:$AC$41,27,0),0)</f>
        <v>100</v>
      </c>
      <c r="G6" s="4">
        <f>IFERROR(VLOOKUP($P6,#REF!,27,0),0)</f>
        <v>0</v>
      </c>
      <c r="H6" s="4">
        <f>IFERROR(VLOOKUP($P6,#REF!,27,0),0)</f>
        <v>0</v>
      </c>
      <c r="I6" s="4">
        <f>IFERROR(VLOOKUP($P6,#REF!,27,0),0)</f>
        <v>0</v>
      </c>
      <c r="J6" s="4">
        <f>IFERROR(VLOOKUP($P6,#REF!,27,0),0)</f>
        <v>0</v>
      </c>
      <c r="K6" s="4">
        <f>IFERROR(VLOOKUP($P6,#REF!,27,0),0)</f>
        <v>0</v>
      </c>
      <c r="L6" s="4">
        <f>IFERROR(VLOOKUP($P6,#REF!,27,0),0)</f>
        <v>0</v>
      </c>
      <c r="M6" s="4">
        <f>IFERROR(VLOOKUP($P6,#REF!,27,0),0)</f>
        <v>0</v>
      </c>
      <c r="N6" s="4">
        <f>IFERROR(VLOOKUP($P6,#REF!,27,0),0)</f>
        <v>0</v>
      </c>
      <c r="O6" s="337">
        <f>IFERROR(VLOOKUP($P6,#REF!,27,0),0)</f>
        <v>0</v>
      </c>
      <c r="P6" s="5" t="str">
        <f>CONCATENATE(LOWER(B6)," ",LOWER(C6))</f>
        <v>simon mclean</v>
      </c>
    </row>
    <row r="7" spans="1:17" s="5" customFormat="1" x14ac:dyDescent="0.3">
      <c r="A7" s="304">
        <v>5</v>
      </c>
      <c r="B7" s="333" t="s">
        <v>58</v>
      </c>
      <c r="C7" s="333" t="s">
        <v>59</v>
      </c>
      <c r="D7" s="4" t="s">
        <v>4</v>
      </c>
      <c r="E7" s="307">
        <f>SUM(F7:O7)</f>
        <v>95</v>
      </c>
      <c r="F7" s="320">
        <f>IFERROR(VLOOKUP($P7,'Rd1 PI'!$C$2:$AC$41,27,0),0)</f>
        <v>95</v>
      </c>
      <c r="G7" s="4">
        <f>IFERROR(VLOOKUP($P7,#REF!,27,0),0)</f>
        <v>0</v>
      </c>
      <c r="H7" s="4">
        <f>IFERROR(VLOOKUP($P7,#REF!,27,0),0)</f>
        <v>0</v>
      </c>
      <c r="I7" s="4">
        <f>IFERROR(VLOOKUP($P7,#REF!,27,0),0)</f>
        <v>0</v>
      </c>
      <c r="J7" s="4">
        <f>IFERROR(VLOOKUP($P7,#REF!,27,0),0)</f>
        <v>0</v>
      </c>
      <c r="K7" s="4">
        <f>IFERROR(VLOOKUP($P7,#REF!,27,0),0)</f>
        <v>0</v>
      </c>
      <c r="L7" s="4">
        <f>IFERROR(VLOOKUP($P7,#REF!,27,0),0)</f>
        <v>0</v>
      </c>
      <c r="M7" s="4">
        <f>IFERROR(VLOOKUP($P7,#REF!,27,0),0)</f>
        <v>0</v>
      </c>
      <c r="N7" s="4">
        <f>IFERROR(VLOOKUP($P7,#REF!,27,0),0)</f>
        <v>0</v>
      </c>
      <c r="O7" s="337">
        <f>IFERROR(VLOOKUP($P7,#REF!,27,0),0)</f>
        <v>0</v>
      </c>
      <c r="P7" s="5" t="str">
        <f>CONCATENATE(LOWER(B7)," ",LOWER(C7))</f>
        <v>robert downes</v>
      </c>
    </row>
    <row r="8" spans="1:17" s="5" customFormat="1" x14ac:dyDescent="0.3">
      <c r="A8" s="304">
        <v>5</v>
      </c>
      <c r="B8" s="333" t="s">
        <v>30</v>
      </c>
      <c r="C8" s="333" t="s">
        <v>31</v>
      </c>
      <c r="D8" s="4" t="s">
        <v>5</v>
      </c>
      <c r="E8" s="307">
        <f>SUM(F8:O8)</f>
        <v>95</v>
      </c>
      <c r="F8" s="320">
        <f>IFERROR(VLOOKUP($P8,'Rd1 PI'!$C$2:$AC$41,27,0),0)</f>
        <v>95</v>
      </c>
      <c r="G8" s="4">
        <f>IFERROR(VLOOKUP($P8,#REF!,27,0),0)</f>
        <v>0</v>
      </c>
      <c r="H8" s="4">
        <f>IFERROR(VLOOKUP($P8,#REF!,27,0),0)</f>
        <v>0</v>
      </c>
      <c r="I8" s="4">
        <f>IFERROR(VLOOKUP($P8,#REF!,27,0),0)</f>
        <v>0</v>
      </c>
      <c r="J8" s="4">
        <f>IFERROR(VLOOKUP($P8,#REF!,27,0),0)</f>
        <v>0</v>
      </c>
      <c r="K8" s="4">
        <f>IFERROR(VLOOKUP($P8,#REF!,27,0),0)</f>
        <v>0</v>
      </c>
      <c r="L8" s="4">
        <f>IFERROR(VLOOKUP($P8,#REF!,27,0),0)</f>
        <v>0</v>
      </c>
      <c r="M8" s="4">
        <f>IFERROR(VLOOKUP($P8,#REF!,27,0),0)</f>
        <v>0</v>
      </c>
      <c r="N8" s="4">
        <f>IFERROR(VLOOKUP($P8,#REF!,27,0),0)</f>
        <v>0</v>
      </c>
      <c r="O8" s="337">
        <f>IFERROR(VLOOKUP($P8,#REF!,27,0),0)</f>
        <v>0</v>
      </c>
      <c r="P8" s="5" t="str">
        <f>CONCATENATE(LOWER(B8)," ",LOWER(C8))</f>
        <v>simeon ouzas</v>
      </c>
    </row>
    <row r="9" spans="1:17" s="5" customFormat="1" x14ac:dyDescent="0.3">
      <c r="A9" s="304">
        <v>5</v>
      </c>
      <c r="B9" s="333" t="s">
        <v>95</v>
      </c>
      <c r="C9" s="333" t="s">
        <v>199</v>
      </c>
      <c r="D9" s="4" t="s">
        <v>21</v>
      </c>
      <c r="E9" s="307">
        <f>SUM(F9:O9)</f>
        <v>95</v>
      </c>
      <c r="F9" s="320">
        <f>IFERROR(VLOOKUP($P9,'Rd1 PI'!$C$2:$AC$41,27,0),0)</f>
        <v>95</v>
      </c>
      <c r="G9" s="4">
        <f>IFERROR(VLOOKUP($P9,#REF!,27,0),0)</f>
        <v>0</v>
      </c>
      <c r="H9" s="4">
        <f>IFERROR(VLOOKUP($P9,#REF!,27,0),0)</f>
        <v>0</v>
      </c>
      <c r="I9" s="4">
        <f>IFERROR(VLOOKUP($P9,#REF!,27,0),0)</f>
        <v>0</v>
      </c>
      <c r="J9" s="4">
        <f>IFERROR(VLOOKUP($P9,#REF!,27,0),0)</f>
        <v>0</v>
      </c>
      <c r="K9" s="4">
        <f>IFERROR(VLOOKUP($P9,#REF!,27,0),0)</f>
        <v>0</v>
      </c>
      <c r="L9" s="4">
        <f>IFERROR(VLOOKUP($P9,#REF!,27,0),0)</f>
        <v>0</v>
      </c>
      <c r="M9" s="4">
        <f>IFERROR(VLOOKUP($P9,#REF!,27,0),0)</f>
        <v>0</v>
      </c>
      <c r="N9" s="4">
        <f>IFERROR(VLOOKUP($P9,#REF!,27,0),0)</f>
        <v>0</v>
      </c>
      <c r="O9" s="337">
        <f>IFERROR(VLOOKUP($P9,#REF!,27,0),0)</f>
        <v>0</v>
      </c>
      <c r="P9" s="5" t="str">
        <f>CONCATENATE(LOWER(B9)," ",LOWER(C9))</f>
        <v>max lloyd</v>
      </c>
    </row>
    <row r="10" spans="1:17" s="5" customFormat="1" x14ac:dyDescent="0.3">
      <c r="A10" s="304">
        <v>8</v>
      </c>
      <c r="B10" s="333" t="s">
        <v>216</v>
      </c>
      <c r="C10" s="333" t="s">
        <v>215</v>
      </c>
      <c r="D10" s="4" t="s">
        <v>48</v>
      </c>
      <c r="E10" s="307">
        <f>SUM(F10:O10)</f>
        <v>85</v>
      </c>
      <c r="F10" s="320">
        <f>IFERROR(VLOOKUP($P10,'Rd1 PI'!$C$2:$AC$41,27,0),0)</f>
        <v>85</v>
      </c>
      <c r="G10" s="4">
        <f>IFERROR(VLOOKUP($P10,#REF!,27,0),0)</f>
        <v>0</v>
      </c>
      <c r="H10" s="4">
        <f>IFERROR(VLOOKUP($P10,#REF!,27,0),0)</f>
        <v>0</v>
      </c>
      <c r="I10" s="4">
        <f>IFERROR(VLOOKUP($P10,#REF!,27,0),0)</f>
        <v>0</v>
      </c>
      <c r="J10" s="4">
        <f>IFERROR(VLOOKUP($P10,#REF!,27,0),0)</f>
        <v>0</v>
      </c>
      <c r="K10" s="4">
        <f>IFERROR(VLOOKUP($P10,#REF!,27,0),0)</f>
        <v>0</v>
      </c>
      <c r="L10" s="4">
        <f>IFERROR(VLOOKUP($P10,#REF!,27,0),0)</f>
        <v>0</v>
      </c>
      <c r="M10" s="4">
        <f>IFERROR(VLOOKUP($P10,#REF!,27,0),0)</f>
        <v>0</v>
      </c>
      <c r="N10" s="4">
        <f>IFERROR(VLOOKUP($P10,#REF!,27,0),0)</f>
        <v>0</v>
      </c>
      <c r="O10" s="337">
        <f>IFERROR(VLOOKUP($P10,#REF!,27,0),0)</f>
        <v>0</v>
      </c>
      <c r="P10" s="5" t="str">
        <f>CONCATENATE(LOWER(B10)," ",LOWER(C10))</f>
        <v>benjamin sale</v>
      </c>
    </row>
    <row r="11" spans="1:17" s="5" customFormat="1" x14ac:dyDescent="0.3">
      <c r="A11" s="304">
        <v>9</v>
      </c>
      <c r="B11" s="333" t="s">
        <v>116</v>
      </c>
      <c r="C11" s="333" t="s">
        <v>117</v>
      </c>
      <c r="D11" s="4" t="s">
        <v>49</v>
      </c>
      <c r="E11" s="307">
        <f>SUM(F11:O11)</f>
        <v>80</v>
      </c>
      <c r="F11" s="320">
        <f>IFERROR(VLOOKUP($P11,'Rd1 PI'!$C$2:$AC$41,27,0),0)</f>
        <v>80</v>
      </c>
      <c r="G11" s="4">
        <f>IFERROR(VLOOKUP($P11,#REF!,27,0),0)</f>
        <v>0</v>
      </c>
      <c r="H11" s="4">
        <f>IFERROR(VLOOKUP($P11,#REF!,27,0),0)</f>
        <v>0</v>
      </c>
      <c r="I11" s="4">
        <f>IFERROR(VLOOKUP($P11,#REF!,27,0),0)</f>
        <v>0</v>
      </c>
      <c r="J11" s="4">
        <f>IFERROR(VLOOKUP($P11,#REF!,27,0),0)</f>
        <v>0</v>
      </c>
      <c r="K11" s="4">
        <f>IFERROR(VLOOKUP($P11,#REF!,27,0),0)</f>
        <v>0</v>
      </c>
      <c r="L11" s="4">
        <f>IFERROR(VLOOKUP($P11,#REF!,27,0),0)</f>
        <v>0</v>
      </c>
      <c r="M11" s="4">
        <f>IFERROR(VLOOKUP($P11,#REF!,27,0),0)</f>
        <v>0</v>
      </c>
      <c r="N11" s="4">
        <f>IFERROR(VLOOKUP($P11,#REF!,27,0),0)</f>
        <v>0</v>
      </c>
      <c r="O11" s="337">
        <f>IFERROR(VLOOKUP($P11,#REF!,27,0),0)</f>
        <v>0</v>
      </c>
      <c r="P11" s="5" t="str">
        <f>CONCATENATE(LOWER(B11)," ",LOWER(C11))</f>
        <v>alan conrad</v>
      </c>
    </row>
    <row r="12" spans="1:17" s="5" customFormat="1" x14ac:dyDescent="0.3">
      <c r="A12" s="304">
        <v>10</v>
      </c>
      <c r="B12" s="333" t="s">
        <v>120</v>
      </c>
      <c r="C12" s="333" t="s">
        <v>121</v>
      </c>
      <c r="D12" s="4" t="s">
        <v>22</v>
      </c>
      <c r="E12" s="307">
        <f>SUM(F12:O12)</f>
        <v>75</v>
      </c>
      <c r="F12" s="320">
        <f>IFERROR(VLOOKUP($P12,'Rd1 PI'!$C$2:$AC$41,27,0),0)</f>
        <v>75</v>
      </c>
      <c r="G12" s="4">
        <f>IFERROR(VLOOKUP($P12,#REF!,27,0),0)</f>
        <v>0</v>
      </c>
      <c r="H12" s="4">
        <f>IFERROR(VLOOKUP($P12,#REF!,27,0),0)</f>
        <v>0</v>
      </c>
      <c r="I12" s="4">
        <f>IFERROR(VLOOKUP($P12,#REF!,27,0),0)</f>
        <v>0</v>
      </c>
      <c r="J12" s="4">
        <f>IFERROR(VLOOKUP($P12,#REF!,27,0),0)</f>
        <v>0</v>
      </c>
      <c r="K12" s="4">
        <f>IFERROR(VLOOKUP($P12,#REF!,27,0),0)</f>
        <v>0</v>
      </c>
      <c r="L12" s="4">
        <f>IFERROR(VLOOKUP($P12,#REF!,27,0),0)</f>
        <v>0</v>
      </c>
      <c r="M12" s="4">
        <f>IFERROR(VLOOKUP($P12,#REF!,27,0),0)</f>
        <v>0</v>
      </c>
      <c r="N12" s="4">
        <f>IFERROR(VLOOKUP($P12,#REF!,27,0),0)</f>
        <v>0</v>
      </c>
      <c r="O12" s="337">
        <f>IFERROR(VLOOKUP($P12,#REF!,27,0),0)</f>
        <v>0</v>
      </c>
      <c r="P12" s="5" t="str">
        <f>CONCATENATE(LOWER(B12)," ",LOWER(C12))</f>
        <v>kutay dal</v>
      </c>
    </row>
    <row r="13" spans="1:17" s="5" customFormat="1" x14ac:dyDescent="0.3">
      <c r="A13" s="304">
        <v>11</v>
      </c>
      <c r="B13" s="333" t="s">
        <v>52</v>
      </c>
      <c r="C13" s="333" t="s">
        <v>53</v>
      </c>
      <c r="D13" s="4" t="s">
        <v>21</v>
      </c>
      <c r="E13" s="307">
        <f>SUM(F13:O13) - SMALL(F13:O13,2) - MIN(F13:O13)</f>
        <v>70</v>
      </c>
      <c r="F13" s="320">
        <f>IFERROR(VLOOKUP($P13,'Rd1 PI'!$C$2:$AC$41,27,0),0)</f>
        <v>70</v>
      </c>
      <c r="G13" s="4">
        <f>IFERROR(VLOOKUP($P13,#REF!,27,0),0)</f>
        <v>0</v>
      </c>
      <c r="H13" s="4">
        <f>IFERROR(VLOOKUP($P13,#REF!,27,0),0)</f>
        <v>0</v>
      </c>
      <c r="I13" s="4">
        <f>IFERROR(VLOOKUP($P13,#REF!,27,0),0)</f>
        <v>0</v>
      </c>
      <c r="J13" s="4">
        <f>IFERROR(VLOOKUP($P13,#REF!,27,0),0)</f>
        <v>0</v>
      </c>
      <c r="K13" s="4">
        <f>IFERROR(VLOOKUP($P13,#REF!,27,0),0)</f>
        <v>0</v>
      </c>
      <c r="L13" s="4">
        <f>IFERROR(VLOOKUP($P13,#REF!,27,0),0)</f>
        <v>0</v>
      </c>
      <c r="M13" s="4">
        <f>IFERROR(VLOOKUP($P13,#REF!,27,0),0)</f>
        <v>0</v>
      </c>
      <c r="N13" s="4">
        <f>IFERROR(VLOOKUP($P13,#REF!,27,0),0)</f>
        <v>0</v>
      </c>
      <c r="O13" s="337">
        <f>IFERROR(VLOOKUP($P13,#REF!,27,0),0)</f>
        <v>0</v>
      </c>
      <c r="P13" s="5" t="str">
        <f>CONCATENATE(LOWER(B13)," ",LOWER(C13))</f>
        <v>steve williamsz</v>
      </c>
    </row>
    <row r="14" spans="1:17" s="5" customFormat="1" x14ac:dyDescent="0.3">
      <c r="A14" s="304">
        <v>11</v>
      </c>
      <c r="B14" s="333" t="s">
        <v>111</v>
      </c>
      <c r="C14" s="333" t="s">
        <v>189</v>
      </c>
      <c r="D14" s="4" t="s">
        <v>48</v>
      </c>
      <c r="E14" s="307">
        <f>SUM(F14:O14)</f>
        <v>70</v>
      </c>
      <c r="F14" s="320">
        <f>IFERROR(VLOOKUP($P14,'Rd1 PI'!$C$2:$AC$41,27,0),0)</f>
        <v>70</v>
      </c>
      <c r="G14" s="4">
        <f>IFERROR(VLOOKUP($P14,#REF!,27,0),0)</f>
        <v>0</v>
      </c>
      <c r="H14" s="4">
        <f>IFERROR(VLOOKUP($P14,#REF!,27,0),0)</f>
        <v>0</v>
      </c>
      <c r="I14" s="4">
        <f>IFERROR(VLOOKUP($P14,#REF!,27,0),0)</f>
        <v>0</v>
      </c>
      <c r="J14" s="4">
        <f>IFERROR(VLOOKUP($P14,#REF!,27,0),0)</f>
        <v>0</v>
      </c>
      <c r="K14" s="4">
        <f>IFERROR(VLOOKUP($P14,#REF!,27,0),0)</f>
        <v>0</v>
      </c>
      <c r="L14" s="4">
        <f>IFERROR(VLOOKUP($P14,#REF!,27,0),0)</f>
        <v>0</v>
      </c>
      <c r="M14" s="4">
        <f>IFERROR(VLOOKUP($P14,#REF!,27,0),0)</f>
        <v>0</v>
      </c>
      <c r="N14" s="4">
        <f>IFERROR(VLOOKUP($P14,#REF!,27,0),0)</f>
        <v>0</v>
      </c>
      <c r="O14" s="337">
        <f>IFERROR(VLOOKUP($P14,#REF!,27,0),0)</f>
        <v>0</v>
      </c>
      <c r="P14" s="5" t="str">
        <f>CONCATENATE(LOWER(B14)," ",LOWER(C14))</f>
        <v>dean hasnat</v>
      </c>
    </row>
    <row r="15" spans="1:17" s="5" customFormat="1" x14ac:dyDescent="0.3">
      <c r="A15" s="304">
        <v>13</v>
      </c>
      <c r="B15" s="333" t="s">
        <v>130</v>
      </c>
      <c r="C15" s="333" t="s">
        <v>131</v>
      </c>
      <c r="D15" s="4" t="s">
        <v>14</v>
      </c>
      <c r="E15" s="307">
        <f>SUM(F15:O15)</f>
        <v>65</v>
      </c>
      <c r="F15" s="320">
        <f>IFERROR(VLOOKUP($P15,'Rd1 PI'!$C$2:$AC$41,27,0),0)</f>
        <v>65</v>
      </c>
      <c r="G15" s="4">
        <f>IFERROR(VLOOKUP($P15,#REF!,27,0),0)</f>
        <v>0</v>
      </c>
      <c r="H15" s="4">
        <f>IFERROR(VLOOKUP($P15,#REF!,27,0),0)</f>
        <v>0</v>
      </c>
      <c r="I15" s="4">
        <f>IFERROR(VLOOKUP($P15,#REF!,27,0),0)</f>
        <v>0</v>
      </c>
      <c r="J15" s="4">
        <f>IFERROR(VLOOKUP($P15,#REF!,27,0),0)</f>
        <v>0</v>
      </c>
      <c r="K15" s="4">
        <f>IFERROR(VLOOKUP($P15,#REF!,27,0),0)</f>
        <v>0</v>
      </c>
      <c r="L15" s="4">
        <f>IFERROR(VLOOKUP($P15,#REF!,27,0),0)</f>
        <v>0</v>
      </c>
      <c r="M15" s="4">
        <f>IFERROR(VLOOKUP($P15,#REF!,27,0),0)</f>
        <v>0</v>
      </c>
      <c r="N15" s="4">
        <f>IFERROR(VLOOKUP($P15,#REF!,27,0),0)</f>
        <v>0</v>
      </c>
      <c r="O15" s="337">
        <f>IFERROR(VLOOKUP($P15,#REF!,27,0),0)</f>
        <v>0</v>
      </c>
      <c r="P15" s="5" t="str">
        <f>CONCATENATE(LOWER(B15)," ",LOWER(C15))</f>
        <v>brendan beavis</v>
      </c>
    </row>
    <row r="16" spans="1:17" s="5" customFormat="1" x14ac:dyDescent="0.3">
      <c r="A16" s="304">
        <v>13</v>
      </c>
      <c r="B16" s="333" t="s">
        <v>137</v>
      </c>
      <c r="C16" s="333" t="s">
        <v>138</v>
      </c>
      <c r="D16" s="12" t="s">
        <v>5</v>
      </c>
      <c r="E16" s="307">
        <f>SUM(F16:O16)</f>
        <v>65</v>
      </c>
      <c r="F16" s="320">
        <f>IFERROR(VLOOKUP($P16,'Rd1 PI'!$C$2:$AC$41,27,0),0)</f>
        <v>65</v>
      </c>
      <c r="G16" s="4">
        <f>IFERROR(VLOOKUP($P16,#REF!,27,0),0)</f>
        <v>0</v>
      </c>
      <c r="H16" s="4">
        <f>IFERROR(VLOOKUP($P16,#REF!,27,0),0)</f>
        <v>0</v>
      </c>
      <c r="I16" s="4">
        <f>IFERROR(VLOOKUP($P16,#REF!,27,0),0)</f>
        <v>0</v>
      </c>
      <c r="J16" s="4">
        <f>IFERROR(VLOOKUP($P16,#REF!,27,0),0)</f>
        <v>0</v>
      </c>
      <c r="K16" s="4">
        <f>IFERROR(VLOOKUP($P16,#REF!,27,0),0)</f>
        <v>0</v>
      </c>
      <c r="L16" s="4">
        <f>IFERROR(VLOOKUP($P16,#REF!,27,0),0)</f>
        <v>0</v>
      </c>
      <c r="M16" s="4">
        <f>IFERROR(VLOOKUP($P16,#REF!,27,0),0)</f>
        <v>0</v>
      </c>
      <c r="N16" s="4">
        <f>IFERROR(VLOOKUP($P16,#REF!,27,0),0)</f>
        <v>0</v>
      </c>
      <c r="O16" s="337">
        <f>IFERROR(VLOOKUP($P16,#REF!,27,0),0)</f>
        <v>0</v>
      </c>
      <c r="P16" s="5" t="str">
        <f>CONCATENATE(LOWER(B16)," ",LOWER(C16))</f>
        <v>stuart dawson</v>
      </c>
    </row>
    <row r="17" spans="1:17" s="5" customFormat="1" x14ac:dyDescent="0.3">
      <c r="A17" s="304">
        <v>13</v>
      </c>
      <c r="B17" s="333" t="s">
        <v>213</v>
      </c>
      <c r="C17" s="333" t="s">
        <v>214</v>
      </c>
      <c r="D17" s="4" t="s">
        <v>13</v>
      </c>
      <c r="E17" s="307">
        <f>SUM(F17:O17)</f>
        <v>65</v>
      </c>
      <c r="F17" s="320">
        <f>IFERROR(VLOOKUP($P17,'Rd1 PI'!$C$2:$AC$41,27,0),0)</f>
        <v>65</v>
      </c>
      <c r="G17" s="4">
        <f>IFERROR(VLOOKUP($P17,#REF!,27,0),0)</f>
        <v>0</v>
      </c>
      <c r="H17" s="4">
        <f>IFERROR(VLOOKUP($P17,#REF!,27,0),0)</f>
        <v>0</v>
      </c>
      <c r="I17" s="4">
        <f>IFERROR(VLOOKUP($P17,#REF!,27,0),0)</f>
        <v>0</v>
      </c>
      <c r="J17" s="4">
        <f>IFERROR(VLOOKUP($P17,#REF!,27,0),0)</f>
        <v>0</v>
      </c>
      <c r="K17" s="4">
        <f>IFERROR(VLOOKUP($P17,#REF!,27,0),0)</f>
        <v>0</v>
      </c>
      <c r="L17" s="4">
        <f>IFERROR(VLOOKUP($P17,#REF!,27,0),0)</f>
        <v>0</v>
      </c>
      <c r="M17" s="4">
        <f>IFERROR(VLOOKUP($P17,#REF!,27,0),0)</f>
        <v>0</v>
      </c>
      <c r="N17" s="4">
        <f>IFERROR(VLOOKUP($P17,#REF!,27,0),0)</f>
        <v>0</v>
      </c>
      <c r="O17" s="337">
        <f>IFERROR(VLOOKUP($P17,#REF!,27,0),0)</f>
        <v>0</v>
      </c>
      <c r="P17" s="5" t="str">
        <f>CONCATENATE(LOWER(B17)," ",LOWER(C17))</f>
        <v>ray monik</v>
      </c>
    </row>
    <row r="18" spans="1:17" s="5" customFormat="1" x14ac:dyDescent="0.3">
      <c r="A18" s="304">
        <v>16</v>
      </c>
      <c r="B18" s="333" t="s">
        <v>118</v>
      </c>
      <c r="C18" s="333" t="s">
        <v>119</v>
      </c>
      <c r="D18" s="4" t="s">
        <v>47</v>
      </c>
      <c r="E18" s="307">
        <f>SUM(F18:O18)</f>
        <v>55</v>
      </c>
      <c r="F18" s="320">
        <f>IFERROR(VLOOKUP($P18,'Rd1 PI'!$C$2:$AC$41,27,0),0)</f>
        <v>55</v>
      </c>
      <c r="G18" s="4">
        <f>IFERROR(VLOOKUP($P18,#REF!,27,0),0)</f>
        <v>0</v>
      </c>
      <c r="H18" s="4">
        <f>IFERROR(VLOOKUP($P18,#REF!,27,0),0)</f>
        <v>0</v>
      </c>
      <c r="I18" s="4">
        <f>IFERROR(VLOOKUP($P18,#REF!,27,0),0)</f>
        <v>0</v>
      </c>
      <c r="J18" s="4">
        <f>IFERROR(VLOOKUP($P18,#REF!,27,0),0)</f>
        <v>0</v>
      </c>
      <c r="K18" s="4">
        <f>IFERROR(VLOOKUP($P18,#REF!,27,0),0)</f>
        <v>0</v>
      </c>
      <c r="L18" s="4">
        <f>IFERROR(VLOOKUP($P18,#REF!,27,0),0)</f>
        <v>0</v>
      </c>
      <c r="M18" s="4">
        <f>IFERROR(VLOOKUP($P18,#REF!,27,0),0)</f>
        <v>0</v>
      </c>
      <c r="N18" s="4">
        <f>IFERROR(VLOOKUP($P18,#REF!,27,0),0)</f>
        <v>0</v>
      </c>
      <c r="O18" s="337">
        <f>IFERROR(VLOOKUP($P18,#REF!,27,0),0)</f>
        <v>0</v>
      </c>
      <c r="P18" s="5" t="str">
        <f>CONCATENATE(LOWER(B18)," ",LOWER(C18))</f>
        <v>david adam</v>
      </c>
    </row>
    <row r="19" spans="1:17" s="5" customFormat="1" x14ac:dyDescent="0.3">
      <c r="A19" s="304">
        <v>16</v>
      </c>
      <c r="B19" s="333" t="s">
        <v>197</v>
      </c>
      <c r="C19" s="333" t="s">
        <v>196</v>
      </c>
      <c r="D19" s="4" t="s">
        <v>21</v>
      </c>
      <c r="E19" s="307">
        <f>SUM(F19:O19)</f>
        <v>55</v>
      </c>
      <c r="F19" s="320">
        <f>IFERROR(VLOOKUP($P19,'Rd1 PI'!$C$2:$AC$41,27,0),0)</f>
        <v>55</v>
      </c>
      <c r="G19" s="4">
        <f>IFERROR(VLOOKUP($P19,#REF!,27,0),0)</f>
        <v>0</v>
      </c>
      <c r="H19" s="4">
        <f>IFERROR(VLOOKUP($P19,#REF!,27,0),0)</f>
        <v>0</v>
      </c>
      <c r="I19" s="4">
        <f>IFERROR(VLOOKUP($P19,#REF!,27,0),0)</f>
        <v>0</v>
      </c>
      <c r="J19" s="4">
        <f>IFERROR(VLOOKUP($P19,#REF!,27,0),0)</f>
        <v>0</v>
      </c>
      <c r="K19" s="4">
        <f>IFERROR(VLOOKUP($P19,#REF!,27,0),0)</f>
        <v>0</v>
      </c>
      <c r="L19" s="4">
        <f>IFERROR(VLOOKUP($P19,#REF!,27,0),0)</f>
        <v>0</v>
      </c>
      <c r="M19" s="4">
        <f>IFERROR(VLOOKUP($P19,#REF!,27,0),0)</f>
        <v>0</v>
      </c>
      <c r="N19" s="4">
        <f>IFERROR(VLOOKUP($P19,#REF!,27,0),0)</f>
        <v>0</v>
      </c>
      <c r="O19" s="337">
        <f>IFERROR(VLOOKUP($P19,#REF!,27,0),0)</f>
        <v>0</v>
      </c>
      <c r="P19" s="5" t="str">
        <f>CONCATENATE(LOWER(B19)," ",LOWER(C19))</f>
        <v>peter dannock</v>
      </c>
    </row>
    <row r="20" spans="1:17" s="5" customFormat="1" x14ac:dyDescent="0.3">
      <c r="A20" s="304">
        <v>18</v>
      </c>
      <c r="B20" s="333" t="s">
        <v>100</v>
      </c>
      <c r="C20" s="333" t="s">
        <v>101</v>
      </c>
      <c r="D20" s="4" t="s">
        <v>5</v>
      </c>
      <c r="E20" s="307">
        <f>SUM(F20:O20)</f>
        <v>50</v>
      </c>
      <c r="F20" s="320">
        <f>IFERROR(VLOOKUP($P20,'Rd1 PI'!$C$2:$AC$41,27,0),0)</f>
        <v>50</v>
      </c>
      <c r="G20" s="4">
        <f>IFERROR(VLOOKUP($P20,#REF!,27,0),0)</f>
        <v>0</v>
      </c>
      <c r="H20" s="4">
        <f>IFERROR(VLOOKUP($P20,#REF!,27,0),0)</f>
        <v>0</v>
      </c>
      <c r="I20" s="4">
        <f>IFERROR(VLOOKUP($P20,#REF!,27,0),0)</f>
        <v>0</v>
      </c>
      <c r="J20" s="4">
        <f>IFERROR(VLOOKUP($P20,#REF!,27,0),0)</f>
        <v>0</v>
      </c>
      <c r="K20" s="4">
        <f>IFERROR(VLOOKUP($P20,#REF!,27,0),0)</f>
        <v>0</v>
      </c>
      <c r="L20" s="4">
        <f>IFERROR(VLOOKUP($P20,#REF!,27,0),0)</f>
        <v>0</v>
      </c>
      <c r="M20" s="4">
        <f>IFERROR(VLOOKUP($P20,#REF!,27,0),0)</f>
        <v>0</v>
      </c>
      <c r="N20" s="4">
        <f>IFERROR(VLOOKUP($P20,#REF!,27,0),0)</f>
        <v>0</v>
      </c>
      <c r="O20" s="337">
        <f>IFERROR(VLOOKUP($P20,#REF!,27,0),0)</f>
        <v>0</v>
      </c>
      <c r="P20" s="5" t="str">
        <f>CONCATENATE(LOWER(B20)," ",LOWER(C20))</f>
        <v>matthew cavell</v>
      </c>
    </row>
    <row r="21" spans="1:17" s="5" customFormat="1" x14ac:dyDescent="0.3">
      <c r="A21" s="304">
        <v>19</v>
      </c>
      <c r="B21" s="333" t="s">
        <v>123</v>
      </c>
      <c r="C21" s="333" t="s">
        <v>122</v>
      </c>
      <c r="D21" s="4" t="s">
        <v>49</v>
      </c>
      <c r="E21" s="307">
        <f>SUM(F21:O21)</f>
        <v>35</v>
      </c>
      <c r="F21" s="320">
        <f>IFERROR(VLOOKUP($P21,'Rd1 PI'!$C$2:$AC$41,27,0),0)</f>
        <v>35</v>
      </c>
      <c r="G21" s="4">
        <f>IFERROR(VLOOKUP($P21,#REF!,27,0),0)</f>
        <v>0</v>
      </c>
      <c r="H21" s="4">
        <f>IFERROR(VLOOKUP($P21,#REF!,27,0),0)</f>
        <v>0</v>
      </c>
      <c r="I21" s="4">
        <f>IFERROR(VLOOKUP($P21,#REF!,27,0),0)</f>
        <v>0</v>
      </c>
      <c r="J21" s="4">
        <f>IFERROR(VLOOKUP($P21,#REF!,27,0),0)</f>
        <v>0</v>
      </c>
      <c r="K21" s="4">
        <f>IFERROR(VLOOKUP($P21,#REF!,27,0),0)</f>
        <v>0</v>
      </c>
      <c r="L21" s="4">
        <f>IFERROR(VLOOKUP($P21,#REF!,27,0),0)</f>
        <v>0</v>
      </c>
      <c r="M21" s="4">
        <f>IFERROR(VLOOKUP($P21,#REF!,27,0),0)</f>
        <v>0</v>
      </c>
      <c r="N21" s="4">
        <f>IFERROR(VLOOKUP($P21,#REF!,27,0),0)</f>
        <v>0</v>
      </c>
      <c r="O21" s="337">
        <f>IFERROR(VLOOKUP($P21,#REF!,27,0),0)</f>
        <v>0</v>
      </c>
      <c r="P21" s="5" t="str">
        <f>CONCATENATE(LOWER(B21)," ",LOWER(C21))</f>
        <v>matt brogan</v>
      </c>
    </row>
    <row r="22" spans="1:17" s="5" customFormat="1" x14ac:dyDescent="0.3">
      <c r="A22" s="304">
        <v>20</v>
      </c>
      <c r="B22" s="333" t="s">
        <v>190</v>
      </c>
      <c r="C22" s="333" t="s">
        <v>191</v>
      </c>
      <c r="D22" s="4" t="s">
        <v>48</v>
      </c>
      <c r="E22" s="307">
        <f>SUM(F22:O22)</f>
        <v>5</v>
      </c>
      <c r="F22" s="320">
        <f>IFERROR(VLOOKUP($P22,'Rd1 PI'!$C$2:$AC$41,27,0),0)</f>
        <v>5</v>
      </c>
      <c r="G22" s="4">
        <f>IFERROR(VLOOKUP($P22,#REF!,27,0),0)</f>
        <v>0</v>
      </c>
      <c r="H22" s="4">
        <f>IFERROR(VLOOKUP($P22,#REF!,27,0),0)</f>
        <v>0</v>
      </c>
      <c r="I22" s="4">
        <f>IFERROR(VLOOKUP($P22,#REF!,27,0),0)</f>
        <v>0</v>
      </c>
      <c r="J22" s="4">
        <f>IFERROR(VLOOKUP($P22,#REF!,27,0),0)</f>
        <v>0</v>
      </c>
      <c r="K22" s="4">
        <f>IFERROR(VLOOKUP($P22,#REF!,27,0),0)</f>
        <v>0</v>
      </c>
      <c r="L22" s="4">
        <f>IFERROR(VLOOKUP($P22,#REF!,27,0),0)</f>
        <v>0</v>
      </c>
      <c r="M22" s="4">
        <f>IFERROR(VLOOKUP($P22,#REF!,27,0),0)</f>
        <v>0</v>
      </c>
      <c r="N22" s="4">
        <f>IFERROR(VLOOKUP($P22,#REF!,27,0),0)</f>
        <v>0</v>
      </c>
      <c r="O22" s="337">
        <f>IFERROR(VLOOKUP($P22,#REF!,27,0),0)</f>
        <v>0</v>
      </c>
      <c r="P22" s="5" t="str">
        <f>CONCATENATE(LOWER(B22)," ",LOWER(C22))</f>
        <v>tom whelan</v>
      </c>
    </row>
    <row r="23" spans="1:17" s="5" customFormat="1" x14ac:dyDescent="0.3">
      <c r="A23" s="304">
        <v>20</v>
      </c>
      <c r="B23" s="333" t="s">
        <v>217</v>
      </c>
      <c r="C23" s="333" t="s">
        <v>218</v>
      </c>
      <c r="D23" s="4" t="s">
        <v>48</v>
      </c>
      <c r="E23" s="307">
        <f>SUM(F23:O23)</f>
        <v>5</v>
      </c>
      <c r="F23" s="320">
        <f>IFERROR(VLOOKUP($P23,'Rd1 PI'!$C$2:$AC$41,27,0),0)</f>
        <v>5</v>
      </c>
      <c r="G23" s="4">
        <f>IFERROR(VLOOKUP($P23,#REF!,27,0),0)</f>
        <v>0</v>
      </c>
      <c r="H23" s="4">
        <f>IFERROR(VLOOKUP($P23,#REF!,27,0),0)</f>
        <v>0</v>
      </c>
      <c r="I23" s="4">
        <f>IFERROR(VLOOKUP($P23,#REF!,27,0),0)</f>
        <v>0</v>
      </c>
      <c r="J23" s="4">
        <f>IFERROR(VLOOKUP($P23,#REF!,27,0),0)</f>
        <v>0</v>
      </c>
      <c r="K23" s="4">
        <f>IFERROR(VLOOKUP($P23,#REF!,27,0),0)</f>
        <v>0</v>
      </c>
      <c r="L23" s="4">
        <f>IFERROR(VLOOKUP($P23,#REF!,27,0),0)</f>
        <v>0</v>
      </c>
      <c r="M23" s="4">
        <f>IFERROR(VLOOKUP($P23,#REF!,27,0),0)</f>
        <v>0</v>
      </c>
      <c r="N23" s="4">
        <f>IFERROR(VLOOKUP($P23,#REF!,27,0),0)</f>
        <v>0</v>
      </c>
      <c r="O23" s="337">
        <f>IFERROR(VLOOKUP($P23,#REF!,27,0),0)</f>
        <v>0</v>
      </c>
      <c r="P23" s="5" t="str">
        <f>CONCATENATE(LOWER(B23)," ",LOWER(C23))</f>
        <v>alexandra hailstone</v>
      </c>
    </row>
    <row r="24" spans="1:17" s="5" customFormat="1" x14ac:dyDescent="0.3">
      <c r="A24" s="304">
        <v>20</v>
      </c>
      <c r="B24" s="333" t="s">
        <v>28</v>
      </c>
      <c r="C24" s="333" t="s">
        <v>192</v>
      </c>
      <c r="D24" s="4" t="s">
        <v>48</v>
      </c>
      <c r="E24" s="307">
        <f>SUM(F24:O24)</f>
        <v>5</v>
      </c>
      <c r="F24" s="320">
        <f>IFERROR(VLOOKUP($P24,'Rd1 PI'!$C$2:$AC$41,27,0),0)</f>
        <v>5</v>
      </c>
      <c r="G24" s="4">
        <f>IFERROR(VLOOKUP($P24,#REF!,27,0),0)</f>
        <v>0</v>
      </c>
      <c r="H24" s="4">
        <f>IFERROR(VLOOKUP($P24,#REF!,27,0),0)</f>
        <v>0</v>
      </c>
      <c r="I24" s="4">
        <f>IFERROR(VLOOKUP($P24,#REF!,27,0),0)</f>
        <v>0</v>
      </c>
      <c r="J24" s="4">
        <f>IFERROR(VLOOKUP($P24,#REF!,27,0),0)</f>
        <v>0</v>
      </c>
      <c r="K24" s="4">
        <f>IFERROR(VLOOKUP($P24,#REF!,27,0),0)</f>
        <v>0</v>
      </c>
      <c r="L24" s="4">
        <f>IFERROR(VLOOKUP($P24,#REF!,27,0),0)</f>
        <v>0</v>
      </c>
      <c r="M24" s="4">
        <f>IFERROR(VLOOKUP($P24,#REF!,27,0),0)</f>
        <v>0</v>
      </c>
      <c r="N24" s="4">
        <f>IFERROR(VLOOKUP($P24,#REF!,27,0),0)</f>
        <v>0</v>
      </c>
      <c r="O24" s="337">
        <f>IFERROR(VLOOKUP($P24,#REF!,27,0),0)</f>
        <v>0</v>
      </c>
      <c r="P24" s="5" t="str">
        <f>CONCATENATE(LOWER(B24)," ",LOWER(C24))</f>
        <v>tim van duyl</v>
      </c>
    </row>
    <row r="25" spans="1:17" s="5" customFormat="1" x14ac:dyDescent="0.3">
      <c r="A25" s="304">
        <v>20</v>
      </c>
      <c r="B25" s="333" t="s">
        <v>118</v>
      </c>
      <c r="C25" s="333" t="s">
        <v>195</v>
      </c>
      <c r="D25" s="4" t="s">
        <v>48</v>
      </c>
      <c r="E25" s="307">
        <f>SUM(F25:O25)</f>
        <v>5</v>
      </c>
      <c r="F25" s="320">
        <f>IFERROR(VLOOKUP($P25,'Rd1 PI'!$C$2:$AC$41,27,0),0)</f>
        <v>5</v>
      </c>
      <c r="G25" s="4">
        <f>IFERROR(VLOOKUP($P25,#REF!,27,0),0)</f>
        <v>0</v>
      </c>
      <c r="H25" s="4">
        <f>IFERROR(VLOOKUP($P25,#REF!,27,0),0)</f>
        <v>0</v>
      </c>
      <c r="I25" s="4">
        <f>IFERROR(VLOOKUP($P25,#REF!,27,0),0)</f>
        <v>0</v>
      </c>
      <c r="J25" s="4">
        <f>IFERROR(VLOOKUP($P25,#REF!,27,0),0)</f>
        <v>0</v>
      </c>
      <c r="K25" s="4">
        <f>IFERROR(VLOOKUP($P25,#REF!,27,0),0)</f>
        <v>0</v>
      </c>
      <c r="L25" s="4">
        <f>IFERROR(VLOOKUP($P25,#REF!,27,0),0)</f>
        <v>0</v>
      </c>
      <c r="M25" s="4">
        <f>IFERROR(VLOOKUP($P25,#REF!,27,0),0)</f>
        <v>0</v>
      </c>
      <c r="N25" s="4">
        <f>IFERROR(VLOOKUP($P25,#REF!,27,0),0)</f>
        <v>0</v>
      </c>
      <c r="O25" s="337">
        <f>IFERROR(VLOOKUP($P25,#REF!,27,0),0)</f>
        <v>0</v>
      </c>
      <c r="P25" s="5" t="str">
        <f>CONCATENATE(LOWER(B25)," ",LOWER(C25))</f>
        <v>david mackrell</v>
      </c>
    </row>
    <row r="26" spans="1:17" s="5" customFormat="1" x14ac:dyDescent="0.3">
      <c r="A26" s="304">
        <v>20</v>
      </c>
      <c r="B26" s="333" t="s">
        <v>193</v>
      </c>
      <c r="C26" s="333" t="s">
        <v>194</v>
      </c>
      <c r="D26" s="4" t="s">
        <v>48</v>
      </c>
      <c r="E26" s="307">
        <f>SUM(F26:O26)</f>
        <v>5</v>
      </c>
      <c r="F26" s="320">
        <f>IFERROR(VLOOKUP($P26,'Rd1 PI'!$C$2:$AC$41,27,0),0)</f>
        <v>5</v>
      </c>
      <c r="G26" s="4">
        <f>IFERROR(VLOOKUP($P26,#REF!,27,0),0)</f>
        <v>0</v>
      </c>
      <c r="H26" s="4">
        <f>IFERROR(VLOOKUP($P26,#REF!,27,0),0)</f>
        <v>0</v>
      </c>
      <c r="I26" s="4">
        <f>IFERROR(VLOOKUP($P26,#REF!,27,0),0)</f>
        <v>0</v>
      </c>
      <c r="J26" s="4">
        <f>IFERROR(VLOOKUP($P26,#REF!,27,0),0)</f>
        <v>0</v>
      </c>
      <c r="K26" s="4">
        <f>IFERROR(VLOOKUP($P26,#REF!,27,0),0)</f>
        <v>0</v>
      </c>
      <c r="L26" s="4">
        <f>IFERROR(VLOOKUP($P26,#REF!,27,0),0)</f>
        <v>0</v>
      </c>
      <c r="M26" s="4">
        <f>IFERROR(VLOOKUP($P26,#REF!,27,0),0)</f>
        <v>0</v>
      </c>
      <c r="N26" s="4">
        <f>IFERROR(VLOOKUP($P26,#REF!,27,0),0)</f>
        <v>0</v>
      </c>
      <c r="O26" s="337">
        <f>IFERROR(VLOOKUP($P26,#REF!,27,0),0)</f>
        <v>0</v>
      </c>
      <c r="P26" s="5" t="str">
        <f>CONCATENATE(LOWER(B26)," ",LOWER(C26))</f>
        <v>isaac pittolo</v>
      </c>
    </row>
    <row r="27" spans="1:17" s="5" customFormat="1" x14ac:dyDescent="0.3">
      <c r="A27" s="304">
        <v>20</v>
      </c>
      <c r="B27" s="333" t="s">
        <v>139</v>
      </c>
      <c r="C27" s="333" t="s">
        <v>140</v>
      </c>
      <c r="D27" s="4" t="s">
        <v>48</v>
      </c>
      <c r="E27" s="307">
        <f>SUM(F27:O27)</f>
        <v>5</v>
      </c>
      <c r="F27" s="320">
        <f>IFERROR(VLOOKUP($P27,'Rd1 PI'!$C$2:$AC$41,27,0),0)</f>
        <v>5</v>
      </c>
      <c r="G27" s="4">
        <f>IFERROR(VLOOKUP($P27,#REF!,27,0),0)</f>
        <v>0</v>
      </c>
      <c r="H27" s="4">
        <f>IFERROR(VLOOKUP($P27,#REF!,27,0),0)</f>
        <v>0</v>
      </c>
      <c r="I27" s="4">
        <f>IFERROR(VLOOKUP($P27,#REF!,27,0),0)</f>
        <v>0</v>
      </c>
      <c r="J27" s="4">
        <f>IFERROR(VLOOKUP($P27,#REF!,27,0),0)</f>
        <v>0</v>
      </c>
      <c r="K27" s="4">
        <f>IFERROR(VLOOKUP($P27,#REF!,27,0),0)</f>
        <v>0</v>
      </c>
      <c r="L27" s="4">
        <f>IFERROR(VLOOKUP($P27,#REF!,27,0),0)</f>
        <v>0</v>
      </c>
      <c r="M27" s="4">
        <f>IFERROR(VLOOKUP($P27,#REF!,27,0),0)</f>
        <v>0</v>
      </c>
      <c r="N27" s="4">
        <f>IFERROR(VLOOKUP($P27,#REF!,27,0),0)</f>
        <v>0</v>
      </c>
      <c r="O27" s="337">
        <f>IFERROR(VLOOKUP($P27,#REF!,27,0),0)</f>
        <v>0</v>
      </c>
      <c r="P27" s="5" t="str">
        <f>CONCATENATE(LOWER(B27)," ",LOWER(C27))</f>
        <v>simon acfield</v>
      </c>
    </row>
    <row r="28" spans="1:17" s="5" customFormat="1" x14ac:dyDescent="0.3">
      <c r="A28" s="304">
        <v>20</v>
      </c>
      <c r="B28" s="333" t="s">
        <v>197</v>
      </c>
      <c r="C28" s="333" t="s">
        <v>200</v>
      </c>
      <c r="D28" s="4" t="s">
        <v>4</v>
      </c>
      <c r="E28" s="307">
        <f>SUM(F28:O28)</f>
        <v>5</v>
      </c>
      <c r="F28" s="320">
        <f>IFERROR(VLOOKUP($P28,'Rd1 PI'!$C$2:$AC$41,27,0),0)</f>
        <v>5</v>
      </c>
      <c r="G28" s="4">
        <f>IFERROR(VLOOKUP($P28,#REF!,27,0),0)</f>
        <v>0</v>
      </c>
      <c r="H28" s="4">
        <f>IFERROR(VLOOKUP($P28,#REF!,27,0),0)</f>
        <v>0</v>
      </c>
      <c r="I28" s="4">
        <f>IFERROR(VLOOKUP($P28,#REF!,27,0),0)</f>
        <v>0</v>
      </c>
      <c r="J28" s="4">
        <f>IFERROR(VLOOKUP($P28,#REF!,27,0),0)</f>
        <v>0</v>
      </c>
      <c r="K28" s="4">
        <f>IFERROR(VLOOKUP($P28,#REF!,27,0),0)</f>
        <v>0</v>
      </c>
      <c r="L28" s="4">
        <f>IFERROR(VLOOKUP($P28,#REF!,27,0),0)</f>
        <v>0</v>
      </c>
      <c r="M28" s="4">
        <f>IFERROR(VLOOKUP($P28,#REF!,27,0),0)</f>
        <v>0</v>
      </c>
      <c r="N28" s="4">
        <f>IFERROR(VLOOKUP($P28,#REF!,27,0),0)</f>
        <v>0</v>
      </c>
      <c r="O28" s="337">
        <f>IFERROR(VLOOKUP($P28,#REF!,27,0),0)</f>
        <v>0</v>
      </c>
      <c r="P28" s="5" t="str">
        <f>CONCATENATE(LOWER(B28)," ",LOWER(C28))</f>
        <v>peter whitaker</v>
      </c>
    </row>
    <row r="29" spans="1:17" s="5" customFormat="1" ht="12.9" thickBot="1" x14ac:dyDescent="0.35">
      <c r="A29" s="305">
        <v>27</v>
      </c>
      <c r="B29" s="334" t="s">
        <v>28</v>
      </c>
      <c r="C29" s="334" t="s">
        <v>29</v>
      </c>
      <c r="D29" s="338" t="s">
        <v>13</v>
      </c>
      <c r="E29" s="308">
        <f>SUM(F29:O29)</f>
        <v>0</v>
      </c>
      <c r="F29" s="339">
        <f>IFERROR(VLOOKUP($P29,'Rd1 PI'!$C$2:$AC$41,27,0),0)</f>
        <v>0</v>
      </c>
      <c r="G29" s="338">
        <f>IFERROR(VLOOKUP($P29,#REF!,27,0),0)</f>
        <v>0</v>
      </c>
      <c r="H29" s="338">
        <f>IFERROR(VLOOKUP($P29,#REF!,27,0),0)</f>
        <v>0</v>
      </c>
      <c r="I29" s="338">
        <f>IFERROR(VLOOKUP($P29,#REF!,27,0),0)</f>
        <v>0</v>
      </c>
      <c r="J29" s="338">
        <f>IFERROR(VLOOKUP($P29,#REF!,27,0),0)</f>
        <v>0</v>
      </c>
      <c r="K29" s="338">
        <f>IFERROR(VLOOKUP($P29,#REF!,27,0),0)</f>
        <v>0</v>
      </c>
      <c r="L29" s="338">
        <f>IFERROR(VLOOKUP($P29,#REF!,27,0),0)</f>
        <v>0</v>
      </c>
      <c r="M29" s="338">
        <f>IFERROR(VLOOKUP($P29,#REF!,27,0),0)</f>
        <v>0</v>
      </c>
      <c r="N29" s="338">
        <f>IFERROR(VLOOKUP($P29,#REF!,27,0),0)</f>
        <v>0</v>
      </c>
      <c r="O29" s="340">
        <f>IFERROR(VLOOKUP($P29,#REF!,27,0),0)</f>
        <v>0</v>
      </c>
      <c r="P29" s="5" t="str">
        <f>CONCATENATE(LOWER(B29)," ",LOWER(C29))</f>
        <v>tim meaden</v>
      </c>
    </row>
    <row r="30" spans="1:17" x14ac:dyDescent="0.3">
      <c r="A30" s="3"/>
      <c r="B30" s="9"/>
      <c r="C30" s="9"/>
      <c r="D30" s="12"/>
      <c r="E30" s="12"/>
      <c r="F30" s="5"/>
      <c r="G30" s="5"/>
      <c r="H30" s="5"/>
      <c r="I30" s="5"/>
      <c r="J30" s="5"/>
      <c r="K30" s="5"/>
      <c r="L30" s="5"/>
      <c r="M30" s="5"/>
      <c r="N30" s="5"/>
      <c r="O30" s="5"/>
      <c r="P30" s="14"/>
      <c r="Q30" s="15"/>
    </row>
    <row r="31" spans="1:17" ht="15.45" x14ac:dyDescent="0.4">
      <c r="A31" s="10" t="s">
        <v>6</v>
      </c>
      <c r="B31" s="6"/>
      <c r="C31" s="6"/>
      <c r="D31" s="17"/>
      <c r="E31" s="24"/>
      <c r="F31" s="12"/>
      <c r="G31" s="12"/>
      <c r="H31" s="12"/>
      <c r="I31" s="12"/>
      <c r="J31" s="12"/>
      <c r="K31" s="12"/>
      <c r="L31" s="12"/>
      <c r="M31" s="12"/>
      <c r="N31" s="12"/>
      <c r="O31" s="12"/>
      <c r="P31" s="14"/>
      <c r="Q31" s="15"/>
    </row>
    <row r="32" spans="1:17" x14ac:dyDescent="0.3">
      <c r="A32" s="16"/>
      <c r="B32" s="6"/>
      <c r="C32" s="6"/>
      <c r="D32" s="17"/>
      <c r="E32" s="24"/>
      <c r="F32" s="12"/>
      <c r="G32" s="12"/>
      <c r="H32" s="12"/>
      <c r="I32" s="12"/>
      <c r="J32" s="12"/>
      <c r="K32" s="12"/>
      <c r="L32" s="12"/>
      <c r="M32" s="12"/>
      <c r="N32" s="12"/>
      <c r="O32" s="12"/>
      <c r="P32" s="14"/>
      <c r="Q32" s="15"/>
    </row>
    <row r="33" spans="1:17" s="5" customFormat="1" ht="12.9" thickBot="1" x14ac:dyDescent="0.35">
      <c r="A33" s="69" t="s">
        <v>7</v>
      </c>
      <c r="B33" s="70"/>
      <c r="C33" s="70"/>
      <c r="D33" s="7"/>
      <c r="E33" s="24"/>
      <c r="F33" s="12"/>
      <c r="G33" s="12"/>
      <c r="H33" s="12"/>
      <c r="I33" s="12"/>
      <c r="J33" s="12"/>
      <c r="K33" s="12"/>
      <c r="L33" s="12"/>
      <c r="M33" s="12"/>
      <c r="N33" s="12"/>
      <c r="O33" s="12"/>
    </row>
    <row r="34" spans="1:17" s="5" customFormat="1" x14ac:dyDescent="0.3">
      <c r="A34" s="71">
        <v>1</v>
      </c>
      <c r="B34" s="260"/>
      <c r="C34" s="260"/>
      <c r="D34" s="74" t="s">
        <v>3</v>
      </c>
      <c r="E34" s="77">
        <f>SUM(F34:O34) - SMALL(F34:O34,2) - MIN(F34:O34)</f>
        <v>0</v>
      </c>
      <c r="F34" s="222">
        <f>IFERROR(VLOOKUP($P34,'Rd1 PI'!$C$2:$AC$41,17,0),0)</f>
        <v>0</v>
      </c>
      <c r="G34" s="68">
        <f>IFERROR(VLOOKUP($P34,#REF!,17,0),0)</f>
        <v>0</v>
      </c>
      <c r="H34" s="68">
        <f>IFERROR(VLOOKUP($P34,#REF!,17,0),0)</f>
        <v>0</v>
      </c>
      <c r="I34" s="301">
        <f>IFERROR(VLOOKUP($P34,#REF!,17,0),0)</f>
        <v>0</v>
      </c>
      <c r="J34" s="301">
        <f>IFERROR(VLOOKUP($P34,#REF!,17,0),0)</f>
        <v>0</v>
      </c>
      <c r="K34" s="301">
        <f>IFERROR(VLOOKUP($P34,#REF!,17,0),0)</f>
        <v>0</v>
      </c>
      <c r="L34" s="314">
        <f>IFERROR(VLOOKUP($P34,#REF!,17,0),0)</f>
        <v>0</v>
      </c>
      <c r="M34" s="314">
        <f>IFERROR(VLOOKUP($P34,#REF!,17,0),0)</f>
        <v>0</v>
      </c>
      <c r="N34" s="314">
        <f>IFERROR(VLOOKUP($P34,#REF!,17,0),0)</f>
        <v>0</v>
      </c>
      <c r="O34" s="314">
        <f>IFERROR(VLOOKUP($P34,#REF!,17,0),0)</f>
        <v>0</v>
      </c>
      <c r="P34" s="5" t="str">
        <f>CONCATENATE(LOWER(B34)," ",LOWER(C34))</f>
        <v xml:space="preserve"> </v>
      </c>
    </row>
    <row r="35" spans="1:17" s="5" customFormat="1" x14ac:dyDescent="0.3">
      <c r="A35" s="71">
        <v>2</v>
      </c>
      <c r="B35" s="260"/>
      <c r="C35" s="260"/>
      <c r="D35" s="74" t="s">
        <v>3</v>
      </c>
      <c r="E35" s="78">
        <f>SUM(F35:O35) - SMALL(F35:O35,2) - MIN(F35:O35)</f>
        <v>0</v>
      </c>
      <c r="F35" s="222">
        <f>IFERROR(VLOOKUP($P35,'Rd1 PI'!$C$2:$AC$41,17,0),0)</f>
        <v>0</v>
      </c>
      <c r="G35" s="68">
        <f>IFERROR(VLOOKUP($P35,#REF!,17,0),0)</f>
        <v>0</v>
      </c>
      <c r="H35" s="301">
        <f>IFERROR(VLOOKUP($P35,#REF!,17,0),0)</f>
        <v>0</v>
      </c>
      <c r="I35" s="301">
        <f>IFERROR(VLOOKUP($P35,#REF!,17,0),0)</f>
        <v>0</v>
      </c>
      <c r="J35" s="301">
        <f>IFERROR(VLOOKUP($P35,#REF!,17,0),0)</f>
        <v>0</v>
      </c>
      <c r="K35" s="301">
        <f>IFERROR(VLOOKUP($P35,#REF!,17,0),0)</f>
        <v>0</v>
      </c>
      <c r="L35" s="314">
        <f>IFERROR(VLOOKUP($P35,#REF!,17,0),0)</f>
        <v>0</v>
      </c>
      <c r="M35" s="314">
        <f>IFERROR(VLOOKUP($P35,#REF!,17,0),0)</f>
        <v>0</v>
      </c>
      <c r="N35" s="314">
        <f>IFERROR(VLOOKUP($P35,#REF!,17,0),0)</f>
        <v>0</v>
      </c>
      <c r="O35" s="314">
        <f>IFERROR(VLOOKUP($P35,#REF!,17,0),0)</f>
        <v>0</v>
      </c>
      <c r="P35" s="5" t="str">
        <f>CONCATENATE(LOWER(B35)," ",LOWER(C35))</f>
        <v xml:space="preserve"> </v>
      </c>
    </row>
    <row r="36" spans="1:17" s="5" customFormat="1" x14ac:dyDescent="0.3">
      <c r="A36" s="71">
        <v>3</v>
      </c>
      <c r="B36" s="72"/>
      <c r="C36" s="72"/>
      <c r="D36" s="74" t="s">
        <v>3</v>
      </c>
      <c r="E36" s="78">
        <f>SUM(F36:O36) - SMALL(F36:O36,2) - MIN(F36:O36)</f>
        <v>0</v>
      </c>
      <c r="F36" s="222">
        <f>IFERROR(VLOOKUP($P36,'Rd1 PI'!$C$2:$AC$41,17,0),0)</f>
        <v>0</v>
      </c>
      <c r="G36" s="68">
        <f>IFERROR(VLOOKUP($P36,#REF!,17,0),0)</f>
        <v>0</v>
      </c>
      <c r="H36" s="301">
        <f>IFERROR(VLOOKUP($P36,#REF!,17,0),0)</f>
        <v>0</v>
      </c>
      <c r="I36" s="301">
        <f>IFERROR(VLOOKUP($P36,#REF!,17,0),0)</f>
        <v>0</v>
      </c>
      <c r="J36" s="301">
        <f>IFERROR(VLOOKUP($P36,#REF!,17,0),0)</f>
        <v>0</v>
      </c>
      <c r="K36" s="301">
        <f>IFERROR(VLOOKUP($P36,#REF!,17,0),0)</f>
        <v>0</v>
      </c>
      <c r="L36" s="314">
        <f>IFERROR(VLOOKUP($P36,#REF!,17,0),0)</f>
        <v>0</v>
      </c>
      <c r="M36" s="314">
        <f>IFERROR(VLOOKUP($P36,#REF!,17,0),0)</f>
        <v>0</v>
      </c>
      <c r="N36" s="314">
        <f>IFERROR(VLOOKUP($P36,#REF!,17,0),0)</f>
        <v>0</v>
      </c>
      <c r="O36" s="314">
        <f>IFERROR(VLOOKUP($P36,#REF!,17,0),0)</f>
        <v>0</v>
      </c>
      <c r="P36" s="5" t="str">
        <f>CONCATENATE(LOWER(B36)," ",LOWER(C36))</f>
        <v xml:space="preserve"> </v>
      </c>
    </row>
    <row r="37" spans="1:17" x14ac:dyDescent="0.3">
      <c r="A37" s="71">
        <v>4</v>
      </c>
      <c r="B37" s="72"/>
      <c r="C37" s="72"/>
      <c r="D37" s="74" t="s">
        <v>3</v>
      </c>
      <c r="E37" s="78">
        <f>SUM(F37:O37) - SMALL(F37:O37,2) - MIN(F37:O37)</f>
        <v>0</v>
      </c>
      <c r="F37" s="222">
        <f>IFERROR(VLOOKUP($P37,'Rd1 PI'!$C$2:$AC$41,17,0),0)</f>
        <v>0</v>
      </c>
      <c r="G37" s="68">
        <f>IFERROR(VLOOKUP($P37,#REF!,17,0),0)</f>
        <v>0</v>
      </c>
      <c r="H37" s="301">
        <f>IFERROR(VLOOKUP($P37,#REF!,17,0),0)</f>
        <v>0</v>
      </c>
      <c r="I37" s="301">
        <f>IFERROR(VLOOKUP($P37,#REF!,17,0),0)</f>
        <v>0</v>
      </c>
      <c r="J37" s="301">
        <f>IFERROR(VLOOKUP($P37,#REF!,17,0),0)</f>
        <v>0</v>
      </c>
      <c r="K37" s="301">
        <f>IFERROR(VLOOKUP($P37,#REF!,17,0),0)</f>
        <v>0</v>
      </c>
      <c r="L37" s="314">
        <f>IFERROR(VLOOKUP($P37,#REF!,17,0),0)</f>
        <v>0</v>
      </c>
      <c r="M37" s="314">
        <f>IFERROR(VLOOKUP($P37,#REF!,17,0),0)</f>
        <v>0</v>
      </c>
      <c r="N37" s="314">
        <f>IFERROR(VLOOKUP($P37,#REF!,17,0),0)</f>
        <v>0</v>
      </c>
      <c r="O37" s="314">
        <f>IFERROR(VLOOKUP($P37,#REF!,17,0),0)</f>
        <v>0</v>
      </c>
      <c r="P37" s="5" t="str">
        <f>CONCATENATE(LOWER(B37)," ",LOWER(C37))</f>
        <v xml:space="preserve"> </v>
      </c>
      <c r="Q37" s="15"/>
    </row>
    <row r="38" spans="1:17" ht="12.9" thickBot="1" x14ac:dyDescent="0.35">
      <c r="A38" s="73">
        <v>5</v>
      </c>
      <c r="B38" s="67"/>
      <c r="C38" s="67"/>
      <c r="D38" s="74" t="s">
        <v>3</v>
      </c>
      <c r="E38" s="79">
        <f>SUM(F38:O38) - SMALL(F38:O38,2) - MIN(F38:O38)</f>
        <v>0</v>
      </c>
      <c r="F38" s="222">
        <f>IFERROR(VLOOKUP($P38,'Rd1 PI'!$C$2:$AC$41,17,0),0)</f>
        <v>0</v>
      </c>
      <c r="G38" s="68">
        <f>IFERROR(VLOOKUP($P38,#REF!,17,0),0)</f>
        <v>0</v>
      </c>
      <c r="H38" s="301">
        <f>IFERROR(VLOOKUP($P38,#REF!,17,0),0)</f>
        <v>0</v>
      </c>
      <c r="I38" s="301">
        <f>IFERROR(VLOOKUP($P38,#REF!,17,0),0)</f>
        <v>0</v>
      </c>
      <c r="J38" s="301">
        <f>IFERROR(VLOOKUP($P38,#REF!,17,0),0)</f>
        <v>0</v>
      </c>
      <c r="K38" s="301">
        <f>IFERROR(VLOOKUP($P38,#REF!,17,0),0)</f>
        <v>0</v>
      </c>
      <c r="L38" s="314">
        <f>IFERROR(VLOOKUP($P38,#REF!,17,0),0)</f>
        <v>0</v>
      </c>
      <c r="M38" s="314">
        <f>IFERROR(VLOOKUP($P38,#REF!,17,0),0)</f>
        <v>0</v>
      </c>
      <c r="N38" s="314">
        <f>IFERROR(VLOOKUP($P38,#REF!,17,0),0)</f>
        <v>0</v>
      </c>
      <c r="O38" s="314">
        <f>IFERROR(VLOOKUP($P38,#REF!,17,0),0)</f>
        <v>0</v>
      </c>
      <c r="P38" s="5" t="str">
        <f>CONCATENATE(LOWER(B38)," ",LOWER(C38))</f>
        <v xml:space="preserve"> </v>
      </c>
      <c r="Q38" s="15"/>
    </row>
    <row r="39" spans="1:17" x14ac:dyDescent="0.3">
      <c r="B39" s="6"/>
      <c r="C39" s="6"/>
      <c r="D39" s="17"/>
      <c r="E39" s="24"/>
      <c r="F39" s="4"/>
      <c r="G39" s="4"/>
      <c r="H39" s="4"/>
      <c r="I39" s="4"/>
      <c r="J39" s="12"/>
      <c r="K39" s="12"/>
      <c r="L39" s="4"/>
      <c r="M39" s="4"/>
      <c r="N39" s="4"/>
      <c r="O39" s="4"/>
      <c r="P39" s="14"/>
      <c r="Q39" s="15"/>
    </row>
    <row r="40" spans="1:17" s="5" customFormat="1" ht="12.9" thickBot="1" x14ac:dyDescent="0.35">
      <c r="A40" s="49" t="s">
        <v>8</v>
      </c>
      <c r="B40" s="50"/>
      <c r="C40" s="50"/>
      <c r="D40" s="7"/>
      <c r="E40" s="24"/>
      <c r="F40" s="4"/>
      <c r="G40" s="4"/>
      <c r="H40" s="4"/>
      <c r="I40" s="4"/>
      <c r="J40" s="12"/>
      <c r="K40" s="12"/>
      <c r="L40" s="4"/>
      <c r="M40" s="4"/>
      <c r="N40" s="4"/>
      <c r="O40" s="4"/>
    </row>
    <row r="41" spans="1:17" s="5" customFormat="1" x14ac:dyDescent="0.3">
      <c r="A41" s="51">
        <v>1</v>
      </c>
      <c r="B41" s="52" t="s">
        <v>30</v>
      </c>
      <c r="C41" s="52" t="s">
        <v>31</v>
      </c>
      <c r="D41" s="48" t="s">
        <v>5</v>
      </c>
      <c r="E41" s="80">
        <f t="shared" ref="E41:E47" si="0">SUM(F41:O41) - SMALL(F41:O41,2) - MIN(F41:O41)</f>
        <v>100</v>
      </c>
      <c r="F41" s="146">
        <f>IFERROR(VLOOKUP($P41,'Rd1 PI'!$C$2:$AC$41,17,0),0)</f>
        <v>100</v>
      </c>
      <c r="G41" s="47">
        <f>IFERROR(VLOOKUP($P41,#REF!,17,0),0)</f>
        <v>0</v>
      </c>
      <c r="H41" s="300">
        <f>IFERROR(VLOOKUP($P41,#REF!,17,0),0)</f>
        <v>0</v>
      </c>
      <c r="I41" s="300">
        <f>IFERROR(VLOOKUP($P41,#REF!,17,0),0)</f>
        <v>0</v>
      </c>
      <c r="J41" s="300">
        <f>IFERROR(VLOOKUP($P41,#REF!,17,0),0)</f>
        <v>0</v>
      </c>
      <c r="K41" s="300">
        <f>IFERROR(VLOOKUP($P41,#REF!,17,0),0)</f>
        <v>0</v>
      </c>
      <c r="L41" s="313">
        <f>IFERROR(VLOOKUP($P41,#REF!,17,0),0)</f>
        <v>0</v>
      </c>
      <c r="M41" s="313">
        <f>IFERROR(VLOOKUP($P41,#REF!,17,0),0)</f>
        <v>0</v>
      </c>
      <c r="N41" s="313">
        <f>IFERROR(VLOOKUP($P41,#REF!,17,0),0)</f>
        <v>0</v>
      </c>
      <c r="O41" s="313">
        <f>IFERROR(VLOOKUP($P41,#REF!,17,0),0)</f>
        <v>0</v>
      </c>
      <c r="P41" s="5" t="str">
        <f t="shared" ref="P41:P47" si="1">CONCATENATE(LOWER(B41)," ",LOWER(C41))</f>
        <v>simeon ouzas</v>
      </c>
    </row>
    <row r="42" spans="1:17" x14ac:dyDescent="0.3">
      <c r="A42" s="51">
        <v>2</v>
      </c>
      <c r="B42" s="52" t="s">
        <v>137</v>
      </c>
      <c r="C42" s="52" t="s">
        <v>138</v>
      </c>
      <c r="D42" s="48" t="s">
        <v>5</v>
      </c>
      <c r="E42" s="81">
        <f t="shared" si="0"/>
        <v>75</v>
      </c>
      <c r="F42" s="146">
        <f>IFERROR(VLOOKUP($P42,'Rd1 PI'!$C$2:$AC$41,17,0),0)</f>
        <v>75</v>
      </c>
      <c r="G42" s="47">
        <f>IFERROR(VLOOKUP($P42,#REF!,17,0),0)</f>
        <v>0</v>
      </c>
      <c r="H42" s="300">
        <f>IFERROR(VLOOKUP($P42,#REF!,17,0),0)</f>
        <v>0</v>
      </c>
      <c r="I42" s="300">
        <f>IFERROR(VLOOKUP($P42,#REF!,17,0),0)</f>
        <v>0</v>
      </c>
      <c r="J42" s="300">
        <f>IFERROR(VLOOKUP($P42,#REF!,17,0),0)</f>
        <v>0</v>
      </c>
      <c r="K42" s="300">
        <f>IFERROR(VLOOKUP($P42,#REF!,17,0),0)</f>
        <v>0</v>
      </c>
      <c r="L42" s="313">
        <f>IFERROR(VLOOKUP($P42,#REF!,17,0),0)</f>
        <v>0</v>
      </c>
      <c r="M42" s="313">
        <f>IFERROR(VLOOKUP($P42,#REF!,17,0),0)</f>
        <v>0</v>
      </c>
      <c r="N42" s="313">
        <f>IFERROR(VLOOKUP($P42,#REF!,17,0),0)</f>
        <v>0</v>
      </c>
      <c r="O42" s="313">
        <f>IFERROR(VLOOKUP($P42,#REF!,17,0),0)</f>
        <v>0</v>
      </c>
      <c r="P42" s="5" t="str">
        <f t="shared" si="1"/>
        <v>stuart dawson</v>
      </c>
      <c r="Q42" s="15"/>
    </row>
    <row r="43" spans="1:17" x14ac:dyDescent="0.3">
      <c r="A43" s="51">
        <v>3</v>
      </c>
      <c r="B43" s="52" t="s">
        <v>100</v>
      </c>
      <c r="C43" s="52" t="s">
        <v>101</v>
      </c>
      <c r="D43" s="48" t="s">
        <v>5</v>
      </c>
      <c r="E43" s="81">
        <f t="shared" si="0"/>
        <v>60</v>
      </c>
      <c r="F43" s="146">
        <f>IFERROR(VLOOKUP($P43,'Rd1 PI'!$C$2:$AC$41,17,0),0)</f>
        <v>60</v>
      </c>
      <c r="G43" s="47">
        <f>IFERROR(VLOOKUP($P43,#REF!,17,0),0)</f>
        <v>0</v>
      </c>
      <c r="H43" s="300">
        <f>IFERROR(VLOOKUP($P43,#REF!,17,0),0)</f>
        <v>0</v>
      </c>
      <c r="I43" s="300">
        <f>IFERROR(VLOOKUP($P43,#REF!,17,0),0)</f>
        <v>0</v>
      </c>
      <c r="J43" s="300">
        <f>IFERROR(VLOOKUP($P43,#REF!,17,0),0)</f>
        <v>0</v>
      </c>
      <c r="K43" s="300">
        <f>IFERROR(VLOOKUP($P43,#REF!,17,0),0)</f>
        <v>0</v>
      </c>
      <c r="L43" s="313">
        <f>IFERROR(VLOOKUP($P43,#REF!,17,0),0)</f>
        <v>0</v>
      </c>
      <c r="M43" s="313">
        <f>IFERROR(VLOOKUP($P43,#REF!,17,0),0)</f>
        <v>0</v>
      </c>
      <c r="N43" s="313">
        <f>IFERROR(VLOOKUP($P43,#REF!,17,0),0)</f>
        <v>0</v>
      </c>
      <c r="O43" s="313">
        <f>IFERROR(VLOOKUP($P43,#REF!,17,0),0)</f>
        <v>0</v>
      </c>
      <c r="P43" s="5" t="str">
        <f t="shared" si="1"/>
        <v>matthew cavell</v>
      </c>
      <c r="Q43" s="15"/>
    </row>
    <row r="44" spans="1:17" x14ac:dyDescent="0.3">
      <c r="A44" s="51">
        <v>4</v>
      </c>
      <c r="B44" s="52"/>
      <c r="C44" s="52"/>
      <c r="D44" s="48" t="s">
        <v>5</v>
      </c>
      <c r="E44" s="81">
        <f t="shared" si="0"/>
        <v>0</v>
      </c>
      <c r="F44" s="146">
        <f>IFERROR(VLOOKUP($P44,'Rd1 PI'!$C$2:$AC$41,17,0),0)</f>
        <v>0</v>
      </c>
      <c r="G44" s="47">
        <f>IFERROR(VLOOKUP($P44,#REF!,17,0),0)</f>
        <v>0</v>
      </c>
      <c r="H44" s="300">
        <f>IFERROR(VLOOKUP($P44,#REF!,17,0),0)</f>
        <v>0</v>
      </c>
      <c r="I44" s="300">
        <f>IFERROR(VLOOKUP($P44,#REF!,17,0),0)</f>
        <v>0</v>
      </c>
      <c r="J44" s="300">
        <f>IFERROR(VLOOKUP($P44,#REF!,17,0),0)</f>
        <v>0</v>
      </c>
      <c r="K44" s="300">
        <f>IFERROR(VLOOKUP($P44,#REF!,17,0),0)</f>
        <v>0</v>
      </c>
      <c r="L44" s="313">
        <f>IFERROR(VLOOKUP($P44,#REF!,17,0),0)</f>
        <v>0</v>
      </c>
      <c r="M44" s="313">
        <f>IFERROR(VLOOKUP($P44,#REF!,17,0),0)</f>
        <v>0</v>
      </c>
      <c r="N44" s="313">
        <f>IFERROR(VLOOKUP($P44,#REF!,17,0),0)</f>
        <v>0</v>
      </c>
      <c r="O44" s="313">
        <f>IFERROR(VLOOKUP($P44,#REF!,17,0),0)</f>
        <v>0</v>
      </c>
      <c r="P44" s="5" t="str">
        <f t="shared" si="1"/>
        <v xml:space="preserve"> </v>
      </c>
      <c r="Q44" s="15"/>
    </row>
    <row r="45" spans="1:17" x14ac:dyDescent="0.3">
      <c r="A45" s="51">
        <v>5</v>
      </c>
      <c r="B45" s="52"/>
      <c r="C45" s="52"/>
      <c r="D45" s="48" t="s">
        <v>5</v>
      </c>
      <c r="E45" s="81">
        <f t="shared" si="0"/>
        <v>0</v>
      </c>
      <c r="F45" s="146">
        <f>IFERROR(VLOOKUP($P45,'Rd1 PI'!$C$2:$AC$41,17,0),0)</f>
        <v>0</v>
      </c>
      <c r="G45" s="47">
        <f>IFERROR(VLOOKUP($P45,#REF!,17,0),0)</f>
        <v>0</v>
      </c>
      <c r="H45" s="300">
        <f>IFERROR(VLOOKUP($P45,#REF!,17,0),0)</f>
        <v>0</v>
      </c>
      <c r="I45" s="300">
        <f>IFERROR(VLOOKUP($P45,#REF!,17,0),0)</f>
        <v>0</v>
      </c>
      <c r="J45" s="300">
        <f>IFERROR(VLOOKUP($P45,#REF!,17,0),0)</f>
        <v>0</v>
      </c>
      <c r="K45" s="300">
        <f>IFERROR(VLOOKUP($P45,#REF!,17,0),0)</f>
        <v>0</v>
      </c>
      <c r="L45" s="313">
        <f>IFERROR(VLOOKUP($P45,#REF!,17,0),0)</f>
        <v>0</v>
      </c>
      <c r="M45" s="313">
        <f>IFERROR(VLOOKUP($P45,#REF!,17,0),0)</f>
        <v>0</v>
      </c>
      <c r="N45" s="313">
        <f>IFERROR(VLOOKUP($P45,#REF!,17,0),0)</f>
        <v>0</v>
      </c>
      <c r="O45" s="313">
        <f>IFERROR(VLOOKUP($P45,#REF!,17,0),0)</f>
        <v>0</v>
      </c>
      <c r="P45" s="5" t="str">
        <f t="shared" si="1"/>
        <v xml:space="preserve"> </v>
      </c>
      <c r="Q45" s="15"/>
    </row>
    <row r="46" spans="1:17" x14ac:dyDescent="0.3">
      <c r="A46" s="51">
        <v>6</v>
      </c>
      <c r="B46" s="52"/>
      <c r="C46" s="52"/>
      <c r="D46" s="48" t="s">
        <v>5</v>
      </c>
      <c r="E46" s="81">
        <f t="shared" si="0"/>
        <v>0</v>
      </c>
      <c r="F46" s="146">
        <f>IFERROR(VLOOKUP($P46,'Rd1 PI'!$C$2:$AC$41,17,0),0)</f>
        <v>0</v>
      </c>
      <c r="G46" s="47">
        <f>IFERROR(VLOOKUP($P46,#REF!,17,0),0)</f>
        <v>0</v>
      </c>
      <c r="H46" s="300">
        <f>IFERROR(VLOOKUP($P46,#REF!,17,0),0)</f>
        <v>0</v>
      </c>
      <c r="I46" s="300">
        <f>IFERROR(VLOOKUP($P46,#REF!,17,0),0)</f>
        <v>0</v>
      </c>
      <c r="J46" s="300">
        <f>IFERROR(VLOOKUP($P46,#REF!,17,0),0)</f>
        <v>0</v>
      </c>
      <c r="K46" s="300">
        <f>IFERROR(VLOOKUP($P46,#REF!,17,0),0)</f>
        <v>0</v>
      </c>
      <c r="L46" s="313">
        <f>IFERROR(VLOOKUP($P46,#REF!,17,0),0)</f>
        <v>0</v>
      </c>
      <c r="M46" s="313">
        <f>IFERROR(VLOOKUP($P46,#REF!,17,0),0)</f>
        <v>0</v>
      </c>
      <c r="N46" s="313">
        <f>IFERROR(VLOOKUP($P46,#REF!,17,0),0)</f>
        <v>0</v>
      </c>
      <c r="O46" s="313">
        <f>IFERROR(VLOOKUP($P46,#REF!,17,0),0)</f>
        <v>0</v>
      </c>
      <c r="P46" s="5" t="str">
        <f t="shared" si="1"/>
        <v xml:space="preserve"> </v>
      </c>
      <c r="Q46" s="15"/>
    </row>
    <row r="47" spans="1:17" ht="12.9" thickBot="1" x14ac:dyDescent="0.35">
      <c r="A47" s="51">
        <v>7</v>
      </c>
      <c r="B47" s="52"/>
      <c r="C47" s="52"/>
      <c r="D47" s="48" t="s">
        <v>5</v>
      </c>
      <c r="E47" s="82">
        <f t="shared" si="0"/>
        <v>0</v>
      </c>
      <c r="F47" s="146">
        <f>IFERROR(VLOOKUP($P47,'Rd1 PI'!$C$2:$AC$41,17,0),0)</f>
        <v>0</v>
      </c>
      <c r="G47" s="47">
        <f>IFERROR(VLOOKUP($P47,#REF!,17,0),0)</f>
        <v>0</v>
      </c>
      <c r="H47" s="300">
        <f>IFERROR(VLOOKUP($P47,#REF!,17,0),0)</f>
        <v>0</v>
      </c>
      <c r="I47" s="300">
        <f>IFERROR(VLOOKUP($P47,#REF!,17,0),0)</f>
        <v>0</v>
      </c>
      <c r="J47" s="300">
        <f>IFERROR(VLOOKUP($P47,#REF!,17,0),0)</f>
        <v>0</v>
      </c>
      <c r="K47" s="300">
        <f>IFERROR(VLOOKUP($P47,#REF!,17,0),0)</f>
        <v>0</v>
      </c>
      <c r="L47" s="313">
        <f>IFERROR(VLOOKUP($P47,#REF!,17,0),0)</f>
        <v>0</v>
      </c>
      <c r="M47" s="313">
        <f>IFERROR(VLOOKUP($P47,#REF!,17,0),0)</f>
        <v>0</v>
      </c>
      <c r="N47" s="313">
        <f>IFERROR(VLOOKUP($P47,#REF!,17,0),0)</f>
        <v>0</v>
      </c>
      <c r="O47" s="313">
        <f>IFERROR(VLOOKUP($P47,#REF!,17,0),0)</f>
        <v>0</v>
      </c>
      <c r="P47" s="5" t="str">
        <f t="shared" si="1"/>
        <v xml:space="preserve"> </v>
      </c>
      <c r="Q47" s="15"/>
    </row>
    <row r="48" spans="1:17" x14ac:dyDescent="0.3">
      <c r="B48" s="18"/>
      <c r="C48" s="18"/>
      <c r="D48" s="19"/>
      <c r="E48" s="24"/>
      <c r="F48" s="4"/>
      <c r="G48" s="4"/>
      <c r="H48" s="4"/>
      <c r="I48" s="4"/>
      <c r="J48" s="4"/>
      <c r="K48" s="4"/>
      <c r="L48" s="4"/>
      <c r="M48" s="4"/>
      <c r="N48" s="4"/>
      <c r="O48" s="4"/>
      <c r="P48" s="14"/>
      <c r="Q48" s="15"/>
    </row>
    <row r="49" spans="1:17" ht="12.9" thickBot="1" x14ac:dyDescent="0.35">
      <c r="A49" s="136" t="s">
        <v>9</v>
      </c>
      <c r="B49" s="137"/>
      <c r="C49" s="137"/>
      <c r="D49" s="15"/>
      <c r="E49" s="24"/>
      <c r="F49" s="4"/>
      <c r="G49" s="4"/>
      <c r="H49" s="4"/>
      <c r="I49" s="4"/>
      <c r="J49" s="4"/>
      <c r="K49" s="4"/>
      <c r="L49" s="4"/>
      <c r="M49" s="4"/>
      <c r="N49" s="4"/>
      <c r="O49" s="4"/>
      <c r="P49" s="14"/>
      <c r="Q49" s="15"/>
    </row>
    <row r="50" spans="1:17" x14ac:dyDescent="0.3">
      <c r="A50" s="127">
        <v>1</v>
      </c>
      <c r="B50" s="128" t="s">
        <v>58</v>
      </c>
      <c r="C50" s="224" t="s">
        <v>59</v>
      </c>
      <c r="D50" s="132" t="s">
        <v>4</v>
      </c>
      <c r="E50" s="124">
        <f>SUM(F50:O50) - SMALL(F50:O50,2) - MIN(F50:O50)</f>
        <v>100</v>
      </c>
      <c r="F50" s="220">
        <f>IFERROR(VLOOKUP($P50,'Rd1 PI'!$C$2:$AC$41,17,0),0)</f>
        <v>100</v>
      </c>
      <c r="G50" s="125">
        <f>IFERROR(VLOOKUP($P50,#REF!,17,0),0)</f>
        <v>0</v>
      </c>
      <c r="H50" s="299">
        <f>IFERROR(VLOOKUP($P50,#REF!,17,0),0)</f>
        <v>0</v>
      </c>
      <c r="I50" s="299">
        <f>IFERROR(VLOOKUP($P50,#REF!,17,0),0)</f>
        <v>0</v>
      </c>
      <c r="J50" s="299">
        <f>IFERROR(VLOOKUP($P50,#REF!,17,0),0)</f>
        <v>0</v>
      </c>
      <c r="K50" s="299">
        <f>IFERROR(VLOOKUP($P50,#REF!,17,0),0)</f>
        <v>0</v>
      </c>
      <c r="L50" s="312">
        <f>IFERROR(VLOOKUP($P50,#REF!,17,0),0)</f>
        <v>0</v>
      </c>
      <c r="M50" s="312">
        <f>IFERROR(VLOOKUP($P50,#REF!,17,0),0)</f>
        <v>0</v>
      </c>
      <c r="N50" s="312">
        <f>IFERROR(VLOOKUP($P50,#REF!,17,0),0)</f>
        <v>0</v>
      </c>
      <c r="O50" s="312">
        <f>IFERROR(VLOOKUP($P50,#REF!,17,0),0)</f>
        <v>0</v>
      </c>
      <c r="P50" s="5" t="str">
        <f>CONCATENATE(LOWER(B50)," ",LOWER(C50))</f>
        <v>robert downes</v>
      </c>
      <c r="Q50" s="15"/>
    </row>
    <row r="51" spans="1:17" x14ac:dyDescent="0.3">
      <c r="A51" s="127">
        <v>2</v>
      </c>
      <c r="B51" s="133" t="s">
        <v>197</v>
      </c>
      <c r="C51" s="133" t="s">
        <v>198</v>
      </c>
      <c r="D51" s="132" t="s">
        <v>4</v>
      </c>
      <c r="E51" s="126">
        <f>SUM(F51:O51) - SMALL(F51:O51,2) - MIN(F51:O51)</f>
        <v>75</v>
      </c>
      <c r="F51" s="220">
        <f>IFERROR(VLOOKUP($P51,'Rd1 PI'!$C$2:$AC$41,17,0),0)</f>
        <v>75</v>
      </c>
      <c r="G51" s="125">
        <f>IFERROR(VLOOKUP($P51,#REF!,17,0),0)</f>
        <v>0</v>
      </c>
      <c r="H51" s="299">
        <f>IFERROR(VLOOKUP($P51,#REF!,17,0),0)</f>
        <v>0</v>
      </c>
      <c r="I51" s="299">
        <f>IFERROR(VLOOKUP($P51,#REF!,17,0),0)</f>
        <v>0</v>
      </c>
      <c r="J51" s="299">
        <f>IFERROR(VLOOKUP($P51,#REF!,17,0),0)</f>
        <v>0</v>
      </c>
      <c r="K51" s="299">
        <f>IFERROR(VLOOKUP($P51,#REF!,17,0),0)</f>
        <v>0</v>
      </c>
      <c r="L51" s="312">
        <f>IFERROR(VLOOKUP($P51,#REF!,17,0),0)</f>
        <v>0</v>
      </c>
      <c r="M51" s="312">
        <f>IFERROR(VLOOKUP($P51,#REF!,17,0),0)</f>
        <v>0</v>
      </c>
      <c r="N51" s="312">
        <f>IFERROR(VLOOKUP($P51,#REF!,17,0),0)</f>
        <v>0</v>
      </c>
      <c r="O51" s="312">
        <f>IFERROR(VLOOKUP($P51,#REF!,17,0),0)</f>
        <v>0</v>
      </c>
      <c r="P51" s="5" t="str">
        <f>CONCATENATE(LOWER(B51)," ",LOWER(C51))</f>
        <v>peter whitaker</v>
      </c>
      <c r="Q51" s="15"/>
    </row>
    <row r="52" spans="1:17" x14ac:dyDescent="0.3">
      <c r="A52" s="127">
        <v>3</v>
      </c>
      <c r="B52" s="133"/>
      <c r="C52" s="133"/>
      <c r="D52" s="132" t="s">
        <v>4</v>
      </c>
      <c r="E52" s="126">
        <f>SUM(F52:O52) - SMALL(F52:O52,2) - MIN(F52:O52)</f>
        <v>0</v>
      </c>
      <c r="F52" s="220">
        <f>IFERROR(VLOOKUP($P52,'Rd1 PI'!$C$2:$AC$41,17,0),0)</f>
        <v>0</v>
      </c>
      <c r="G52" s="125">
        <f>IFERROR(VLOOKUP($P52,#REF!,17,0),0)</f>
        <v>0</v>
      </c>
      <c r="H52" s="299">
        <f>IFERROR(VLOOKUP($P52,#REF!,17,0),0)</f>
        <v>0</v>
      </c>
      <c r="I52" s="299">
        <f>IFERROR(VLOOKUP($P52,#REF!,17,0),0)</f>
        <v>0</v>
      </c>
      <c r="J52" s="299">
        <f>IFERROR(VLOOKUP($P52,#REF!,17,0),0)</f>
        <v>0</v>
      </c>
      <c r="K52" s="299">
        <f>IFERROR(VLOOKUP($P52,#REF!,17,0),0)</f>
        <v>0</v>
      </c>
      <c r="L52" s="312">
        <f>IFERROR(VLOOKUP($P52,#REF!,17,0),0)</f>
        <v>0</v>
      </c>
      <c r="M52" s="312">
        <f>IFERROR(VLOOKUP($P52,#REF!,17,0),0)</f>
        <v>0</v>
      </c>
      <c r="N52" s="312">
        <f>IFERROR(VLOOKUP($P52,#REF!,17,0),0)</f>
        <v>0</v>
      </c>
      <c r="O52" s="312">
        <f>IFERROR(VLOOKUP($P52,#REF!,17,0),0)</f>
        <v>0</v>
      </c>
      <c r="P52" s="5" t="str">
        <f>CONCATENATE(LOWER(B52)," ",LOWER(C52))</f>
        <v xml:space="preserve"> </v>
      </c>
      <c r="Q52" s="15"/>
    </row>
    <row r="53" spans="1:17" x14ac:dyDescent="0.3">
      <c r="A53" s="127">
        <v>4</v>
      </c>
      <c r="B53" s="133"/>
      <c r="C53" s="133"/>
      <c r="D53" s="132" t="s">
        <v>4</v>
      </c>
      <c r="E53" s="126">
        <f>SUM(F53:O53) - SMALL(F53:O53,2) - MIN(F53:O53)</f>
        <v>0</v>
      </c>
      <c r="F53" s="220">
        <f>IFERROR(VLOOKUP($P53,'Rd1 PI'!$C$2:$AC$41,17,0),0)</f>
        <v>0</v>
      </c>
      <c r="G53" s="125">
        <f>IFERROR(VLOOKUP($P53,#REF!,17,0),0)</f>
        <v>0</v>
      </c>
      <c r="H53" s="299">
        <f>IFERROR(VLOOKUP($P53,#REF!,17,0),0)</f>
        <v>0</v>
      </c>
      <c r="I53" s="299">
        <f>IFERROR(VLOOKUP($P53,#REF!,17,0),0)</f>
        <v>0</v>
      </c>
      <c r="J53" s="299">
        <f>IFERROR(VLOOKUP($P53,#REF!,17,0),0)</f>
        <v>0</v>
      </c>
      <c r="K53" s="299">
        <f>IFERROR(VLOOKUP($P53,#REF!,17,0),0)</f>
        <v>0</v>
      </c>
      <c r="L53" s="312">
        <f>IFERROR(VLOOKUP($P53,#REF!,17,0),0)</f>
        <v>0</v>
      </c>
      <c r="M53" s="312">
        <f>IFERROR(VLOOKUP($P53,#REF!,17,0),0)</f>
        <v>0</v>
      </c>
      <c r="N53" s="312">
        <f>IFERROR(VLOOKUP($P53,#REF!,17,0),0)</f>
        <v>0</v>
      </c>
      <c r="O53" s="312">
        <f>IFERROR(VLOOKUP($P53,#REF!,17,0),0)</f>
        <v>0</v>
      </c>
      <c r="P53" s="5" t="str">
        <f>CONCATENATE(LOWER(B53)," ",LOWER(C53))</f>
        <v xml:space="preserve"> </v>
      </c>
      <c r="Q53" s="15"/>
    </row>
    <row r="54" spans="1:17" ht="12.9" thickBot="1" x14ac:dyDescent="0.35">
      <c r="A54" s="127">
        <v>5</v>
      </c>
      <c r="B54" s="123"/>
      <c r="C54" s="123"/>
      <c r="D54" s="132" t="s">
        <v>4</v>
      </c>
      <c r="E54" s="129">
        <f>SUM(F54:O54) - SMALL(F54:O54,2) - MIN(F54:O54)</f>
        <v>0</v>
      </c>
      <c r="F54" s="220">
        <f>IFERROR(VLOOKUP($P54,'Rd1 PI'!$C$2:$AC$41,17,0),0)</f>
        <v>0</v>
      </c>
      <c r="G54" s="125">
        <f>IFERROR(VLOOKUP($P54,#REF!,17,0),0)</f>
        <v>0</v>
      </c>
      <c r="H54" s="299">
        <f>IFERROR(VLOOKUP($P54,#REF!,17,0),0)</f>
        <v>0</v>
      </c>
      <c r="I54" s="299">
        <f>IFERROR(VLOOKUP($P54,#REF!,17,0),0)</f>
        <v>0</v>
      </c>
      <c r="J54" s="299">
        <f>IFERROR(VLOOKUP($P54,#REF!,17,0),0)</f>
        <v>0</v>
      </c>
      <c r="K54" s="299">
        <f>IFERROR(VLOOKUP($P54,#REF!,17,0),0)</f>
        <v>0</v>
      </c>
      <c r="L54" s="312">
        <f>IFERROR(VLOOKUP($P54,#REF!,17,0),0)</f>
        <v>0</v>
      </c>
      <c r="M54" s="312">
        <f>IFERROR(VLOOKUP($P54,#REF!,17,0),0)</f>
        <v>0</v>
      </c>
      <c r="N54" s="312">
        <f>IFERROR(VLOOKUP($P54,#REF!,17,0),0)</f>
        <v>0</v>
      </c>
      <c r="O54" s="312">
        <f>IFERROR(VLOOKUP($P54,#REF!,17,0),0)</f>
        <v>0</v>
      </c>
      <c r="P54" s="5" t="str">
        <f>CONCATENATE(LOWER(B54)," ",LOWER(C54))</f>
        <v xml:space="preserve"> </v>
      </c>
      <c r="Q54" s="15"/>
    </row>
    <row r="55" spans="1:17" x14ac:dyDescent="0.3">
      <c r="A55" s="13"/>
      <c r="B55" s="22"/>
      <c r="C55" s="22"/>
      <c r="D55" s="23"/>
      <c r="E55" s="24"/>
      <c r="F55" s="4"/>
      <c r="G55" s="4"/>
      <c r="H55" s="4"/>
      <c r="I55" s="4"/>
      <c r="J55" s="4"/>
      <c r="K55" s="4"/>
      <c r="L55" s="4"/>
      <c r="M55" s="4"/>
      <c r="N55" s="4"/>
      <c r="O55" s="4"/>
      <c r="P55" s="14"/>
      <c r="Q55" s="15"/>
    </row>
    <row r="56" spans="1:17" ht="12.9" thickBot="1" x14ac:dyDescent="0.35">
      <c r="A56" s="134" t="s">
        <v>20</v>
      </c>
      <c r="B56" s="135"/>
      <c r="C56" s="135"/>
      <c r="D56" s="15"/>
      <c r="E56" s="24"/>
      <c r="F56" s="4"/>
      <c r="G56" s="4"/>
      <c r="H56" s="4"/>
      <c r="I56" s="4"/>
      <c r="J56" s="4"/>
      <c r="K56" s="4"/>
      <c r="L56" s="4"/>
      <c r="M56" s="4"/>
      <c r="N56" s="4"/>
      <c r="O56" s="4"/>
      <c r="P56" s="14"/>
      <c r="Q56" s="15"/>
    </row>
    <row r="57" spans="1:17" x14ac:dyDescent="0.3">
      <c r="A57" s="120">
        <v>1</v>
      </c>
      <c r="B57" s="131"/>
      <c r="C57" s="144"/>
      <c r="D57" s="130" t="s">
        <v>47</v>
      </c>
      <c r="E57" s="117">
        <f>SUM(F57:O57) - SMALL(F57:O57,2) - MIN(F57:O57)</f>
        <v>0</v>
      </c>
      <c r="F57" s="148">
        <f>IFERROR(VLOOKUP($P57,'Rd1 PI'!$C$2:$AC$41,17,0),0)</f>
        <v>0</v>
      </c>
      <c r="G57" s="118">
        <f>IFERROR(VLOOKUP($P57,#REF!,17,0),0)</f>
        <v>0</v>
      </c>
      <c r="H57" s="298">
        <f>IFERROR(VLOOKUP($P57,#REF!,17,0),0)</f>
        <v>0</v>
      </c>
      <c r="I57" s="298">
        <f>IFERROR(VLOOKUP($P57,#REF!,17,0),0)</f>
        <v>0</v>
      </c>
      <c r="J57" s="298">
        <f>IFERROR(VLOOKUP($P57,#REF!,17,0),0)</f>
        <v>0</v>
      </c>
      <c r="K57" s="298">
        <f>IFERROR(VLOOKUP($P57,#REF!,17,0),0)</f>
        <v>0</v>
      </c>
      <c r="L57" s="311">
        <f>IFERROR(VLOOKUP($P57,#REF!,17,0),0)</f>
        <v>0</v>
      </c>
      <c r="M57" s="311">
        <f>IFERROR(VLOOKUP($P57,#REF!,17,0),0)</f>
        <v>0</v>
      </c>
      <c r="N57" s="311">
        <f>IFERROR(VLOOKUP($P57,#REF!,17,0),0)</f>
        <v>0</v>
      </c>
      <c r="O57" s="311">
        <v>0</v>
      </c>
      <c r="P57" s="5" t="str">
        <f>CONCATENATE(LOWER(B57)," ",LOWER(C57))</f>
        <v xml:space="preserve"> </v>
      </c>
      <c r="Q57" s="15"/>
    </row>
    <row r="58" spans="1:17" x14ac:dyDescent="0.3">
      <c r="A58" s="120">
        <v>2</v>
      </c>
      <c r="B58" s="144"/>
      <c r="C58" s="144"/>
      <c r="D58" s="130" t="s">
        <v>47</v>
      </c>
      <c r="E58" s="119">
        <f>SUM(F58:O58) - SMALL(F58:O58,2) - MIN(F58:O58)</f>
        <v>0</v>
      </c>
      <c r="F58" s="148">
        <f>IFERROR(VLOOKUP($P58,'Rd1 PI'!$C$2:$AC$41,17,0),0)</f>
        <v>0</v>
      </c>
      <c r="G58" s="118">
        <f>IFERROR(VLOOKUP($P58,#REF!,17,0),0)</f>
        <v>0</v>
      </c>
      <c r="H58" s="298">
        <f>IFERROR(VLOOKUP($P58,#REF!,17,0),0)</f>
        <v>0</v>
      </c>
      <c r="I58" s="298">
        <f>IFERROR(VLOOKUP($P58,#REF!,17,0),0)</f>
        <v>0</v>
      </c>
      <c r="J58" s="298">
        <f>IFERROR(VLOOKUP($P58,#REF!,17,0),0)</f>
        <v>0</v>
      </c>
      <c r="K58" s="298">
        <f>IFERROR(VLOOKUP($P58,#REF!,17,0),0)</f>
        <v>0</v>
      </c>
      <c r="L58" s="311">
        <f>IFERROR(VLOOKUP($P58,#REF!,17,0),0)</f>
        <v>0</v>
      </c>
      <c r="M58" s="311">
        <f>IFERROR(VLOOKUP($P58,#REF!,17,0),0)</f>
        <v>0</v>
      </c>
      <c r="N58" s="311">
        <f>IFERROR(VLOOKUP($P58,#REF!,17,0),0)</f>
        <v>0</v>
      </c>
      <c r="O58" s="311">
        <f>IFERROR(VLOOKUP($P58,#REF!,17,0),0)</f>
        <v>0</v>
      </c>
      <c r="P58" s="5" t="str">
        <f>CONCATENATE(LOWER(B58)," ",LOWER(C58))</f>
        <v xml:space="preserve"> </v>
      </c>
      <c r="Q58" s="15"/>
    </row>
    <row r="59" spans="1:17" x14ac:dyDescent="0.3">
      <c r="A59" s="120">
        <v>3</v>
      </c>
      <c r="B59" s="116"/>
      <c r="C59" s="116"/>
      <c r="D59" s="130" t="s">
        <v>47</v>
      </c>
      <c r="E59" s="119">
        <f>SUM(F59:O59) - SMALL(F59:O59,2) - MIN(F59:O59)</f>
        <v>0</v>
      </c>
      <c r="F59" s="148">
        <f>IFERROR(VLOOKUP($P59,'Rd1 PI'!$C$2:$AC$41,17,0),0)</f>
        <v>0</v>
      </c>
      <c r="G59" s="118">
        <f>IFERROR(VLOOKUP($P59,#REF!,17,0),0)</f>
        <v>0</v>
      </c>
      <c r="H59" s="298">
        <f>IFERROR(VLOOKUP($P59,#REF!,17,0),0)</f>
        <v>0</v>
      </c>
      <c r="I59" s="298">
        <f>IFERROR(VLOOKUP($P59,#REF!,17,0),0)</f>
        <v>0</v>
      </c>
      <c r="J59" s="298">
        <f>IFERROR(VLOOKUP($P59,#REF!,17,0),0)</f>
        <v>0</v>
      </c>
      <c r="K59" s="298">
        <f>IFERROR(VLOOKUP($P59,#REF!,17,0),0)</f>
        <v>0</v>
      </c>
      <c r="L59" s="311">
        <f>IFERROR(VLOOKUP($P59,#REF!,17,0),0)</f>
        <v>0</v>
      </c>
      <c r="M59" s="311">
        <f>IFERROR(VLOOKUP($P59,#REF!,17,0),0)</f>
        <v>0</v>
      </c>
      <c r="N59" s="311">
        <f>IFERROR(VLOOKUP($P59,#REF!,17,0),0)</f>
        <v>0</v>
      </c>
      <c r="O59" s="311">
        <f>IFERROR(VLOOKUP($P59,#REF!,17,0),0)</f>
        <v>0</v>
      </c>
      <c r="P59" s="5" t="str">
        <f>CONCATENATE(LOWER(B59)," ",LOWER(C59))</f>
        <v xml:space="preserve"> </v>
      </c>
      <c r="Q59" s="15"/>
    </row>
    <row r="60" spans="1:17" x14ac:dyDescent="0.3">
      <c r="A60" s="120">
        <v>4</v>
      </c>
      <c r="B60" s="121"/>
      <c r="C60" s="121"/>
      <c r="D60" s="130" t="s">
        <v>47</v>
      </c>
      <c r="E60" s="119">
        <f>SUM(F60:O60) - SMALL(F60:O60,2) - MIN(F60:O60)</f>
        <v>0</v>
      </c>
      <c r="F60" s="148">
        <f>IFERROR(VLOOKUP($P60,'Rd1 PI'!$C$2:$AC$41,17,0),0)</f>
        <v>0</v>
      </c>
      <c r="G60" s="118">
        <f>IFERROR(VLOOKUP($P60,#REF!,17,0),0)</f>
        <v>0</v>
      </c>
      <c r="H60" s="298">
        <f>IFERROR(VLOOKUP($P60,#REF!,17,0),0)</f>
        <v>0</v>
      </c>
      <c r="I60" s="298">
        <f>IFERROR(VLOOKUP($P60,#REF!,17,0),0)</f>
        <v>0</v>
      </c>
      <c r="J60" s="298">
        <f>IFERROR(VLOOKUP($P60,#REF!,17,0),0)</f>
        <v>0</v>
      </c>
      <c r="K60" s="298">
        <f>IFERROR(VLOOKUP($P60,#REF!,17,0),0)</f>
        <v>0</v>
      </c>
      <c r="L60" s="311">
        <f>IFERROR(VLOOKUP($P60,#REF!,17,0),0)</f>
        <v>0</v>
      </c>
      <c r="M60" s="311">
        <f>IFERROR(VLOOKUP($P60,#REF!,17,0),0)</f>
        <v>0</v>
      </c>
      <c r="N60" s="311">
        <f>IFERROR(VLOOKUP($P60,#REF!,17,0),0)</f>
        <v>0</v>
      </c>
      <c r="O60" s="311">
        <f>IFERROR(VLOOKUP($P60,#REF!,17,0),0)</f>
        <v>0</v>
      </c>
      <c r="P60" s="5" t="str">
        <f>CONCATENATE(LOWER(B60)," ",LOWER(C60))</f>
        <v xml:space="preserve"> </v>
      </c>
      <c r="Q60" s="15"/>
    </row>
    <row r="61" spans="1:17" ht="12.9" thickBot="1" x14ac:dyDescent="0.35">
      <c r="A61" s="120">
        <v>5</v>
      </c>
      <c r="B61" s="116"/>
      <c r="C61" s="116"/>
      <c r="D61" s="130" t="s">
        <v>47</v>
      </c>
      <c r="E61" s="122">
        <f>SUM(F61:O61) - SMALL(F61:O61,2) - MIN(F61:O61)</f>
        <v>0</v>
      </c>
      <c r="F61" s="148">
        <f>IFERROR(VLOOKUP($P61,'Rd1 PI'!$C$2:$AC$41,17,0),0)</f>
        <v>0</v>
      </c>
      <c r="G61" s="118">
        <f>IFERROR(VLOOKUP($P61,#REF!,17,0),0)</f>
        <v>0</v>
      </c>
      <c r="H61" s="298">
        <f>IFERROR(VLOOKUP($P61,#REF!,17,0),0)</f>
        <v>0</v>
      </c>
      <c r="I61" s="298">
        <f>IFERROR(VLOOKUP($P61,#REF!,17,0),0)</f>
        <v>0</v>
      </c>
      <c r="J61" s="298">
        <f>IFERROR(VLOOKUP($P61,#REF!,17,0),0)</f>
        <v>0</v>
      </c>
      <c r="K61" s="298">
        <f>IFERROR(VLOOKUP($P61,#REF!,17,0),0)</f>
        <v>0</v>
      </c>
      <c r="L61" s="311">
        <f>IFERROR(VLOOKUP($P61,#REF!,17,0),0)</f>
        <v>0</v>
      </c>
      <c r="M61" s="311">
        <f>IFERROR(VLOOKUP($P61,#REF!,17,0),0)</f>
        <v>0</v>
      </c>
      <c r="N61" s="311">
        <f>IFERROR(VLOOKUP($P61,#REF!,17,0),0)</f>
        <v>0</v>
      </c>
      <c r="O61" s="311">
        <f>IFERROR(VLOOKUP($P61,#REF!,17,0),0)</f>
        <v>0</v>
      </c>
      <c r="P61" s="5" t="str">
        <f>CONCATENATE(LOWER(B61)," ",LOWER(C61))</f>
        <v xml:space="preserve"> </v>
      </c>
      <c r="Q61" s="15"/>
    </row>
    <row r="62" spans="1:17" x14ac:dyDescent="0.3">
      <c r="A62" s="13"/>
      <c r="B62" s="22"/>
      <c r="C62" s="22"/>
      <c r="D62" s="23"/>
      <c r="E62" s="24"/>
      <c r="F62" s="4"/>
      <c r="G62" s="4"/>
      <c r="H62" s="4"/>
      <c r="I62" s="4"/>
      <c r="J62" s="4"/>
      <c r="K62" s="4"/>
      <c r="L62" s="4"/>
      <c r="M62" s="4"/>
      <c r="N62" s="4"/>
      <c r="O62" s="4"/>
      <c r="P62" s="14"/>
      <c r="Q62" s="15"/>
    </row>
    <row r="63" spans="1:17" s="5" customFormat="1" ht="12.9" thickBot="1" x14ac:dyDescent="0.35">
      <c r="A63" s="272" t="s">
        <v>18</v>
      </c>
      <c r="B63" s="273"/>
      <c r="C63" s="273"/>
      <c r="D63" s="15"/>
      <c r="E63" s="24"/>
      <c r="F63" s="4"/>
      <c r="G63" s="4"/>
      <c r="H63" s="4"/>
      <c r="I63" s="4"/>
      <c r="J63" s="4"/>
      <c r="K63" s="4"/>
      <c r="L63" s="4"/>
      <c r="M63" s="4"/>
      <c r="N63" s="4"/>
      <c r="O63" s="4"/>
    </row>
    <row r="64" spans="1:17" s="5" customFormat="1" x14ac:dyDescent="0.3">
      <c r="A64" s="262">
        <v>1</v>
      </c>
      <c r="B64" s="263" t="s">
        <v>139</v>
      </c>
      <c r="C64" s="263" t="s">
        <v>212</v>
      </c>
      <c r="D64" s="264" t="s">
        <v>22</v>
      </c>
      <c r="E64" s="265">
        <f>SUM(F64:O64) - SMALL(F64:O64,2) - MIN(F64:O64)</f>
        <v>100</v>
      </c>
      <c r="F64" s="266">
        <f>IFERROR(VLOOKUP($P64,'Rd1 PI'!$C$2:$AC$41,17,0),0)</f>
        <v>100</v>
      </c>
      <c r="G64" s="267">
        <f>IFERROR(VLOOKUP($P64,#REF!,17,0),0)</f>
        <v>0</v>
      </c>
      <c r="H64" s="267">
        <f>IFERROR(VLOOKUP($P64,#REF!,17,0),0)</f>
        <v>0</v>
      </c>
      <c r="I64" s="267">
        <f>IFERROR(VLOOKUP($P64,#REF!,17,0),0)</f>
        <v>0</v>
      </c>
      <c r="J64" s="267">
        <f>IFERROR(VLOOKUP($P64,#REF!,17,0),0)</f>
        <v>0</v>
      </c>
      <c r="K64" s="267">
        <f>IFERROR(VLOOKUP($P64,#REF!,17,0),0)</f>
        <v>0</v>
      </c>
      <c r="L64" s="267">
        <f>IFERROR(VLOOKUP($P64,#REF!,17,0),0)</f>
        <v>0</v>
      </c>
      <c r="M64" s="267">
        <f>IFERROR(VLOOKUP($P64,#REF!,17,0),0)</f>
        <v>0</v>
      </c>
      <c r="N64" s="267">
        <f>IFERROR(VLOOKUP($P64,#REF!,17,0),0)</f>
        <v>0</v>
      </c>
      <c r="O64" s="267">
        <f>IFERROR(VLOOKUP($P64,#REF!,17,0),0)</f>
        <v>0</v>
      </c>
      <c r="P64" s="5" t="str">
        <f>CONCATENATE(LOWER(B64)," ",LOWER(C64))</f>
        <v>simon mclean</v>
      </c>
    </row>
    <row r="65" spans="1:17" s="5" customFormat="1" x14ac:dyDescent="0.3">
      <c r="A65" s="262">
        <v>2</v>
      </c>
      <c r="B65" s="263" t="s">
        <v>120</v>
      </c>
      <c r="C65" s="263" t="s">
        <v>121</v>
      </c>
      <c r="D65" s="264" t="s">
        <v>22</v>
      </c>
      <c r="E65" s="268">
        <f>SUM(F65:O65) - SMALL(F65:O65,2) - MIN(F65:O65)</f>
        <v>75</v>
      </c>
      <c r="F65" s="266">
        <f>IFERROR(VLOOKUP($P65,'Rd1 PI'!$C$2:$AC$41,17,0),0)</f>
        <v>75</v>
      </c>
      <c r="G65" s="267">
        <f>IFERROR(VLOOKUP($P65,#REF!,17,0),0)</f>
        <v>0</v>
      </c>
      <c r="H65" s="267">
        <f>IFERROR(VLOOKUP($P65,#REF!,17,0),0)</f>
        <v>0</v>
      </c>
      <c r="I65" s="267">
        <f>IFERROR(VLOOKUP($P65,#REF!,17,0),0)</f>
        <v>0</v>
      </c>
      <c r="J65" s="267">
        <f>IFERROR(VLOOKUP($P65,#REF!,17,0),0)</f>
        <v>0</v>
      </c>
      <c r="K65" s="267">
        <f>IFERROR(VLOOKUP($P65,#REF!,17,0),0)</f>
        <v>0</v>
      </c>
      <c r="L65" s="267">
        <f>IFERROR(VLOOKUP($P65,#REF!,17,0),0)</f>
        <v>0</v>
      </c>
      <c r="M65" s="267">
        <f>IFERROR(VLOOKUP($P65,#REF!,17,0),0)</f>
        <v>0</v>
      </c>
      <c r="N65" s="267">
        <f>IFERROR(VLOOKUP($P65,#REF!,17,0),0)</f>
        <v>0</v>
      </c>
      <c r="O65" s="267">
        <f>IFERROR(VLOOKUP($P65,#REF!,17,0),0)</f>
        <v>0</v>
      </c>
      <c r="P65" s="5" t="str">
        <f>CONCATENATE(LOWER(B65)," ",LOWER(C65))</f>
        <v>kutay dal</v>
      </c>
    </row>
    <row r="66" spans="1:17" s="5" customFormat="1" x14ac:dyDescent="0.3">
      <c r="A66" s="262">
        <v>3</v>
      </c>
      <c r="B66" s="263"/>
      <c r="C66" s="263"/>
      <c r="D66" s="264" t="s">
        <v>22</v>
      </c>
      <c r="E66" s="268">
        <f>SUM(F66:O66) - SMALL(F66:O66,2) - MIN(F66:O66)</f>
        <v>0</v>
      </c>
      <c r="F66" s="266">
        <f>IFERROR(VLOOKUP($P66,'Rd1 PI'!$C$2:$AC$41,17,0),0)</f>
        <v>0</v>
      </c>
      <c r="G66" s="267">
        <f>IFERROR(VLOOKUP($P66,#REF!,17,0),0)</f>
        <v>0</v>
      </c>
      <c r="H66" s="267">
        <f>IFERROR(VLOOKUP($P66,#REF!,17,0),0)</f>
        <v>0</v>
      </c>
      <c r="I66" s="267">
        <f>IFERROR(VLOOKUP($P66,#REF!,17,0),0)</f>
        <v>0</v>
      </c>
      <c r="J66" s="267">
        <f>IFERROR(VLOOKUP($P66,#REF!,17,0),0)</f>
        <v>0</v>
      </c>
      <c r="K66" s="267">
        <f>IFERROR(VLOOKUP($P66,#REF!,17,0),0)</f>
        <v>0</v>
      </c>
      <c r="L66" s="267">
        <f>IFERROR(VLOOKUP($P66,#REF!,17,0),0)</f>
        <v>0</v>
      </c>
      <c r="M66" s="267">
        <f>IFERROR(VLOOKUP($P66,#REF!,17,0),0)</f>
        <v>0</v>
      </c>
      <c r="N66" s="267">
        <f>IFERROR(VLOOKUP($P66,#REF!,17,0),0)</f>
        <v>0</v>
      </c>
      <c r="O66" s="267">
        <f>IFERROR(VLOOKUP($P66,#REF!,17,0),0)</f>
        <v>0</v>
      </c>
      <c r="P66" s="5" t="str">
        <f>CONCATENATE(LOWER(B66)," ",LOWER(C66))</f>
        <v xml:space="preserve"> </v>
      </c>
    </row>
    <row r="67" spans="1:17" s="5" customFormat="1" x14ac:dyDescent="0.3">
      <c r="A67" s="262">
        <v>4</v>
      </c>
      <c r="B67" s="269"/>
      <c r="C67" s="269"/>
      <c r="D67" s="264" t="s">
        <v>22</v>
      </c>
      <c r="E67" s="268">
        <f>SUM(F67:O67) - SMALL(F67:O67,2) - MIN(F67:O67)</f>
        <v>0</v>
      </c>
      <c r="F67" s="266">
        <f>IFERROR(VLOOKUP($P67,'Rd1 PI'!$C$2:$AC$41,17,0),0)</f>
        <v>0</v>
      </c>
      <c r="G67" s="267">
        <f>IFERROR(VLOOKUP($P67,#REF!,17,0),0)</f>
        <v>0</v>
      </c>
      <c r="H67" s="267">
        <f>IFERROR(VLOOKUP($P67,#REF!,17,0),0)</f>
        <v>0</v>
      </c>
      <c r="I67" s="267">
        <f>IFERROR(VLOOKUP($P67,#REF!,17,0),0)</f>
        <v>0</v>
      </c>
      <c r="J67" s="267">
        <f>IFERROR(VLOOKUP($P67,#REF!,17,0),0)</f>
        <v>0</v>
      </c>
      <c r="K67" s="267">
        <f>IFERROR(VLOOKUP($P67,#REF!,17,0),0)</f>
        <v>0</v>
      </c>
      <c r="L67" s="267">
        <f>IFERROR(VLOOKUP($P67,#REF!,17,0),0)</f>
        <v>0</v>
      </c>
      <c r="M67" s="267">
        <f>IFERROR(VLOOKUP($P67,#REF!,17,0),0)</f>
        <v>0</v>
      </c>
      <c r="N67" s="267">
        <f>IFERROR(VLOOKUP($P67,#REF!,17,0),0)</f>
        <v>0</v>
      </c>
      <c r="O67" s="267">
        <f>IFERROR(VLOOKUP($P67,#REF!,17,0),0)</f>
        <v>0</v>
      </c>
      <c r="P67" s="5" t="str">
        <f>CONCATENATE(LOWER(B67)," ",LOWER(C67))</f>
        <v xml:space="preserve"> </v>
      </c>
      <c r="Q67" s="15"/>
    </row>
    <row r="68" spans="1:17" s="5" customFormat="1" ht="12.9" thickBot="1" x14ac:dyDescent="0.35">
      <c r="A68" s="270">
        <v>5</v>
      </c>
      <c r="B68" s="269"/>
      <c r="C68" s="269"/>
      <c r="D68" s="264" t="s">
        <v>22</v>
      </c>
      <c r="E68" s="271">
        <f>SUM(F68:O68) - SMALL(F68:O68,2) - MIN(F68:O68)</f>
        <v>0</v>
      </c>
      <c r="F68" s="266">
        <f>IFERROR(VLOOKUP($P68,'Rd1 PI'!$C$2:$AC$41,17,0),0)</f>
        <v>0</v>
      </c>
      <c r="G68" s="267">
        <f>IFERROR(VLOOKUP($P68,#REF!,17,0),0)</f>
        <v>0</v>
      </c>
      <c r="H68" s="267">
        <f>IFERROR(VLOOKUP($P68,#REF!,17,0),0)</f>
        <v>0</v>
      </c>
      <c r="I68" s="267">
        <f>IFERROR(VLOOKUP($P68,#REF!,17,0),0)</f>
        <v>0</v>
      </c>
      <c r="J68" s="267">
        <f>IFERROR(VLOOKUP($P68,#REF!,17,0),0)</f>
        <v>0</v>
      </c>
      <c r="K68" s="267">
        <f>IFERROR(VLOOKUP($P68,#REF!,17,0),0)</f>
        <v>0</v>
      </c>
      <c r="L68" s="267">
        <f>IFERROR(VLOOKUP($P68,#REF!,17,0),0)</f>
        <v>0</v>
      </c>
      <c r="M68" s="267">
        <f>IFERROR(VLOOKUP($P68,#REF!,17,0),0)</f>
        <v>0</v>
      </c>
      <c r="N68" s="267">
        <f>IFERROR(VLOOKUP($P68,#REF!,17,0),0)</f>
        <v>0</v>
      </c>
      <c r="O68" s="267">
        <f>IFERROR(VLOOKUP($P68,#REF!,17,0),0)</f>
        <v>0</v>
      </c>
      <c r="P68" s="5" t="str">
        <f>CONCATENATE(LOWER(B68)," ",LOWER(C68))</f>
        <v xml:space="preserve"> </v>
      </c>
      <c r="Q68" s="15"/>
    </row>
    <row r="69" spans="1:17" s="5" customFormat="1" x14ac:dyDescent="0.3">
      <c r="A69" s="13"/>
      <c r="B69" s="22"/>
      <c r="C69" s="22"/>
      <c r="D69" s="4"/>
      <c r="E69" s="24"/>
      <c r="F69" s="4"/>
      <c r="G69" s="4"/>
      <c r="H69" s="4"/>
      <c r="I69" s="4"/>
      <c r="J69" s="4"/>
      <c r="K69" s="4"/>
      <c r="L69" s="4"/>
      <c r="M69" s="4"/>
      <c r="N69" s="4"/>
      <c r="O69" s="4"/>
      <c r="P69" s="14"/>
      <c r="Q69" s="15"/>
    </row>
    <row r="70" spans="1:17" s="5" customFormat="1" ht="12.9" thickBot="1" x14ac:dyDescent="0.35">
      <c r="A70" s="44" t="s">
        <v>19</v>
      </c>
      <c r="B70" s="45"/>
      <c r="C70" s="45"/>
      <c r="D70" s="15"/>
      <c r="E70" s="24"/>
      <c r="F70" s="4"/>
      <c r="G70" s="4"/>
      <c r="H70" s="4"/>
      <c r="I70" s="4"/>
      <c r="J70" s="4"/>
      <c r="K70" s="4"/>
      <c r="L70" s="4"/>
      <c r="M70" s="4"/>
      <c r="N70" s="4"/>
      <c r="O70" s="4"/>
    </row>
    <row r="71" spans="1:17" s="5" customFormat="1" x14ac:dyDescent="0.3">
      <c r="A71" s="41">
        <v>1</v>
      </c>
      <c r="B71" s="35" t="s">
        <v>95</v>
      </c>
      <c r="C71" s="35" t="s">
        <v>96</v>
      </c>
      <c r="D71" s="76" t="s">
        <v>21</v>
      </c>
      <c r="E71" s="83">
        <f>SUM(F71:O71) - SMALL(F71:O71,2) - MIN(F71:O71)</f>
        <v>100</v>
      </c>
      <c r="F71" s="142">
        <f>IFERROR(VLOOKUP($P71,'Rd1 PI'!$C$2:$AC$41,17,0),0)</f>
        <v>100</v>
      </c>
      <c r="G71" s="42">
        <f>IFERROR(VLOOKUP($P71,#REF!,17,0),0)</f>
        <v>0</v>
      </c>
      <c r="H71" s="297">
        <f>IFERROR(VLOOKUP($P71,#REF!,17,0),0)</f>
        <v>0</v>
      </c>
      <c r="I71" s="297">
        <f>IFERROR(VLOOKUP($P71,#REF!,17,0),0)</f>
        <v>0</v>
      </c>
      <c r="J71" s="297">
        <f>IFERROR(VLOOKUP($P71,#REF!,17,0),0)</f>
        <v>0</v>
      </c>
      <c r="K71" s="297">
        <f>IFERROR(VLOOKUP($P71,#REF!,17,0),0)</f>
        <v>0</v>
      </c>
      <c r="L71" s="310">
        <f>IFERROR(VLOOKUP($P71,#REF!,17,0),0)</f>
        <v>0</v>
      </c>
      <c r="M71" s="310">
        <f>IFERROR(VLOOKUP($P71,#REF!,17,0),0)</f>
        <v>0</v>
      </c>
      <c r="N71" s="310">
        <f>IFERROR(VLOOKUP($P71,#REF!,17,0),0)</f>
        <v>0</v>
      </c>
      <c r="O71" s="310">
        <f>IFERROR(VLOOKUP($P71,#REF!,17,0),0)</f>
        <v>0</v>
      </c>
      <c r="P71" s="5" t="str">
        <f>CONCATENATE(LOWER(B71)," ",LOWER(C71))</f>
        <v>max lloyd</v>
      </c>
      <c r="Q71" s="15"/>
    </row>
    <row r="72" spans="1:17" s="5" customFormat="1" x14ac:dyDescent="0.3">
      <c r="A72" s="41">
        <v>2</v>
      </c>
      <c r="B72" s="95" t="s">
        <v>52</v>
      </c>
      <c r="C72" s="95" t="s">
        <v>53</v>
      </c>
      <c r="D72" s="76" t="s">
        <v>21</v>
      </c>
      <c r="E72" s="84">
        <f>SUM(F72:O72) - SMALL(F72:O72,2) - MIN(F72:O72)</f>
        <v>75</v>
      </c>
      <c r="F72" s="142">
        <f>IFERROR(VLOOKUP($P72,'Rd1 PI'!$C$2:$AC$41,17,0),0)</f>
        <v>75</v>
      </c>
      <c r="G72" s="42">
        <f>IFERROR(VLOOKUP($P72,#REF!,17,0),0)</f>
        <v>0</v>
      </c>
      <c r="H72" s="297">
        <f>IFERROR(VLOOKUP($P72,#REF!,17,0),0)</f>
        <v>0</v>
      </c>
      <c r="I72" s="297">
        <f>IFERROR(VLOOKUP($P72,#REF!,17,0),0)</f>
        <v>0</v>
      </c>
      <c r="J72" s="297">
        <f>IFERROR(VLOOKUP($P72,#REF!,17,0),0)</f>
        <v>0</v>
      </c>
      <c r="K72" s="297">
        <f>IFERROR(VLOOKUP($P72,#REF!,17,0),0)</f>
        <v>0</v>
      </c>
      <c r="L72" s="310">
        <f>IFERROR(VLOOKUP($P72,#REF!,17,0),0)</f>
        <v>0</v>
      </c>
      <c r="M72" s="310">
        <f>IFERROR(VLOOKUP($P72,#REF!,17,0),0)</f>
        <v>0</v>
      </c>
      <c r="N72" s="310">
        <f>IFERROR(VLOOKUP($P72,#REF!,17,0),0)</f>
        <v>0</v>
      </c>
      <c r="O72" s="310">
        <f>IFERROR(VLOOKUP($P72,#REF!,17,0),0)</f>
        <v>0</v>
      </c>
      <c r="P72" s="5" t="str">
        <f>CONCATENATE(LOWER(B72)," ",LOWER(C72))</f>
        <v>steve williamsz</v>
      </c>
    </row>
    <row r="73" spans="1:17" s="5" customFormat="1" x14ac:dyDescent="0.3">
      <c r="A73" s="41">
        <v>3</v>
      </c>
      <c r="B73" s="95" t="s">
        <v>197</v>
      </c>
      <c r="C73" s="95" t="s">
        <v>196</v>
      </c>
      <c r="D73" s="76" t="s">
        <v>21</v>
      </c>
      <c r="E73" s="84">
        <f>SUM(F73:O73) - SMALL(F73:O73,2) - MIN(F73:O73)</f>
        <v>60</v>
      </c>
      <c r="F73" s="142">
        <f>IFERROR(VLOOKUP($P73,'Rd1 PI'!$C$2:$AC$41,17,0),0)</f>
        <v>60</v>
      </c>
      <c r="G73" s="42">
        <f>IFERROR(VLOOKUP($P73,#REF!,17,0),0)</f>
        <v>0</v>
      </c>
      <c r="H73" s="297">
        <f>IFERROR(VLOOKUP($P73,#REF!,17,0),0)</f>
        <v>0</v>
      </c>
      <c r="I73" s="297">
        <f>IFERROR(VLOOKUP($P73,#REF!,17,0),0)</f>
        <v>0</v>
      </c>
      <c r="J73" s="297">
        <f>IFERROR(VLOOKUP($P73,#REF!,17,0),0)</f>
        <v>0</v>
      </c>
      <c r="K73" s="297">
        <f>IFERROR(VLOOKUP($P73,#REF!,17,0),0)</f>
        <v>0</v>
      </c>
      <c r="L73" s="310">
        <f>IFERROR(VLOOKUP($P73,#REF!,17,0),0)</f>
        <v>0</v>
      </c>
      <c r="M73" s="310">
        <f>IFERROR(VLOOKUP($P73,#REF!,17,0),0)</f>
        <v>0</v>
      </c>
      <c r="N73" s="310">
        <f>IFERROR(VLOOKUP($P73,#REF!,17,0),0)</f>
        <v>0</v>
      </c>
      <c r="O73" s="310">
        <f>IFERROR(VLOOKUP($P73,#REF!,17,0),0)</f>
        <v>0</v>
      </c>
      <c r="P73" s="5" t="str">
        <f>CONCATENATE(LOWER(B73)," ",LOWER(C73))</f>
        <v>peter dannock</v>
      </c>
    </row>
    <row r="74" spans="1:17" x14ac:dyDescent="0.3">
      <c r="A74" s="41">
        <v>4</v>
      </c>
      <c r="B74" s="95"/>
      <c r="C74" s="95"/>
      <c r="D74" s="76" t="s">
        <v>21</v>
      </c>
      <c r="E74" s="84">
        <f>SUM(F74:O74) - SMALL(F74:O74,2) - MIN(F74:O74)</f>
        <v>0</v>
      </c>
      <c r="F74" s="142">
        <f>IFERROR(VLOOKUP($P74,'Rd1 PI'!$C$2:$AC$41,17,0),0)</f>
        <v>0</v>
      </c>
      <c r="G74" s="42">
        <f>IFERROR(VLOOKUP($P74,#REF!,17,0),0)</f>
        <v>0</v>
      </c>
      <c r="H74" s="297">
        <f>IFERROR(VLOOKUP($P74,#REF!,17,0),0)</f>
        <v>0</v>
      </c>
      <c r="I74" s="297">
        <f>IFERROR(VLOOKUP($P74,#REF!,17,0),0)</f>
        <v>0</v>
      </c>
      <c r="J74" s="297">
        <f>IFERROR(VLOOKUP($P74,#REF!,17,0),0)</f>
        <v>0</v>
      </c>
      <c r="K74" s="297">
        <f>IFERROR(VLOOKUP($P74,#REF!,17,0),0)</f>
        <v>0</v>
      </c>
      <c r="L74" s="310">
        <f>IFERROR(VLOOKUP($P74,#REF!,17,0),0)</f>
        <v>0</v>
      </c>
      <c r="M74" s="310">
        <f>IFERROR(VLOOKUP($P74,#REF!,17,0),0)</f>
        <v>0</v>
      </c>
      <c r="N74" s="310">
        <f>IFERROR(VLOOKUP($P74,#REF!,17,0),0)</f>
        <v>0</v>
      </c>
      <c r="O74" s="310">
        <f>IFERROR(VLOOKUP($P74,#REF!,17,0),0)</f>
        <v>0</v>
      </c>
      <c r="P74" s="5" t="str">
        <f>CONCATENATE(LOWER(B74)," ",LOWER(C74))</f>
        <v xml:space="preserve"> </v>
      </c>
      <c r="Q74" s="5"/>
    </row>
    <row r="75" spans="1:17" ht="12.9" thickBot="1" x14ac:dyDescent="0.35">
      <c r="A75" s="43">
        <v>5</v>
      </c>
      <c r="B75" s="95"/>
      <c r="C75" s="95"/>
      <c r="D75" s="76" t="s">
        <v>21</v>
      </c>
      <c r="E75" s="85">
        <f>SUM(F75:O75) - SMALL(F75:O75,2) - MIN(F75:O75)</f>
        <v>0</v>
      </c>
      <c r="F75" s="142">
        <f>IFERROR(VLOOKUP($P75,'Rd1 PI'!$C$2:$AC$41,17,0),0)</f>
        <v>0</v>
      </c>
      <c r="G75" s="42">
        <f>IFERROR(VLOOKUP($P75,#REF!,17,0),0)</f>
        <v>0</v>
      </c>
      <c r="H75" s="297">
        <f>IFERROR(VLOOKUP($P75,#REF!,17,0),0)</f>
        <v>0</v>
      </c>
      <c r="I75" s="297">
        <f>IFERROR(VLOOKUP($P75,#REF!,17,0),0)</f>
        <v>0</v>
      </c>
      <c r="J75" s="297">
        <f>IFERROR(VLOOKUP($P75,#REF!,17,0),0)</f>
        <v>0</v>
      </c>
      <c r="K75" s="297">
        <f>IFERROR(VLOOKUP($P75,#REF!,17,0),0)</f>
        <v>0</v>
      </c>
      <c r="L75" s="310">
        <f>IFERROR(VLOOKUP($P75,#REF!,17,0),0)</f>
        <v>0</v>
      </c>
      <c r="M75" s="310">
        <f>IFERROR(VLOOKUP($P75,#REF!,17,0),0)</f>
        <v>0</v>
      </c>
      <c r="N75" s="310">
        <f>IFERROR(VLOOKUP($P75,#REF!,17,0),0)</f>
        <v>0</v>
      </c>
      <c r="O75" s="310">
        <f>IFERROR(VLOOKUP($P75,#REF!,17,0),0)</f>
        <v>0</v>
      </c>
      <c r="P75" s="5" t="str">
        <f>CONCATENATE(LOWER(B75)," ",LOWER(C75))</f>
        <v xml:space="preserve"> </v>
      </c>
      <c r="Q75" s="15"/>
    </row>
    <row r="76" spans="1:17" x14ac:dyDescent="0.3">
      <c r="A76" s="13"/>
      <c r="B76" s="22"/>
      <c r="C76" s="22"/>
      <c r="D76" s="4"/>
      <c r="E76" s="24"/>
      <c r="F76" s="4"/>
      <c r="G76" s="4"/>
      <c r="H76" s="4"/>
      <c r="I76" s="4"/>
      <c r="J76" s="4"/>
      <c r="K76" s="4"/>
      <c r="L76" s="4"/>
      <c r="M76" s="4"/>
      <c r="N76" s="4"/>
      <c r="O76" s="4"/>
      <c r="P76" s="14"/>
      <c r="Q76" s="15"/>
    </row>
    <row r="77" spans="1:17" s="5" customFormat="1" ht="12.9" thickBot="1" x14ac:dyDescent="0.35">
      <c r="A77" s="251" t="s">
        <v>45</v>
      </c>
      <c r="B77" s="223"/>
      <c r="C77" s="223"/>
      <c r="D77" s="15"/>
      <c r="E77" s="24"/>
      <c r="F77" s="4"/>
      <c r="G77" s="4"/>
      <c r="H77" s="4"/>
      <c r="I77" s="4"/>
      <c r="J77" s="4"/>
      <c r="K77" s="4"/>
      <c r="L77" s="4"/>
      <c r="M77" s="4"/>
      <c r="N77" s="4"/>
      <c r="O77" s="4"/>
    </row>
    <row r="78" spans="1:17" s="5" customFormat="1" x14ac:dyDescent="0.3">
      <c r="A78" s="252">
        <v>1</v>
      </c>
      <c r="B78" s="248" t="s">
        <v>98</v>
      </c>
      <c r="C78" s="248" t="s">
        <v>99</v>
      </c>
      <c r="D78" s="253" t="s">
        <v>48</v>
      </c>
      <c r="E78" s="254">
        <f t="shared" ref="E78:E86" si="2">SUM(F78:O78) - SMALL(F78:O78,2) - MIN(F78:O78)</f>
        <v>100</v>
      </c>
      <c r="F78" s="250">
        <f>IFERROR(VLOOKUP($P78,'Rd1 PI'!$C$2:$AC$41,17,0),0)</f>
        <v>100</v>
      </c>
      <c r="G78" s="249">
        <f>IFERROR(VLOOKUP($P78,#REF!,17,0),0)</f>
        <v>0</v>
      </c>
      <c r="H78" s="249">
        <f>IFERROR(VLOOKUP($P78,#REF!,17,0),0)</f>
        <v>0</v>
      </c>
      <c r="I78" s="249">
        <f>IFERROR(VLOOKUP($P78,#REF!,17,0),0)</f>
        <v>0</v>
      </c>
      <c r="J78" s="249">
        <f>IFERROR(VLOOKUP($P78,#REF!,17,0),0)</f>
        <v>0</v>
      </c>
      <c r="K78" s="249">
        <f>IFERROR(VLOOKUP($P78,#REF!,17,0),0)</f>
        <v>0</v>
      </c>
      <c r="L78" s="249">
        <f>IFERROR(VLOOKUP($P78,#REF!,17,0),0)</f>
        <v>0</v>
      </c>
      <c r="M78" s="249">
        <f>IFERROR(VLOOKUP($P78,#REF!,17,0),0)</f>
        <v>0</v>
      </c>
      <c r="N78" s="249">
        <f>IFERROR(VLOOKUP($P78,#REF!,17,0),0)</f>
        <v>0</v>
      </c>
      <c r="O78" s="249">
        <f>IFERROR(VLOOKUP($P78,#REF!,17,0),0)</f>
        <v>0</v>
      </c>
      <c r="P78" s="5" t="str">
        <f t="shared" ref="P78:P86" si="3">CONCATENATE(LOWER(B78)," ",LOWER(C78))</f>
        <v>russell garner</v>
      </c>
    </row>
    <row r="79" spans="1:17" s="5" customFormat="1" x14ac:dyDescent="0.3">
      <c r="A79" s="252">
        <v>2</v>
      </c>
      <c r="B79" s="248" t="s">
        <v>216</v>
      </c>
      <c r="C79" s="248" t="s">
        <v>215</v>
      </c>
      <c r="D79" s="253" t="s">
        <v>48</v>
      </c>
      <c r="E79" s="255">
        <f t="shared" si="2"/>
        <v>75</v>
      </c>
      <c r="F79" s="250">
        <f>IFERROR(VLOOKUP($P79,'Rd1 PI'!$C$2:$AC$41,17,0),0)</f>
        <v>75</v>
      </c>
      <c r="G79" s="249">
        <f>IFERROR(VLOOKUP($P79,#REF!,17,0),0)</f>
        <v>0</v>
      </c>
      <c r="H79" s="249">
        <f>IFERROR(VLOOKUP($P79,#REF!,17,0),0)</f>
        <v>0</v>
      </c>
      <c r="I79" s="249">
        <f>IFERROR(VLOOKUP($P79,#REF!,17,0),0)</f>
        <v>0</v>
      </c>
      <c r="J79" s="249">
        <f>IFERROR(VLOOKUP($P79,#REF!,17,0),0)</f>
        <v>0</v>
      </c>
      <c r="K79" s="249">
        <f>IFERROR(VLOOKUP($P79,#REF!,17,0),0)</f>
        <v>0</v>
      </c>
      <c r="L79" s="249">
        <f>IFERROR(VLOOKUP($P79,#REF!,17,0),0)</f>
        <v>0</v>
      </c>
      <c r="M79" s="249">
        <f>IFERROR(VLOOKUP($P79,#REF!,17,0),0)</f>
        <v>0</v>
      </c>
      <c r="N79" s="249">
        <f>IFERROR(VLOOKUP($P79,#REF!,17,0),0)</f>
        <v>0</v>
      </c>
      <c r="O79" s="249">
        <f>IFERROR(VLOOKUP($P79,#REF!,17,0),0)</f>
        <v>0</v>
      </c>
      <c r="P79" s="5" t="str">
        <f t="shared" si="3"/>
        <v>benjamin sale</v>
      </c>
    </row>
    <row r="80" spans="1:17" s="5" customFormat="1" x14ac:dyDescent="0.3">
      <c r="A80" s="252">
        <v>3</v>
      </c>
      <c r="B80" s="248" t="s">
        <v>111</v>
      </c>
      <c r="C80" s="248" t="s">
        <v>189</v>
      </c>
      <c r="D80" s="253" t="s">
        <v>48</v>
      </c>
      <c r="E80" s="255">
        <f t="shared" si="2"/>
        <v>60</v>
      </c>
      <c r="F80" s="250">
        <f>IFERROR(VLOOKUP($P80,'Rd1 PI'!$C$2:$AC$41,17,0),0)</f>
        <v>60</v>
      </c>
      <c r="G80" s="249">
        <f>IFERROR(VLOOKUP($P80,#REF!,17,0),0)</f>
        <v>0</v>
      </c>
      <c r="H80" s="249">
        <f>IFERROR(VLOOKUP($P80,#REF!,17,0),0)</f>
        <v>0</v>
      </c>
      <c r="I80" s="249">
        <f>IFERROR(VLOOKUP($P80,#REF!,17,0),0)</f>
        <v>0</v>
      </c>
      <c r="J80" s="249">
        <f>IFERROR(VLOOKUP($P80,#REF!,17,0),0)</f>
        <v>0</v>
      </c>
      <c r="K80" s="249">
        <f>IFERROR(VLOOKUP($P80,#REF!,17,0),0)</f>
        <v>0</v>
      </c>
      <c r="L80" s="249">
        <f>IFERROR(VLOOKUP($P80,#REF!,17,0),0)</f>
        <v>0</v>
      </c>
      <c r="M80" s="249">
        <f>IFERROR(VLOOKUP($P80,#REF!,17,0),0)</f>
        <v>0</v>
      </c>
      <c r="N80" s="249">
        <f>IFERROR(VLOOKUP($P80,#REF!,17,0),0)</f>
        <v>0</v>
      </c>
      <c r="O80" s="249">
        <f>IFERROR(VLOOKUP($P80,#REF!,17,0),0)</f>
        <v>0</v>
      </c>
      <c r="P80" s="5" t="str">
        <f t="shared" si="3"/>
        <v>dean hasnat</v>
      </c>
    </row>
    <row r="81" spans="1:17" s="5" customFormat="1" x14ac:dyDescent="0.3">
      <c r="A81" s="252">
        <v>4</v>
      </c>
      <c r="B81" s="248" t="s">
        <v>190</v>
      </c>
      <c r="C81" s="248" t="s">
        <v>191</v>
      </c>
      <c r="D81" s="253" t="s">
        <v>48</v>
      </c>
      <c r="E81" s="255">
        <f t="shared" si="2"/>
        <v>45</v>
      </c>
      <c r="F81" s="250">
        <f>IFERROR(VLOOKUP($P81,'Rd1 PI'!$C$2:$AC$41,17,0),0)</f>
        <v>45</v>
      </c>
      <c r="G81" s="249">
        <f>IFERROR(VLOOKUP($P81,#REF!,17,0),0)</f>
        <v>0</v>
      </c>
      <c r="H81" s="249">
        <f>IFERROR(VLOOKUP($P81,#REF!,17,0),0)</f>
        <v>0</v>
      </c>
      <c r="I81" s="249">
        <f>IFERROR(VLOOKUP($P81,#REF!,17,0),0)</f>
        <v>0</v>
      </c>
      <c r="J81" s="249">
        <f>IFERROR(VLOOKUP($P81,#REF!,17,0),0)</f>
        <v>0</v>
      </c>
      <c r="K81" s="249">
        <f>IFERROR(VLOOKUP($P81,#REF!,17,0),0)</f>
        <v>0</v>
      </c>
      <c r="L81" s="249">
        <f>IFERROR(VLOOKUP($P81,#REF!,17,0),0)</f>
        <v>0</v>
      </c>
      <c r="M81" s="249">
        <f>IFERROR(VLOOKUP($P81,#REF!,17,0),0)</f>
        <v>0</v>
      </c>
      <c r="N81" s="249">
        <f>IFERROR(VLOOKUP($P81,#REF!,17,0),0)</f>
        <v>0</v>
      </c>
      <c r="O81" s="249">
        <f>IFERROR(VLOOKUP($P81,#REF!,17,0),0)</f>
        <v>0</v>
      </c>
      <c r="P81" s="5" t="str">
        <f t="shared" si="3"/>
        <v>tom whelan</v>
      </c>
    </row>
    <row r="82" spans="1:17" s="5" customFormat="1" x14ac:dyDescent="0.3">
      <c r="A82" s="252">
        <v>5</v>
      </c>
      <c r="B82" s="248" t="s">
        <v>217</v>
      </c>
      <c r="C82" s="248" t="s">
        <v>218</v>
      </c>
      <c r="D82" s="253" t="s">
        <v>48</v>
      </c>
      <c r="E82" s="255">
        <f t="shared" si="2"/>
        <v>30</v>
      </c>
      <c r="F82" s="250">
        <f>IFERROR(VLOOKUP($P82,'Rd1 PI'!$C$2:$AC$41,17,0),0)</f>
        <v>30</v>
      </c>
      <c r="G82" s="249">
        <f>IFERROR(VLOOKUP($P82,#REF!,17,0),0)</f>
        <v>0</v>
      </c>
      <c r="H82" s="249">
        <f>IFERROR(VLOOKUP($P82,#REF!,17,0),0)</f>
        <v>0</v>
      </c>
      <c r="I82" s="249">
        <f>IFERROR(VLOOKUP($P82,#REF!,17,0),0)</f>
        <v>0</v>
      </c>
      <c r="J82" s="249">
        <f>IFERROR(VLOOKUP($P82,#REF!,17,0),0)</f>
        <v>0</v>
      </c>
      <c r="K82" s="249">
        <f>IFERROR(VLOOKUP($P82,#REF!,17,0),0)</f>
        <v>0</v>
      </c>
      <c r="L82" s="249">
        <f>IFERROR(VLOOKUP($P82,#REF!,17,0),0)</f>
        <v>0</v>
      </c>
      <c r="M82" s="249">
        <f>IFERROR(VLOOKUP($P82,#REF!,17,0),0)</f>
        <v>0</v>
      </c>
      <c r="N82" s="249">
        <f>IFERROR(VLOOKUP($P82,#REF!,17,0),0)</f>
        <v>0</v>
      </c>
      <c r="O82" s="249">
        <f>IFERROR(VLOOKUP($P82,#REF!,17,0),0)</f>
        <v>0</v>
      </c>
      <c r="P82" s="5" t="str">
        <f t="shared" si="3"/>
        <v>alexandra hailstone</v>
      </c>
    </row>
    <row r="83" spans="1:17" s="5" customFormat="1" x14ac:dyDescent="0.3">
      <c r="A83" s="252">
        <v>6</v>
      </c>
      <c r="B83" s="248" t="s">
        <v>28</v>
      </c>
      <c r="C83" s="248" t="s">
        <v>192</v>
      </c>
      <c r="D83" s="253" t="s">
        <v>48</v>
      </c>
      <c r="E83" s="255">
        <f t="shared" si="2"/>
        <v>15</v>
      </c>
      <c r="F83" s="250">
        <f>IFERROR(VLOOKUP($P83,'Rd1 PI'!$C$2:$AC$41,17,0),0)</f>
        <v>15</v>
      </c>
      <c r="G83" s="249">
        <f>IFERROR(VLOOKUP($P83,#REF!,17,0),0)</f>
        <v>0</v>
      </c>
      <c r="H83" s="249">
        <f>IFERROR(VLOOKUP($P83,#REF!,17,0),0)</f>
        <v>0</v>
      </c>
      <c r="I83" s="249">
        <f>IFERROR(VLOOKUP($P83,#REF!,17,0),0)</f>
        <v>0</v>
      </c>
      <c r="J83" s="249">
        <f>IFERROR(VLOOKUP($P83,#REF!,17,0),0)</f>
        <v>0</v>
      </c>
      <c r="K83" s="249">
        <f>IFERROR(VLOOKUP($P83,#REF!,17,0),0)</f>
        <v>0</v>
      </c>
      <c r="L83" s="249">
        <f>IFERROR(VLOOKUP($P83,#REF!,17,0),0)</f>
        <v>0</v>
      </c>
      <c r="M83" s="249">
        <f>IFERROR(VLOOKUP($P83,#REF!,17,0),0)</f>
        <v>0</v>
      </c>
      <c r="N83" s="249">
        <f>IFERROR(VLOOKUP($P83,#REF!,17,0),0)</f>
        <v>0</v>
      </c>
      <c r="O83" s="249">
        <f>IFERROR(VLOOKUP($P83,#REF!,17,0),0)</f>
        <v>0</v>
      </c>
      <c r="P83" s="5" t="str">
        <f t="shared" si="3"/>
        <v>tim van duyl</v>
      </c>
    </row>
    <row r="84" spans="1:17" s="5" customFormat="1" x14ac:dyDescent="0.3">
      <c r="A84" s="252">
        <v>7</v>
      </c>
      <c r="B84" s="248" t="s">
        <v>118</v>
      </c>
      <c r="C84" s="248" t="s">
        <v>195</v>
      </c>
      <c r="D84" s="253" t="s">
        <v>48</v>
      </c>
      <c r="E84" s="255">
        <f t="shared" si="2"/>
        <v>15</v>
      </c>
      <c r="F84" s="250">
        <f>IFERROR(VLOOKUP($P84,'Rd1 PI'!$C$2:$AC$41,17,0),0)</f>
        <v>15</v>
      </c>
      <c r="G84" s="249">
        <f>IFERROR(VLOOKUP($P84,#REF!,17,0),0)</f>
        <v>0</v>
      </c>
      <c r="H84" s="249">
        <f>IFERROR(VLOOKUP($P84,#REF!,17,0),0)</f>
        <v>0</v>
      </c>
      <c r="I84" s="249">
        <f>IFERROR(VLOOKUP($P84,#REF!,17,0),0)</f>
        <v>0</v>
      </c>
      <c r="J84" s="249">
        <f>IFERROR(VLOOKUP($P84,#REF!,17,0),0)</f>
        <v>0</v>
      </c>
      <c r="K84" s="249">
        <f>IFERROR(VLOOKUP($P84,#REF!,17,0),0)</f>
        <v>0</v>
      </c>
      <c r="L84" s="249">
        <f>IFERROR(VLOOKUP($P84,#REF!,17,0),0)</f>
        <v>0</v>
      </c>
      <c r="M84" s="249">
        <f>IFERROR(VLOOKUP($P84,#REF!,17,0),0)</f>
        <v>0</v>
      </c>
      <c r="N84" s="249">
        <f>IFERROR(VLOOKUP($P84,#REF!,17,0),0)</f>
        <v>0</v>
      </c>
      <c r="O84" s="249">
        <f>IFERROR(VLOOKUP($P84,#REF!,17,0),0)</f>
        <v>0</v>
      </c>
      <c r="P84" s="5" t="str">
        <f t="shared" si="3"/>
        <v>david mackrell</v>
      </c>
    </row>
    <row r="85" spans="1:17" s="5" customFormat="1" x14ac:dyDescent="0.3">
      <c r="A85" s="252">
        <v>8</v>
      </c>
      <c r="B85" s="248" t="s">
        <v>193</v>
      </c>
      <c r="C85" s="248" t="s">
        <v>194</v>
      </c>
      <c r="D85" s="253" t="s">
        <v>48</v>
      </c>
      <c r="E85" s="255">
        <f t="shared" si="2"/>
        <v>15</v>
      </c>
      <c r="F85" s="250">
        <f>IFERROR(VLOOKUP($P85,'Rd1 PI'!$C$2:$AC$41,17,0),0)</f>
        <v>15</v>
      </c>
      <c r="G85" s="249">
        <f>IFERROR(VLOOKUP($P85,#REF!,17,0),0)</f>
        <v>0</v>
      </c>
      <c r="H85" s="249">
        <f>IFERROR(VLOOKUP($P85,#REF!,17,0),0)</f>
        <v>0</v>
      </c>
      <c r="I85" s="249">
        <f>IFERROR(VLOOKUP($P85,#REF!,17,0),0)</f>
        <v>0</v>
      </c>
      <c r="J85" s="249">
        <f>IFERROR(VLOOKUP($P85,#REF!,17,0),0)</f>
        <v>0</v>
      </c>
      <c r="K85" s="249">
        <f>IFERROR(VLOOKUP($P85,#REF!,17,0),0)</f>
        <v>0</v>
      </c>
      <c r="L85" s="249">
        <f>IFERROR(VLOOKUP($P85,#REF!,17,0),0)</f>
        <v>0</v>
      </c>
      <c r="M85" s="249">
        <f>IFERROR(VLOOKUP($P85,#REF!,17,0),0)</f>
        <v>0</v>
      </c>
      <c r="N85" s="249">
        <f>IFERROR(VLOOKUP($P85,#REF!,17,0),0)</f>
        <v>0</v>
      </c>
      <c r="O85" s="249">
        <f>IFERROR(VLOOKUP($P85,#REF!,17,0),0)</f>
        <v>0</v>
      </c>
      <c r="P85" s="5" t="str">
        <f t="shared" si="3"/>
        <v>isaac pittolo</v>
      </c>
    </row>
    <row r="86" spans="1:17" s="5" customFormat="1" ht="12.9" thickBot="1" x14ac:dyDescent="0.35">
      <c r="A86" s="252">
        <v>9</v>
      </c>
      <c r="B86" s="248" t="s">
        <v>139</v>
      </c>
      <c r="C86" s="248" t="s">
        <v>140</v>
      </c>
      <c r="D86" s="253" t="s">
        <v>48</v>
      </c>
      <c r="E86" s="256">
        <f t="shared" si="2"/>
        <v>15</v>
      </c>
      <c r="F86" s="250">
        <f>IFERROR(VLOOKUP($P86,'Rd1 PI'!$C$2:$AC$41,17,0),0)</f>
        <v>15</v>
      </c>
      <c r="G86" s="249">
        <f>IFERROR(VLOOKUP($P86,#REF!,17,0),0)</f>
        <v>0</v>
      </c>
      <c r="H86" s="249">
        <f>IFERROR(VLOOKUP($P86,#REF!,17,0),0)</f>
        <v>0</v>
      </c>
      <c r="I86" s="249">
        <f>IFERROR(VLOOKUP($P86,#REF!,17,0),0)</f>
        <v>0</v>
      </c>
      <c r="J86" s="249">
        <f>IFERROR(VLOOKUP($P86,#REF!,17,0),0)</f>
        <v>0</v>
      </c>
      <c r="K86" s="249">
        <f>IFERROR(VLOOKUP($P86,#REF!,17,0),0)</f>
        <v>0</v>
      </c>
      <c r="L86" s="249">
        <f>IFERROR(VLOOKUP($P86,#REF!,17,0),0)</f>
        <v>0</v>
      </c>
      <c r="M86" s="249">
        <f>IFERROR(VLOOKUP($P86,#REF!,17,0),0)</f>
        <v>0</v>
      </c>
      <c r="N86" s="249">
        <f>IFERROR(VLOOKUP($P86,#REF!,17,0),0)</f>
        <v>0</v>
      </c>
      <c r="O86" s="249">
        <f>IFERROR(VLOOKUP($P86,#REF!,17,0),0)</f>
        <v>0</v>
      </c>
      <c r="P86" s="5" t="str">
        <f t="shared" si="3"/>
        <v>simon acfield</v>
      </c>
    </row>
    <row r="87" spans="1:17" x14ac:dyDescent="0.3">
      <c r="A87" s="13"/>
      <c r="B87" s="5"/>
      <c r="C87" s="5"/>
      <c r="D87" s="23"/>
      <c r="E87" s="24"/>
      <c r="F87" s="4"/>
      <c r="G87" s="4"/>
      <c r="H87" s="4"/>
      <c r="I87" s="12"/>
      <c r="J87" s="12"/>
      <c r="K87" s="12"/>
      <c r="L87" s="4"/>
      <c r="M87" s="4"/>
      <c r="N87" s="4"/>
      <c r="O87" s="4"/>
      <c r="P87" s="14"/>
      <c r="Q87" s="15"/>
    </row>
    <row r="88" spans="1:17" s="5" customFormat="1" ht="12.9" thickBot="1" x14ac:dyDescent="0.35">
      <c r="A88" s="39" t="s">
        <v>46</v>
      </c>
      <c r="B88" s="40"/>
      <c r="C88" s="40"/>
      <c r="D88" s="15"/>
      <c r="E88" s="24"/>
      <c r="F88" s="4"/>
      <c r="G88" s="4"/>
      <c r="H88" s="4"/>
      <c r="I88" s="4"/>
      <c r="J88" s="4"/>
      <c r="K88" s="4"/>
      <c r="L88" s="4"/>
      <c r="M88" s="4"/>
      <c r="N88" s="4"/>
      <c r="O88" s="4"/>
    </row>
    <row r="89" spans="1:17" s="5" customFormat="1" x14ac:dyDescent="0.3">
      <c r="A89" s="36">
        <v>1</v>
      </c>
      <c r="B89" s="100" t="s">
        <v>114</v>
      </c>
      <c r="C89" s="100" t="s">
        <v>115</v>
      </c>
      <c r="D89" s="37" t="s">
        <v>49</v>
      </c>
      <c r="E89" s="86">
        <f>SUM(F89:O89) - SMALL(F89:O89,2) - MIN(F89:O89)</f>
        <v>100</v>
      </c>
      <c r="F89" s="221">
        <f>IFERROR(VLOOKUP($P89,'Rd1 PI'!$C$2:$AC$41,17,0),0)</f>
        <v>100</v>
      </c>
      <c r="G89" s="38">
        <f>IFERROR(VLOOKUP($P89,#REF!,17,0),0)</f>
        <v>0</v>
      </c>
      <c r="H89" s="302">
        <f>IFERROR(VLOOKUP($P89,#REF!,17,0),0)</f>
        <v>0</v>
      </c>
      <c r="I89" s="38">
        <f>IFERROR(VLOOKUP($P89,#REF!,17,0),0)</f>
        <v>0</v>
      </c>
      <c r="J89" s="38">
        <f>IFERROR(VLOOKUP($P89,#REF!,17,0),0)</f>
        <v>0</v>
      </c>
      <c r="K89" s="38">
        <f>IFERROR(VLOOKUP($P89,#REF!,17,0),0)</f>
        <v>0</v>
      </c>
      <c r="L89" s="38">
        <f>IFERROR(VLOOKUP($P89,#REF!,17,0),0)</f>
        <v>0</v>
      </c>
      <c r="M89" s="38">
        <f>IFERROR(VLOOKUP($P89,#REF!,17,0),0)</f>
        <v>0</v>
      </c>
      <c r="N89" s="38">
        <f>IFERROR(VLOOKUP($P89,#REF!,17,0),0)</f>
        <v>0</v>
      </c>
      <c r="O89" s="38">
        <f>IFERROR(VLOOKUP($P89,#REF!,17,0),0)</f>
        <v>0</v>
      </c>
      <c r="P89" s="5" t="str">
        <f>CONCATENATE(LOWER(B89)," ",LOWER(C89))</f>
        <v>randy stagno navarra</v>
      </c>
    </row>
    <row r="90" spans="1:17" s="5" customFormat="1" x14ac:dyDescent="0.3">
      <c r="A90" s="36">
        <v>2</v>
      </c>
      <c r="B90" s="100" t="s">
        <v>116</v>
      </c>
      <c r="C90" s="100" t="s">
        <v>117</v>
      </c>
      <c r="D90" s="37" t="s">
        <v>49</v>
      </c>
      <c r="E90" s="87">
        <f>SUM(F90:O90) - SMALL(F90:O90,2) - MIN(F90:O90)</f>
        <v>75</v>
      </c>
      <c r="F90" s="221">
        <f>IFERROR(VLOOKUP($P90,'Rd1 PI'!$C$2:$AC$41,17,0),0)</f>
        <v>75</v>
      </c>
      <c r="G90" s="38">
        <f>IFERROR(VLOOKUP($P90,#REF!,17,0),0)</f>
        <v>0</v>
      </c>
      <c r="H90" s="302">
        <f>IFERROR(VLOOKUP($P90,#REF!,17,0),0)</f>
        <v>0</v>
      </c>
      <c r="I90" s="38">
        <f>IFERROR(VLOOKUP($P90,#REF!,17,0),0)</f>
        <v>0</v>
      </c>
      <c r="J90" s="38">
        <f>IFERROR(VLOOKUP($P90,#REF!,17,0),0)</f>
        <v>0</v>
      </c>
      <c r="K90" s="38">
        <f>IFERROR(VLOOKUP($P90,#REF!,17,0),0)</f>
        <v>0</v>
      </c>
      <c r="L90" s="38">
        <f>IFERROR(VLOOKUP($P90,#REF!,17,0),0)</f>
        <v>0</v>
      </c>
      <c r="M90" s="38">
        <f>IFERROR(VLOOKUP($P90,#REF!,17,0),0)</f>
        <v>0</v>
      </c>
      <c r="N90" s="38">
        <f>IFERROR(VLOOKUP($P90,#REF!,17,0),0)</f>
        <v>0</v>
      </c>
      <c r="O90" s="38">
        <f>IFERROR(VLOOKUP($P90,#REF!,17,0),0)</f>
        <v>0</v>
      </c>
      <c r="P90" s="5" t="str">
        <f>CONCATENATE(LOWER(B90)," ",LOWER(C90))</f>
        <v>alan conrad</v>
      </c>
    </row>
    <row r="91" spans="1:17" s="5" customFormat="1" x14ac:dyDescent="0.3">
      <c r="A91" s="36">
        <v>3</v>
      </c>
      <c r="B91" s="100" t="s">
        <v>118</v>
      </c>
      <c r="C91" s="100" t="s">
        <v>119</v>
      </c>
      <c r="D91" s="37" t="s">
        <v>49</v>
      </c>
      <c r="E91" s="87">
        <f>SUM(F91:O91) - SMALL(F91:O91,2) - MIN(F91:O91)</f>
        <v>60</v>
      </c>
      <c r="F91" s="221">
        <f>IFERROR(VLOOKUP($P91,'Rd1 PI'!$C$2:$AC$41,17,0),0)</f>
        <v>60</v>
      </c>
      <c r="G91" s="38">
        <v>0</v>
      </c>
      <c r="H91" s="302">
        <v>0</v>
      </c>
      <c r="I91" s="38">
        <v>0</v>
      </c>
      <c r="J91" s="38">
        <v>0</v>
      </c>
      <c r="K91" s="38">
        <v>0</v>
      </c>
      <c r="L91" s="38">
        <v>0</v>
      </c>
      <c r="M91" s="38">
        <v>0</v>
      </c>
      <c r="N91" s="38">
        <v>0</v>
      </c>
      <c r="O91" s="38">
        <f>IFERROR(VLOOKUP($P91,#REF!,17,0),0)</f>
        <v>0</v>
      </c>
      <c r="P91" s="5" t="str">
        <f>CONCATENATE(LOWER(B91)," ",LOWER(C91))</f>
        <v>david adam</v>
      </c>
    </row>
    <row r="92" spans="1:17" s="5" customFormat="1" x14ac:dyDescent="0.3">
      <c r="A92" s="36">
        <v>4</v>
      </c>
      <c r="B92" s="100" t="s">
        <v>123</v>
      </c>
      <c r="C92" s="100" t="s">
        <v>122</v>
      </c>
      <c r="D92" s="37" t="s">
        <v>49</v>
      </c>
      <c r="E92" s="87">
        <f>SUM(F92:O92) - SMALL(F92:O92,2) - MIN(F92:O92)</f>
        <v>45</v>
      </c>
      <c r="F92" s="221">
        <f>IFERROR(VLOOKUP($P92,'Rd1 PI'!$C$2:$AC$41,17,0),0)</f>
        <v>45</v>
      </c>
      <c r="G92" s="38">
        <f>IFERROR(VLOOKUP($P92,#REF!,17,0),0)</f>
        <v>0</v>
      </c>
      <c r="H92" s="302">
        <f>IFERROR(VLOOKUP($P92,#REF!,17,0),0)</f>
        <v>0</v>
      </c>
      <c r="I92" s="38">
        <f>IFERROR(VLOOKUP($P92,#REF!,17,0),0)</f>
        <v>0</v>
      </c>
      <c r="J92" s="38">
        <f>IFERROR(VLOOKUP($P92,#REF!,17,0),0)</f>
        <v>0</v>
      </c>
      <c r="K92" s="38">
        <f>IFERROR(VLOOKUP($P92,#REF!,17,0),0)</f>
        <v>0</v>
      </c>
      <c r="L92" s="38">
        <f>IFERROR(VLOOKUP($P92,#REF!,17,0),0)</f>
        <v>0</v>
      </c>
      <c r="M92" s="38">
        <f>IFERROR(VLOOKUP($P92,#REF!,17,0),0)</f>
        <v>0</v>
      </c>
      <c r="N92" s="38">
        <f>IFERROR(VLOOKUP($P92,#REF!,17,0),0)</f>
        <v>0</v>
      </c>
      <c r="O92" s="38">
        <f>IFERROR(VLOOKUP($P92,#REF!,17,0),0)</f>
        <v>0</v>
      </c>
      <c r="P92" s="5" t="str">
        <f>CONCATENATE(LOWER(B92)," ",LOWER(C92))</f>
        <v>matt brogan</v>
      </c>
    </row>
    <row r="93" spans="1:17" s="5" customFormat="1" ht="12.9" thickBot="1" x14ac:dyDescent="0.35">
      <c r="A93" s="36">
        <v>5</v>
      </c>
      <c r="B93" s="100"/>
      <c r="C93" s="100"/>
      <c r="D93" s="37" t="s">
        <v>49</v>
      </c>
      <c r="E93" s="88">
        <f>SUM(F93:O93) - SMALL(F93:O93,2) - MIN(F93:O93)</f>
        <v>0</v>
      </c>
      <c r="F93" s="221">
        <f>IFERROR(VLOOKUP($P93,'Rd1 PI'!$C$2:$AC$41,17,0),0)</f>
        <v>0</v>
      </c>
      <c r="G93" s="38">
        <f>IFERROR(VLOOKUP($P93,#REF!,17,0),0)</f>
        <v>0</v>
      </c>
      <c r="H93" s="302">
        <f>IFERROR(VLOOKUP($P93,#REF!,17,0),0)</f>
        <v>0</v>
      </c>
      <c r="I93" s="38">
        <f>IFERROR(VLOOKUP($P93,#REF!,17,0),0)</f>
        <v>0</v>
      </c>
      <c r="J93" s="38">
        <f>IFERROR(VLOOKUP($P93,#REF!,17,0),0)</f>
        <v>0</v>
      </c>
      <c r="K93" s="38">
        <f>IFERROR(VLOOKUP($P93,#REF!,17,0),0)</f>
        <v>0</v>
      </c>
      <c r="L93" s="38">
        <f>IFERROR(VLOOKUP($P93,#REF!,17,0),0)</f>
        <v>0</v>
      </c>
      <c r="M93" s="38">
        <f>IFERROR(VLOOKUP($P93,#REF!,17,0),0)</f>
        <v>0</v>
      </c>
      <c r="N93" s="38">
        <f>IFERROR(VLOOKUP($P93,#REF!,17,0),0)</f>
        <v>0</v>
      </c>
      <c r="O93" s="38">
        <f>IFERROR(VLOOKUP($P93,#REF!,17,0),0)</f>
        <v>0</v>
      </c>
      <c r="P93" s="5" t="str">
        <f>CONCATENATE(LOWER(B93)," ",LOWER(C93))</f>
        <v xml:space="preserve"> </v>
      </c>
    </row>
    <row r="94" spans="1:17" x14ac:dyDescent="0.3">
      <c r="A94" s="13"/>
      <c r="B94" s="5"/>
      <c r="C94" s="5"/>
      <c r="D94" s="23"/>
      <c r="E94" s="24"/>
      <c r="F94" s="4"/>
      <c r="G94" s="4"/>
      <c r="H94" s="4"/>
      <c r="I94" s="12"/>
      <c r="J94" s="12"/>
      <c r="K94" s="12"/>
      <c r="L94" s="4"/>
      <c r="M94" s="4"/>
      <c r="N94" s="4"/>
      <c r="O94" s="4"/>
      <c r="P94" s="14"/>
      <c r="Q94" s="15"/>
    </row>
    <row r="95" spans="1:17" s="5" customFormat="1" ht="12.9" thickBot="1" x14ac:dyDescent="0.35">
      <c r="A95" s="138" t="s">
        <v>17</v>
      </c>
      <c r="B95" s="139"/>
      <c r="C95" s="139"/>
      <c r="D95" s="15"/>
      <c r="E95" s="24"/>
      <c r="F95" s="4"/>
      <c r="G95" s="4"/>
      <c r="H95" s="4"/>
      <c r="I95" s="4"/>
      <c r="J95" s="4"/>
      <c r="K95" s="4"/>
      <c r="L95" s="4"/>
      <c r="M95" s="4"/>
      <c r="N95" s="4"/>
      <c r="O95" s="4"/>
    </row>
    <row r="96" spans="1:17" s="5" customFormat="1" x14ac:dyDescent="0.3">
      <c r="A96" s="108">
        <v>1</v>
      </c>
      <c r="B96" s="113"/>
      <c r="C96" s="113"/>
      <c r="D96" s="109" t="s">
        <v>16</v>
      </c>
      <c r="E96" s="110">
        <f>SUM(F96:O96) - SMALL(F96:O96,2) - MIN(F96:O96)</f>
        <v>0</v>
      </c>
      <c r="F96" s="150">
        <f>IFERROR(VLOOKUP($P96,'Rd1 PI'!$C$2:$AC$41,17,0),0)</f>
        <v>0</v>
      </c>
      <c r="G96" s="111">
        <f>IFERROR(VLOOKUP($P96,#REF!,17,0),0)</f>
        <v>0</v>
      </c>
      <c r="H96" s="111">
        <f>IFERROR(VLOOKUP($P96,#REF!,17,0),0)</f>
        <v>0</v>
      </c>
      <c r="I96" s="111">
        <f>IFERROR(VLOOKUP($P96,#REF!,17,0),0)</f>
        <v>0</v>
      </c>
      <c r="J96" s="111">
        <f>IFERROR(VLOOKUP($P96,#REF!,17,0),0)</f>
        <v>0</v>
      </c>
      <c r="K96" s="111">
        <f>IFERROR(VLOOKUP($P96,#REF!,17,0),0)</f>
        <v>0</v>
      </c>
      <c r="L96" s="111">
        <f>IFERROR(VLOOKUP($P96,#REF!,17,0),0)</f>
        <v>0</v>
      </c>
      <c r="M96" s="111">
        <f>IFERROR(VLOOKUP($P96,#REF!,17,0),0)</f>
        <v>0</v>
      </c>
      <c r="N96" s="111">
        <f>IFERROR(VLOOKUP($P96,#REF!,17,0),0)</f>
        <v>0</v>
      </c>
      <c r="O96" s="111">
        <f>IFERROR(VLOOKUP($P96,#REF!,17,0),0)</f>
        <v>0</v>
      </c>
      <c r="P96" s="5" t="str">
        <f>CONCATENATE(LOWER(B96)," ",LOWER(C96))</f>
        <v xml:space="preserve"> </v>
      </c>
    </row>
    <row r="97" spans="1:17" s="5" customFormat="1" x14ac:dyDescent="0.3">
      <c r="A97" s="108">
        <v>2</v>
      </c>
      <c r="B97" s="113"/>
      <c r="C97" s="113"/>
      <c r="D97" s="109" t="s">
        <v>16</v>
      </c>
      <c r="E97" s="112">
        <f>SUM(F97:O97) - SMALL(F97:O97,2) - MIN(F97:O97)</f>
        <v>0</v>
      </c>
      <c r="F97" s="150">
        <f>IFERROR(VLOOKUP($P97,'Rd1 PI'!$C$2:$AC$41,17,0),0)</f>
        <v>0</v>
      </c>
      <c r="G97" s="111">
        <f>IFERROR(VLOOKUP($P97,#REF!,17,0),0)</f>
        <v>0</v>
      </c>
      <c r="H97" s="111">
        <f>IFERROR(VLOOKUP($P97,#REF!,17,0),0)</f>
        <v>0</v>
      </c>
      <c r="I97" s="111">
        <f>IFERROR(VLOOKUP($P97,#REF!,17,0),0)</f>
        <v>0</v>
      </c>
      <c r="J97" s="111">
        <f>IFERROR(VLOOKUP($P97,#REF!,17,0),0)</f>
        <v>0</v>
      </c>
      <c r="K97" s="111">
        <f>IFERROR(VLOOKUP($P97,#REF!,17,0),0)</f>
        <v>0</v>
      </c>
      <c r="L97" s="111">
        <f>IFERROR(VLOOKUP($P97,#REF!,17,0),0)</f>
        <v>0</v>
      </c>
      <c r="M97" s="111">
        <f>IFERROR(VLOOKUP($P97,#REF!,17,0),0)</f>
        <v>0</v>
      </c>
      <c r="N97" s="111">
        <f>IFERROR(VLOOKUP($P97,#REF!,17,0),0)</f>
        <v>0</v>
      </c>
      <c r="O97" s="111">
        <f>IFERROR(VLOOKUP($P97,#REF!,17,0),0)</f>
        <v>0</v>
      </c>
      <c r="P97" s="5" t="str">
        <f>CONCATENATE(LOWER(B97)," ",LOWER(C97))</f>
        <v xml:space="preserve"> </v>
      </c>
    </row>
    <row r="98" spans="1:17" s="5" customFormat="1" x14ac:dyDescent="0.3">
      <c r="A98" s="108">
        <v>3</v>
      </c>
      <c r="B98" s="113"/>
      <c r="C98" s="113"/>
      <c r="D98" s="109" t="s">
        <v>16</v>
      </c>
      <c r="E98" s="112">
        <f>SUM(F98:O98) - SMALL(F98:O98,2) - MIN(F98:O98)</f>
        <v>0</v>
      </c>
      <c r="F98" s="150">
        <f>IFERROR(VLOOKUP($P98,'Rd1 PI'!$C$2:$AC$41,17,0),0)</f>
        <v>0</v>
      </c>
      <c r="G98" s="111">
        <f>IFERROR(VLOOKUP($P98,#REF!,17,0),0)</f>
        <v>0</v>
      </c>
      <c r="H98" s="111">
        <f>IFERROR(VLOOKUP($P98,#REF!,17,0),0)</f>
        <v>0</v>
      </c>
      <c r="I98" s="111">
        <f>IFERROR(VLOOKUP($P98,#REF!,17,0),0)</f>
        <v>0</v>
      </c>
      <c r="J98" s="111">
        <f>IFERROR(VLOOKUP($P98,#REF!,17,0),0)</f>
        <v>0</v>
      </c>
      <c r="K98" s="111">
        <f>IFERROR(VLOOKUP($P98,#REF!,17,0),0)</f>
        <v>0</v>
      </c>
      <c r="L98" s="111">
        <f>IFERROR(VLOOKUP($P98,#REF!,17,0),0)</f>
        <v>0</v>
      </c>
      <c r="M98" s="111">
        <f>IFERROR(VLOOKUP($P98,#REF!,17,0),0)</f>
        <v>0</v>
      </c>
      <c r="N98" s="111">
        <f>IFERROR(VLOOKUP($P98,#REF!,17,0),0)</f>
        <v>0</v>
      </c>
      <c r="O98" s="111">
        <f>IFERROR(VLOOKUP($P98,#REF!,17,0),0)</f>
        <v>0</v>
      </c>
      <c r="P98" s="5" t="str">
        <f>CONCATENATE(LOWER(B98)," ",LOWER(C98))</f>
        <v xml:space="preserve"> </v>
      </c>
    </row>
    <row r="99" spans="1:17" s="5" customFormat="1" x14ac:dyDescent="0.3">
      <c r="A99" s="108">
        <v>4</v>
      </c>
      <c r="B99" s="113"/>
      <c r="C99" s="113"/>
      <c r="D99" s="109" t="s">
        <v>16</v>
      </c>
      <c r="E99" s="112">
        <f>SUM(F99:O99) - SMALL(F99:O99,2) - MIN(F99:O99)</f>
        <v>0</v>
      </c>
      <c r="F99" s="150">
        <f>IFERROR(VLOOKUP($P99,'Rd1 PI'!$C$2:$AC$41,17,0),0)</f>
        <v>0</v>
      </c>
      <c r="G99" s="111">
        <f>IFERROR(VLOOKUP($P99,#REF!,17,0),0)</f>
        <v>0</v>
      </c>
      <c r="H99" s="111">
        <f>IFERROR(VLOOKUP($P99,#REF!,17,0),0)</f>
        <v>0</v>
      </c>
      <c r="I99" s="111">
        <f>IFERROR(VLOOKUP($P99,#REF!,17,0),0)</f>
        <v>0</v>
      </c>
      <c r="J99" s="111">
        <f>IFERROR(VLOOKUP($P99,#REF!,17,0),0)</f>
        <v>0</v>
      </c>
      <c r="K99" s="111">
        <f>IFERROR(VLOOKUP($P99,#REF!,17,0),0)</f>
        <v>0</v>
      </c>
      <c r="L99" s="111">
        <f>IFERROR(VLOOKUP($P99,#REF!,17,0),0)</f>
        <v>0</v>
      </c>
      <c r="M99" s="111">
        <f>IFERROR(VLOOKUP($P99,#REF!,17,0),0)</f>
        <v>0</v>
      </c>
      <c r="N99" s="111">
        <f>IFERROR(VLOOKUP($P99,#REF!,17,0),0)</f>
        <v>0</v>
      </c>
      <c r="O99" s="111">
        <f>IFERROR(VLOOKUP($P99,#REF!,17,0),0)</f>
        <v>0</v>
      </c>
      <c r="P99" s="5" t="str">
        <f>CONCATENATE(LOWER(B99)," ",LOWER(C99))</f>
        <v xml:space="preserve"> </v>
      </c>
    </row>
    <row r="100" spans="1:17" s="5" customFormat="1" ht="12.9" thickBot="1" x14ac:dyDescent="0.35">
      <c r="A100" s="108">
        <v>5</v>
      </c>
      <c r="B100" s="114"/>
      <c r="C100" s="114"/>
      <c r="D100" s="109" t="s">
        <v>16</v>
      </c>
      <c r="E100" s="115">
        <f>SUM(F100:O100) - SMALL(F100:O100,2) - MIN(F100:O100)</f>
        <v>0</v>
      </c>
      <c r="F100" s="150">
        <f>IFERROR(VLOOKUP($P100,'Rd1 PI'!$C$2:$AC$41,17,0),0)</f>
        <v>0</v>
      </c>
      <c r="G100" s="111">
        <f>IFERROR(VLOOKUP($P100,#REF!,17,0),0)</f>
        <v>0</v>
      </c>
      <c r="H100" s="111">
        <f>IFERROR(VLOOKUP($P100,#REF!,17,0),0)</f>
        <v>0</v>
      </c>
      <c r="I100" s="111">
        <f>IFERROR(VLOOKUP($P100,#REF!,17,0),0)</f>
        <v>0</v>
      </c>
      <c r="J100" s="111">
        <f>IFERROR(VLOOKUP($P100,#REF!,17,0),0)</f>
        <v>0</v>
      </c>
      <c r="K100" s="111">
        <f>IFERROR(VLOOKUP($P100,#REF!,17,0),0)</f>
        <v>0</v>
      </c>
      <c r="L100" s="111">
        <f>IFERROR(VLOOKUP($P100,#REF!,17,0),0)</f>
        <v>0</v>
      </c>
      <c r="M100" s="111">
        <f>IFERROR(VLOOKUP($P100,#REF!,17,0),0)</f>
        <v>0</v>
      </c>
      <c r="N100" s="111">
        <f>IFERROR(VLOOKUP($P100,#REF!,17,0),0)</f>
        <v>0</v>
      </c>
      <c r="O100" s="111">
        <f>IFERROR(VLOOKUP($P100,#REF!,17,0),0)</f>
        <v>0</v>
      </c>
      <c r="P100" s="5" t="str">
        <f>CONCATENATE(LOWER(B100)," ",LOWER(C100))</f>
        <v xml:space="preserve"> </v>
      </c>
    </row>
    <row r="101" spans="1:17" x14ac:dyDescent="0.3">
      <c r="A101" s="3"/>
      <c r="B101" s="22"/>
      <c r="C101" s="22"/>
      <c r="D101" s="23"/>
      <c r="E101" s="24"/>
      <c r="F101" s="4"/>
      <c r="G101" s="4"/>
      <c r="H101" s="4"/>
      <c r="I101" s="23"/>
      <c r="J101" s="4"/>
      <c r="K101" s="4"/>
      <c r="L101" s="4"/>
      <c r="M101" s="4"/>
      <c r="N101" s="4"/>
      <c r="O101" s="4"/>
      <c r="P101" s="14"/>
      <c r="Q101" s="15"/>
    </row>
    <row r="102" spans="1:17" s="5" customFormat="1" ht="12.9" thickBot="1" x14ac:dyDescent="0.35">
      <c r="A102" s="75" t="s">
        <v>11</v>
      </c>
      <c r="B102" s="61"/>
      <c r="C102" s="61"/>
      <c r="D102" s="23"/>
      <c r="E102" s="24"/>
      <c r="F102" s="4"/>
      <c r="G102" s="4"/>
      <c r="H102" s="4"/>
      <c r="I102" s="12"/>
      <c r="J102" s="12"/>
      <c r="K102" s="12"/>
      <c r="L102" s="4"/>
      <c r="M102" s="4"/>
      <c r="N102" s="4"/>
      <c r="O102" s="4"/>
    </row>
    <row r="103" spans="1:17" s="5" customFormat="1" x14ac:dyDescent="0.3">
      <c r="A103" s="65">
        <v>1</v>
      </c>
      <c r="B103" s="64" t="s">
        <v>112</v>
      </c>
      <c r="C103" s="64" t="s">
        <v>113</v>
      </c>
      <c r="D103" s="62" t="s">
        <v>13</v>
      </c>
      <c r="E103" s="89">
        <f>SUM(F103:O103) - SMALL(F103:O103,2) - MIN(F103:O103)</f>
        <v>100</v>
      </c>
      <c r="F103" s="147">
        <f>IFERROR(VLOOKUP($P103,'Rd1 PI'!$C$2:$AC$41,17,0),0)</f>
        <v>100</v>
      </c>
      <c r="G103" s="63">
        <f>IFERROR(VLOOKUP($P103,#REF!,17,0),0)</f>
        <v>0</v>
      </c>
      <c r="H103" s="296">
        <f>IFERROR(VLOOKUP($P103,#REF!,17,0),0)</f>
        <v>0</v>
      </c>
      <c r="I103" s="296">
        <f>IFERROR(VLOOKUP($P103,#REF!,17,0),0)</f>
        <v>0</v>
      </c>
      <c r="J103" s="296">
        <f>IFERROR(VLOOKUP($P103,#REF!,17,0),0)</f>
        <v>0</v>
      </c>
      <c r="K103" s="296">
        <f>IFERROR(VLOOKUP($P103,#REF!,17,0),0)</f>
        <v>0</v>
      </c>
      <c r="L103" s="309">
        <f>IFERROR(VLOOKUP($P103,#REF!,17,0),0)</f>
        <v>0</v>
      </c>
      <c r="M103" s="309">
        <f>IFERROR(VLOOKUP($P103,#REF!,17,0),0)</f>
        <v>0</v>
      </c>
      <c r="N103" s="309">
        <f>IFERROR(VLOOKUP($P103,#REF!,17,0),0)</f>
        <v>0</v>
      </c>
      <c r="O103" s="309">
        <f>IFERROR(VLOOKUP($P103,#REF!,17,0),0)</f>
        <v>0</v>
      </c>
      <c r="P103" s="5" t="str">
        <f>CONCATENATE(LOWER(B103)," ",LOWER(C103))</f>
        <v>paul ledwith</v>
      </c>
    </row>
    <row r="104" spans="1:17" s="5" customFormat="1" x14ac:dyDescent="0.3">
      <c r="A104" s="65">
        <v>2</v>
      </c>
      <c r="B104" s="64" t="s">
        <v>213</v>
      </c>
      <c r="C104" s="64" t="s">
        <v>214</v>
      </c>
      <c r="D104" s="62" t="s">
        <v>13</v>
      </c>
      <c r="E104" s="90">
        <f>SUM(F104:O104) - SMALL(F104:O104,2) - MIN(F104:O104)</f>
        <v>75</v>
      </c>
      <c r="F104" s="147">
        <f>IFERROR(VLOOKUP($P104,'Rd1 PI'!$C$2:$AC$41,17,0),0)</f>
        <v>75</v>
      </c>
      <c r="G104" s="63">
        <f>IFERROR(VLOOKUP($P104,#REF!,17,0),0)</f>
        <v>0</v>
      </c>
      <c r="H104" s="296">
        <f>IFERROR(VLOOKUP($P104,#REF!,17,0),0)</f>
        <v>0</v>
      </c>
      <c r="I104" s="296">
        <f>IFERROR(VLOOKUP($P104,#REF!,17,0),0)</f>
        <v>0</v>
      </c>
      <c r="J104" s="296">
        <f>IFERROR(VLOOKUP($P104,#REF!,17,0),0)</f>
        <v>0</v>
      </c>
      <c r="K104" s="296">
        <f>IFERROR(VLOOKUP($P104,#REF!,17,0),0)</f>
        <v>0</v>
      </c>
      <c r="L104" s="309">
        <f>IFERROR(VLOOKUP($P104,#REF!,17,0),0)</f>
        <v>0</v>
      </c>
      <c r="M104" s="309">
        <f>IFERROR(VLOOKUP($P104,#REF!,17,0),0)</f>
        <v>0</v>
      </c>
      <c r="N104" s="309">
        <f>IFERROR(VLOOKUP($P104,#REF!,17,0),0)</f>
        <v>0</v>
      </c>
      <c r="O104" s="309">
        <f>IFERROR(VLOOKUP($P104,#REF!,17,0),0)</f>
        <v>0</v>
      </c>
      <c r="P104" s="5" t="str">
        <f>CONCATENATE(LOWER(B104)," ",LOWER(C104))</f>
        <v>ray monik</v>
      </c>
    </row>
    <row r="105" spans="1:17" x14ac:dyDescent="0.3">
      <c r="A105" s="65">
        <v>3</v>
      </c>
      <c r="B105" s="64" t="s">
        <v>28</v>
      </c>
      <c r="C105" s="64" t="s">
        <v>29</v>
      </c>
      <c r="D105" s="62" t="s">
        <v>13</v>
      </c>
      <c r="E105" s="90">
        <f>SUM(F105:O105) - SMALL(F105:O105,2) - MIN(F105:O105)</f>
        <v>0</v>
      </c>
      <c r="F105" s="147">
        <f>IFERROR(VLOOKUP($P105,'Rd1 PI'!$C$2:$AC$41,17,0),0)</f>
        <v>0</v>
      </c>
      <c r="G105" s="63">
        <f>IFERROR(VLOOKUP($P105,#REF!,17,0),0)</f>
        <v>0</v>
      </c>
      <c r="H105" s="296">
        <f>IFERROR(VLOOKUP($P105,#REF!,17,0),0)</f>
        <v>0</v>
      </c>
      <c r="I105" s="296">
        <f>IFERROR(VLOOKUP($P105,#REF!,17,0),0)</f>
        <v>0</v>
      </c>
      <c r="J105" s="296">
        <f>IFERROR(VLOOKUP($P105,#REF!,17,0),0)</f>
        <v>0</v>
      </c>
      <c r="K105" s="296">
        <f>IFERROR(VLOOKUP($P105,#REF!,17,0),0)</f>
        <v>0</v>
      </c>
      <c r="L105" s="309">
        <f>IFERROR(VLOOKUP($P105,#REF!,17,0),0)</f>
        <v>0</v>
      </c>
      <c r="M105" s="309">
        <f>IFERROR(VLOOKUP($P105,#REF!,17,0),0)</f>
        <v>0</v>
      </c>
      <c r="N105" s="309">
        <f>IFERROR(VLOOKUP($P105,#REF!,17,0),0)</f>
        <v>0</v>
      </c>
      <c r="O105" s="309">
        <f>IFERROR(VLOOKUP($P105,#REF!,17,0),0)</f>
        <v>0</v>
      </c>
      <c r="P105" s="5" t="str">
        <f>CONCATENATE(LOWER(B105)," ",LOWER(C105))</f>
        <v>tim meaden</v>
      </c>
      <c r="Q105" s="15"/>
    </row>
    <row r="106" spans="1:17" x14ac:dyDescent="0.3">
      <c r="A106" s="66">
        <v>4</v>
      </c>
      <c r="B106" s="64"/>
      <c r="C106" s="64"/>
      <c r="D106" s="62" t="s">
        <v>13</v>
      </c>
      <c r="E106" s="90">
        <f>SUM(F106:O106) - SMALL(F106:O106,2) - MIN(F106:O106)</f>
        <v>0</v>
      </c>
      <c r="F106" s="147">
        <f>IFERROR(VLOOKUP($P106,'Rd1 PI'!$C$2:$AC$41,17,0),0)</f>
        <v>0</v>
      </c>
      <c r="G106" s="63">
        <f>IFERROR(VLOOKUP($P106,#REF!,17,0),0)</f>
        <v>0</v>
      </c>
      <c r="H106" s="296">
        <f>IFERROR(VLOOKUP($P106,#REF!,17,0),0)</f>
        <v>0</v>
      </c>
      <c r="I106" s="296">
        <f>IFERROR(VLOOKUP($P106,#REF!,17,0),0)</f>
        <v>0</v>
      </c>
      <c r="J106" s="296">
        <f>IFERROR(VLOOKUP($P106,#REF!,17,0),0)</f>
        <v>0</v>
      </c>
      <c r="K106" s="296">
        <f>IFERROR(VLOOKUP($P106,#REF!,17,0),0)</f>
        <v>0</v>
      </c>
      <c r="L106" s="309">
        <f>IFERROR(VLOOKUP($P106,#REF!,17,0),0)</f>
        <v>0</v>
      </c>
      <c r="M106" s="309">
        <f>IFERROR(VLOOKUP($P106,#REF!,17,0),0)</f>
        <v>0</v>
      </c>
      <c r="N106" s="309">
        <f>IFERROR(VLOOKUP($P106,#REF!,17,0),0)</f>
        <v>0</v>
      </c>
      <c r="O106" s="309">
        <f>IFERROR(VLOOKUP($P106,#REF!,17,0),0)</f>
        <v>0</v>
      </c>
      <c r="P106" s="5" t="str">
        <f>CONCATENATE(LOWER(B106)," ",LOWER(C106))</f>
        <v xml:space="preserve"> </v>
      </c>
      <c r="Q106" s="15"/>
    </row>
    <row r="107" spans="1:17" ht="12.9" thickBot="1" x14ac:dyDescent="0.35">
      <c r="A107" s="66">
        <v>5</v>
      </c>
      <c r="B107" s="101"/>
      <c r="C107" s="101"/>
      <c r="D107" s="62" t="s">
        <v>13</v>
      </c>
      <c r="E107" s="91">
        <f>SUM(F107:O107) - SMALL(F107:O107,2) - MIN(F107:O107)</f>
        <v>0</v>
      </c>
      <c r="F107" s="147">
        <f>IFERROR(VLOOKUP($P107,'Rd1 PI'!$C$2:$AC$41,17,0),0)</f>
        <v>0</v>
      </c>
      <c r="G107" s="63">
        <f>IFERROR(VLOOKUP($P107,#REF!,17,0),0)</f>
        <v>0</v>
      </c>
      <c r="H107" s="296">
        <f>IFERROR(VLOOKUP($P107,#REF!,17,0),0)</f>
        <v>0</v>
      </c>
      <c r="I107" s="296">
        <f>IFERROR(VLOOKUP($P107,#REF!,17,0),0)</f>
        <v>0</v>
      </c>
      <c r="J107" s="296">
        <f>IFERROR(VLOOKUP($P107,#REF!,17,0),0)</f>
        <v>0</v>
      </c>
      <c r="K107" s="296">
        <f>IFERROR(VLOOKUP($P107,#REF!,17,0),0)</f>
        <v>0</v>
      </c>
      <c r="L107" s="309">
        <f>IFERROR(VLOOKUP($P107,#REF!,17,0),0)</f>
        <v>0</v>
      </c>
      <c r="M107" s="309">
        <f>IFERROR(VLOOKUP($P107,#REF!,17,0),0)</f>
        <v>0</v>
      </c>
      <c r="N107" s="309">
        <f>IFERROR(VLOOKUP($P107,#REF!,17,0),0)</f>
        <v>0</v>
      </c>
      <c r="O107" s="309">
        <f>IFERROR(VLOOKUP($P107,#REF!,17,0),0)</f>
        <v>0</v>
      </c>
      <c r="P107" s="5" t="str">
        <f>CONCATENATE(LOWER(B107)," ",LOWER(C107))</f>
        <v xml:space="preserve"> </v>
      </c>
      <c r="Q107" s="15"/>
    </row>
    <row r="108" spans="1:17" x14ac:dyDescent="0.3">
      <c r="A108" s="29"/>
      <c r="B108" s="11"/>
      <c r="C108" s="11"/>
      <c r="F108" s="4"/>
      <c r="G108" s="261"/>
      <c r="H108" s="4"/>
      <c r="I108" s="12"/>
      <c r="J108" s="12"/>
      <c r="K108" s="12"/>
      <c r="L108" s="4"/>
      <c r="M108" s="4"/>
      <c r="N108" s="4"/>
      <c r="O108" s="4"/>
    </row>
    <row r="109" spans="1:17" s="5" customFormat="1" ht="12.9" thickBot="1" x14ac:dyDescent="0.35">
      <c r="A109" s="55" t="s">
        <v>10</v>
      </c>
      <c r="B109" s="46"/>
      <c r="C109" s="46"/>
      <c r="D109" s="7"/>
      <c r="E109" s="24"/>
      <c r="F109" s="4"/>
      <c r="G109" s="261"/>
      <c r="H109" s="4"/>
      <c r="I109" s="12"/>
      <c r="J109" s="12"/>
      <c r="K109" s="12"/>
      <c r="L109" s="4"/>
      <c r="M109" s="4"/>
      <c r="N109" s="4"/>
      <c r="O109" s="4"/>
    </row>
    <row r="110" spans="1:17" s="5" customFormat="1" x14ac:dyDescent="0.3">
      <c r="A110" s="56">
        <v>1</v>
      </c>
      <c r="B110" s="102" t="s">
        <v>130</v>
      </c>
      <c r="C110" s="102" t="s">
        <v>131</v>
      </c>
      <c r="D110" s="54" t="s">
        <v>14</v>
      </c>
      <c r="E110" s="92">
        <f>SUM(F110:O110) - SMALL(F110:O110,2) - MIN(F110:O110)</f>
        <v>100</v>
      </c>
      <c r="F110" s="145">
        <f>IFERROR(VLOOKUP($P110,'Rd1 PI'!$C$2:$AC$41,17,0),0)</f>
        <v>100</v>
      </c>
      <c r="G110" s="53">
        <f>IFERROR(VLOOKUP($P110,#REF!,17,0),0)</f>
        <v>0</v>
      </c>
      <c r="H110" s="53">
        <f>IFERROR(VLOOKUP($P110,#REF!,17,0),0)</f>
        <v>0</v>
      </c>
      <c r="I110" s="53">
        <f>IFERROR(VLOOKUP($P110,#REF!,17,0),0)</f>
        <v>0</v>
      </c>
      <c r="J110" s="53">
        <f>IFERROR(VLOOKUP($P110,#REF!,17,0),0)</f>
        <v>0</v>
      </c>
      <c r="K110" s="53">
        <f>IFERROR(VLOOKUP($P110,#REF!,17,0),0)</f>
        <v>0</v>
      </c>
      <c r="L110" s="53">
        <f>IFERROR(VLOOKUP($P110,#REF!,17,0),0)</f>
        <v>0</v>
      </c>
      <c r="M110" s="53">
        <f>IFERROR(VLOOKUP($P110,#REF!,17,0),0)</f>
        <v>0</v>
      </c>
      <c r="N110" s="53">
        <f>IFERROR(VLOOKUP($P110,#REF!,17,0),0)</f>
        <v>0</v>
      </c>
      <c r="O110" s="53">
        <f>IFERROR(VLOOKUP($P110,#REF!,17,0),0)</f>
        <v>0</v>
      </c>
      <c r="P110" s="5" t="str">
        <f>CONCATENATE(LOWER(B110)," ",LOWER(C110))</f>
        <v>brendan beavis</v>
      </c>
    </row>
    <row r="111" spans="1:17" s="5" customFormat="1" x14ac:dyDescent="0.3">
      <c r="A111" s="56">
        <v>2</v>
      </c>
      <c r="B111" s="102"/>
      <c r="C111" s="102"/>
      <c r="D111" s="54" t="s">
        <v>14</v>
      </c>
      <c r="E111" s="93">
        <f>SUM(F111:O111) - SMALL(F111:O111,2) - MIN(F111:O111)</f>
        <v>0</v>
      </c>
      <c r="F111" s="145">
        <f>IFERROR(VLOOKUP($P111,'Rd1 PI'!$C$2:$AC$41,17,0),0)</f>
        <v>0</v>
      </c>
      <c r="G111" s="53">
        <f>IFERROR(VLOOKUP($P111,#REF!,17,0),0)</f>
        <v>0</v>
      </c>
      <c r="H111" s="53">
        <f>IFERROR(VLOOKUP($P111,#REF!,17,0),0)</f>
        <v>0</v>
      </c>
      <c r="I111" s="53">
        <f>IFERROR(VLOOKUP($P111,#REF!,17,0),0)</f>
        <v>0</v>
      </c>
      <c r="J111" s="53">
        <f>IFERROR(VLOOKUP($P111,#REF!,17,0),0)</f>
        <v>0</v>
      </c>
      <c r="K111" s="53">
        <f>IFERROR(VLOOKUP($P111,#REF!,17,0),0)</f>
        <v>0</v>
      </c>
      <c r="L111" s="53">
        <f>IFERROR(VLOOKUP($P111,#REF!,17,0),0)</f>
        <v>0</v>
      </c>
      <c r="M111" s="53">
        <f>IFERROR(VLOOKUP($P111,#REF!,17,0),0)</f>
        <v>0</v>
      </c>
      <c r="N111" s="53">
        <f>IFERROR(VLOOKUP($P111,#REF!,17,0),0)</f>
        <v>0</v>
      </c>
      <c r="O111" s="53">
        <f>IFERROR(VLOOKUP($P111,#REF!,17,0),0)</f>
        <v>0</v>
      </c>
      <c r="P111" s="5" t="str">
        <f>CONCATENATE(LOWER(B111)," ",LOWER(C111))</f>
        <v xml:space="preserve"> </v>
      </c>
    </row>
    <row r="112" spans="1:17" s="5" customFormat="1" x14ac:dyDescent="0.3">
      <c r="A112" s="56">
        <v>3</v>
      </c>
      <c r="B112" s="102"/>
      <c r="C112" s="102"/>
      <c r="D112" s="54" t="s">
        <v>14</v>
      </c>
      <c r="E112" s="93">
        <f>SUM(F112:O112) - SMALL(F112:O112,2) - MIN(F112:O112)</f>
        <v>0</v>
      </c>
      <c r="F112" s="145">
        <f>IFERROR(VLOOKUP($P112,'Rd1 PI'!$C$2:$AC$41,17,0),0)</f>
        <v>0</v>
      </c>
      <c r="G112" s="53">
        <f>IFERROR(VLOOKUP($P112,#REF!,17,0),0)</f>
        <v>0</v>
      </c>
      <c r="H112" s="53">
        <f>IFERROR(VLOOKUP($P112,#REF!,17,0),0)</f>
        <v>0</v>
      </c>
      <c r="I112" s="53">
        <f>IFERROR(VLOOKUP($P112,#REF!,17,0),0)</f>
        <v>0</v>
      </c>
      <c r="J112" s="53">
        <f>IFERROR(VLOOKUP($P112,#REF!,17,0),0)</f>
        <v>0</v>
      </c>
      <c r="K112" s="53">
        <f>IFERROR(VLOOKUP($P112,#REF!,17,0),0)</f>
        <v>0</v>
      </c>
      <c r="L112" s="53">
        <f>IFERROR(VLOOKUP($P112,#REF!,17,0),0)</f>
        <v>0</v>
      </c>
      <c r="M112" s="53">
        <f>IFERROR(VLOOKUP($P112,#REF!,17,0),0)</f>
        <v>0</v>
      </c>
      <c r="N112" s="53">
        <f>IFERROR(VLOOKUP($P112,#REF!,17,0),0)</f>
        <v>0</v>
      </c>
      <c r="O112" s="53">
        <f>IFERROR(VLOOKUP($P112,#REF!,17,0),0)</f>
        <v>0</v>
      </c>
      <c r="P112" s="5" t="str">
        <f>CONCATENATE(LOWER(B112)," ",LOWER(C112))</f>
        <v xml:space="preserve"> </v>
      </c>
    </row>
    <row r="113" spans="1:16" s="5" customFormat="1" x14ac:dyDescent="0.3">
      <c r="A113" s="56">
        <v>4</v>
      </c>
      <c r="B113" s="57"/>
      <c r="C113" s="57"/>
      <c r="D113" s="54" t="s">
        <v>14</v>
      </c>
      <c r="E113" s="93">
        <f>SUM(F113:O113) - SMALL(F113:O113,2) - MIN(F113:O113)</f>
        <v>0</v>
      </c>
      <c r="F113" s="145">
        <f>IFERROR(VLOOKUP($P113,'Rd1 PI'!$C$2:$AC$41,17,0),0)</f>
        <v>0</v>
      </c>
      <c r="G113" s="53">
        <f>IFERROR(VLOOKUP($P113,#REF!,17,0),0)</f>
        <v>0</v>
      </c>
      <c r="H113" s="53">
        <f>IFERROR(VLOOKUP($P113,#REF!,17,0),0)</f>
        <v>0</v>
      </c>
      <c r="I113" s="53">
        <f>IFERROR(VLOOKUP($P113,#REF!,17,0),0)</f>
        <v>0</v>
      </c>
      <c r="J113" s="53">
        <f>IFERROR(VLOOKUP($P113,#REF!,17,0),0)</f>
        <v>0</v>
      </c>
      <c r="K113" s="53">
        <f>IFERROR(VLOOKUP($P113,#REF!,17,0),0)</f>
        <v>0</v>
      </c>
      <c r="L113" s="53">
        <f>IFERROR(VLOOKUP($P113,#REF!,17,0),0)</f>
        <v>0</v>
      </c>
      <c r="M113" s="53">
        <f>IFERROR(VLOOKUP($P113,#REF!,17,0),0)</f>
        <v>0</v>
      </c>
      <c r="N113" s="53">
        <f>IFERROR(VLOOKUP($P113,#REF!,17,0),0)</f>
        <v>0</v>
      </c>
      <c r="O113" s="53">
        <f>IFERROR(VLOOKUP($P113,#REF!,17,0),0)</f>
        <v>0</v>
      </c>
      <c r="P113" s="5" t="str">
        <f>CONCATENATE(LOWER(B113)," ",LOWER(C113))</f>
        <v xml:space="preserve"> </v>
      </c>
    </row>
    <row r="114" spans="1:16" s="5" customFormat="1" ht="12.9" thickBot="1" x14ac:dyDescent="0.35">
      <c r="A114" s="56">
        <v>5</v>
      </c>
      <c r="B114" s="57"/>
      <c r="C114" s="57"/>
      <c r="D114" s="54" t="s">
        <v>14</v>
      </c>
      <c r="E114" s="94">
        <f>SUM(F114:O114) - SMALL(F114:O114,2) - MIN(F114:O114)</f>
        <v>0</v>
      </c>
      <c r="F114" s="145">
        <f>IFERROR(VLOOKUP($P114,'Rd1 PI'!$C$2:$AC$41,17,0),0)</f>
        <v>0</v>
      </c>
      <c r="G114" s="53">
        <f>IFERROR(VLOOKUP($P114,#REF!,17,0),0)</f>
        <v>0</v>
      </c>
      <c r="H114" s="53">
        <f>IFERROR(VLOOKUP($P114,#REF!,17,0),0)</f>
        <v>0</v>
      </c>
      <c r="I114" s="53">
        <f>IFERROR(VLOOKUP($P114,#REF!,17,0),0)</f>
        <v>0</v>
      </c>
      <c r="J114" s="53">
        <f>IFERROR(VLOOKUP($P114,#REF!,17,0),0)</f>
        <v>0</v>
      </c>
      <c r="K114" s="53">
        <f>IFERROR(VLOOKUP($P114,#REF!,17,0),0)</f>
        <v>0</v>
      </c>
      <c r="L114" s="53">
        <f>IFERROR(VLOOKUP($P114,#REF!,17,0),0)</f>
        <v>0</v>
      </c>
      <c r="M114" s="53">
        <f>IFERROR(VLOOKUP($P114,#REF!,17,0),0)</f>
        <v>0</v>
      </c>
      <c r="N114" s="53">
        <f>IFERROR(VLOOKUP($P114,#REF!,17,0),0)</f>
        <v>0</v>
      </c>
      <c r="O114" s="53">
        <f>IFERROR(VLOOKUP($P114,#REF!,17,0),0)</f>
        <v>0</v>
      </c>
      <c r="P114" s="5" t="str">
        <f>CONCATENATE(LOWER(B114)," ",LOWER(C114))</f>
        <v xml:space="preserve"> </v>
      </c>
    </row>
    <row r="115" spans="1:16" x14ac:dyDescent="0.3">
      <c r="B115" s="6"/>
      <c r="C115" s="6"/>
    </row>
    <row r="116" spans="1:16" x14ac:dyDescent="0.3">
      <c r="D116" s="17"/>
    </row>
    <row r="117" spans="1:16" x14ac:dyDescent="0.3">
      <c r="D117" s="28"/>
      <c r="E117" s="24"/>
      <c r="G117" s="20"/>
      <c r="H117" s="20"/>
      <c r="I117" s="20"/>
      <c r="J117" s="2"/>
      <c r="K117" s="20"/>
      <c r="L117" s="20"/>
    </row>
    <row r="118" spans="1:16" x14ac:dyDescent="0.3">
      <c r="A118" s="29"/>
      <c r="D118" s="17"/>
    </row>
    <row r="119" spans="1:16" x14ac:dyDescent="0.3">
      <c r="B119" s="21"/>
      <c r="C119" s="21"/>
      <c r="D119" s="17"/>
    </row>
    <row r="120" spans="1:16" x14ac:dyDescent="0.3">
      <c r="D120" s="17"/>
    </row>
    <row r="121" spans="1:16" x14ac:dyDescent="0.3">
      <c r="D121" s="17"/>
    </row>
    <row r="122" spans="1:16" x14ac:dyDescent="0.3">
      <c r="B122" s="6"/>
      <c r="C122" s="6"/>
      <c r="D122" s="17"/>
    </row>
    <row r="123" spans="1:16" x14ac:dyDescent="0.3">
      <c r="A123" s="29"/>
      <c r="B123" s="5"/>
      <c r="C123" s="5"/>
      <c r="D123" s="17"/>
    </row>
    <row r="124" spans="1:16" x14ac:dyDescent="0.3">
      <c r="A124" s="29"/>
      <c r="D124" s="17"/>
      <c r="G124" s="2"/>
      <c r="H124" s="2"/>
      <c r="I124" s="2"/>
      <c r="J124" s="2"/>
      <c r="K124" s="20"/>
    </row>
    <row r="125" spans="1:16" x14ac:dyDescent="0.3">
      <c r="A125" s="29"/>
      <c r="B125" s="21"/>
      <c r="C125" s="21"/>
    </row>
    <row r="126" spans="1:16" x14ac:dyDescent="0.3">
      <c r="A126" s="29"/>
      <c r="D126" s="17"/>
    </row>
    <row r="127" spans="1:16" x14ac:dyDescent="0.3">
      <c r="A127" s="29"/>
    </row>
    <row r="128" spans="1:16" x14ac:dyDescent="0.3">
      <c r="D128" s="17"/>
    </row>
    <row r="129" spans="1:5" x14ac:dyDescent="0.3">
      <c r="A129" s="29"/>
      <c r="D129" s="17"/>
    </row>
    <row r="130" spans="1:5" x14ac:dyDescent="0.3">
      <c r="A130" s="29"/>
      <c r="D130" s="7"/>
      <c r="E130" s="24"/>
    </row>
    <row r="131" spans="1:5" x14ac:dyDescent="0.3">
      <c r="A131" s="29"/>
      <c r="D131" s="17"/>
    </row>
    <row r="132" spans="1:5" x14ac:dyDescent="0.3">
      <c r="A132" s="29"/>
      <c r="D132" s="7"/>
      <c r="E132" s="24"/>
    </row>
    <row r="133" spans="1:5" x14ac:dyDescent="0.3">
      <c r="A133" s="29"/>
    </row>
    <row r="134" spans="1:5" x14ac:dyDescent="0.3">
      <c r="A134" s="29"/>
    </row>
    <row r="135" spans="1:5" x14ac:dyDescent="0.3">
      <c r="A135" s="29"/>
    </row>
    <row r="136" spans="1:5" x14ac:dyDescent="0.3">
      <c r="A136" s="29"/>
    </row>
    <row r="137" spans="1:5" x14ac:dyDescent="0.3">
      <c r="A137" s="29"/>
      <c r="B137" s="11"/>
      <c r="C137" s="11"/>
    </row>
    <row r="138" spans="1:5" x14ac:dyDescent="0.3">
      <c r="A138" s="29"/>
      <c r="D138" s="12"/>
      <c r="E138" s="24"/>
    </row>
  </sheetData>
  <sortState ref="B3:Q30">
    <sortCondition descending="1" ref="E3:E30"/>
  </sortState>
  <mergeCells count="1">
    <mergeCell ref="A1:O1"/>
  </mergeCells>
  <phoneticPr fontId="2" type="noConversion"/>
  <conditionalFormatting sqref="B3:D6 F3:O6 F8:O9 B8:D9 B17:D23 F17:O23 B11:D15 F11:O15 F25:O29 B25:D29">
    <cfRule type="expression" dxfId="65" priority="45">
      <formula>$D3="OPN"</formula>
    </cfRule>
    <cfRule type="expression" dxfId="64" priority="46">
      <formula>$D3="RES"</formula>
    </cfRule>
    <cfRule type="expression" dxfId="63" priority="47">
      <formula>$D3="SMOD"</formula>
    </cfRule>
    <cfRule type="expression" dxfId="62" priority="48">
      <formula>$D3="CDMOD"</formula>
    </cfRule>
    <cfRule type="expression" dxfId="61" priority="49">
      <formula>$D3="ABMOD"</formula>
    </cfRule>
    <cfRule type="expression" dxfId="60" priority="50">
      <formula>$D3="NBC"</formula>
    </cfRule>
    <cfRule type="expression" dxfId="59" priority="51">
      <formula>$D3="NAC"</formula>
    </cfRule>
    <cfRule type="expression" dxfId="58" priority="52">
      <formula>$D3="SND"</formula>
    </cfRule>
    <cfRule type="expression" dxfId="57" priority="53">
      <formula>$D3="SNC"</formula>
    </cfRule>
    <cfRule type="expression" dxfId="56" priority="54">
      <formula>$D3="SNB"</formula>
    </cfRule>
    <cfRule type="expression" dxfId="55" priority="55">
      <formula>$D3="SNA"</formula>
    </cfRule>
  </conditionalFormatting>
  <conditionalFormatting sqref="F7:O7 B7:D7">
    <cfRule type="expression" dxfId="54" priority="34">
      <formula>$D7="OPN"</formula>
    </cfRule>
    <cfRule type="expression" dxfId="53" priority="35">
      <formula>$D7="RES"</formula>
    </cfRule>
    <cfRule type="expression" dxfId="52" priority="36">
      <formula>$D7="SMOD"</formula>
    </cfRule>
    <cfRule type="expression" dxfId="51" priority="37">
      <formula>$D7="CDMOD"</formula>
    </cfRule>
    <cfRule type="expression" dxfId="50" priority="38">
      <formula>$D7="ABMOD"</formula>
    </cfRule>
    <cfRule type="expression" dxfId="49" priority="39">
      <formula>$D7="NBC"</formula>
    </cfRule>
    <cfRule type="expression" dxfId="48" priority="40">
      <formula>$D7="NAC"</formula>
    </cfRule>
    <cfRule type="expression" dxfId="47" priority="41">
      <formula>$D7="SND"</formula>
    </cfRule>
    <cfRule type="expression" dxfId="46" priority="42">
      <formula>$D7="SNC"</formula>
    </cfRule>
    <cfRule type="expression" dxfId="45" priority="43">
      <formula>$D7="SNB"</formula>
    </cfRule>
    <cfRule type="expression" dxfId="44" priority="44">
      <formula>$D7="SNA"</formula>
    </cfRule>
  </conditionalFormatting>
  <conditionalFormatting sqref="B16:D16 F16:O16">
    <cfRule type="expression" dxfId="43" priority="23">
      <formula>$D16="OPN"</formula>
    </cfRule>
    <cfRule type="expression" dxfId="42" priority="24">
      <formula>$D16="RES"</formula>
    </cfRule>
    <cfRule type="expression" dxfId="41" priority="25">
      <formula>$D16="SMOD"</formula>
    </cfRule>
    <cfRule type="expression" dxfId="40" priority="26">
      <formula>$D16="CDMOD"</formula>
    </cfRule>
    <cfRule type="expression" dxfId="39" priority="27">
      <formula>$D16="ABMOD"</formula>
    </cfRule>
    <cfRule type="expression" dxfId="38" priority="28">
      <formula>$D16="NBC"</formula>
    </cfRule>
    <cfRule type="expression" dxfId="37" priority="29">
      <formula>$D16="NAC"</formula>
    </cfRule>
    <cfRule type="expression" dxfId="36" priority="30">
      <formula>$D16="SND"</formula>
    </cfRule>
    <cfRule type="expression" dxfId="35" priority="31">
      <formula>$D16="SNC"</formula>
    </cfRule>
    <cfRule type="expression" dxfId="34" priority="32">
      <formula>$D16="SNB"</formula>
    </cfRule>
    <cfRule type="expression" dxfId="33" priority="33">
      <formula>$D16="SNA"</formula>
    </cfRule>
  </conditionalFormatting>
  <conditionalFormatting sqref="B10:D10 F10:O10">
    <cfRule type="expression" dxfId="32" priority="12">
      <formula>$D10="OPN"</formula>
    </cfRule>
    <cfRule type="expression" dxfId="31" priority="13">
      <formula>$D10="RES"</formula>
    </cfRule>
    <cfRule type="expression" dxfId="30" priority="14">
      <formula>$D10="SMOD"</formula>
    </cfRule>
    <cfRule type="expression" dxfId="29" priority="15">
      <formula>$D10="CDMOD"</formula>
    </cfRule>
    <cfRule type="expression" dxfId="28" priority="16">
      <formula>$D10="ABMOD"</formula>
    </cfRule>
    <cfRule type="expression" dxfId="27" priority="17">
      <formula>$D10="NBC"</formula>
    </cfRule>
    <cfRule type="expression" dxfId="26" priority="18">
      <formula>$D10="NAC"</formula>
    </cfRule>
    <cfRule type="expression" dxfId="25" priority="19">
      <formula>$D10="SND"</formula>
    </cfRule>
    <cfRule type="expression" dxfId="24" priority="20">
      <formula>$D10="SNC"</formula>
    </cfRule>
    <cfRule type="expression" dxfId="23" priority="21">
      <formula>$D10="SNB"</formula>
    </cfRule>
    <cfRule type="expression" dxfId="22" priority="22">
      <formula>$D10="SNA"</formula>
    </cfRule>
  </conditionalFormatting>
  <conditionalFormatting sqref="F24:O24 B24:D24">
    <cfRule type="expression" dxfId="21" priority="1">
      <formula>$D24="OPN"</formula>
    </cfRule>
    <cfRule type="expression" dxfId="20" priority="2">
      <formula>$D24="RES"</formula>
    </cfRule>
    <cfRule type="expression" dxfId="19" priority="3">
      <formula>$D24="SMOD"</formula>
    </cfRule>
    <cfRule type="expression" dxfId="18" priority="4">
      <formula>$D24="CDMOD"</formula>
    </cfRule>
    <cfRule type="expression" dxfId="17" priority="5">
      <formula>$D24="ABMOD"</formula>
    </cfRule>
    <cfRule type="expression" dxfId="16" priority="6">
      <formula>$D24="NBC"</formula>
    </cfRule>
    <cfRule type="expression" dxfId="15" priority="7">
      <formula>$D24="NAC"</formula>
    </cfRule>
    <cfRule type="expression" dxfId="14" priority="8">
      <formula>$D24="SND"</formula>
    </cfRule>
    <cfRule type="expression" dxfId="13" priority="9">
      <formula>$D24="SNC"</formula>
    </cfRule>
    <cfRule type="expression" dxfId="12" priority="10">
      <formula>$D24="SNB"</formula>
    </cfRule>
    <cfRule type="expression" dxfId="11" priority="11">
      <formula>$D24="SNA"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zoomScale="90" zoomScaleNormal="90" workbookViewId="0">
      <selection activeCell="A2" sqref="A2"/>
    </sheetView>
  </sheetViews>
  <sheetFormatPr defaultColWidth="8.84375" defaultRowHeight="12.45" x14ac:dyDescent="0.3"/>
  <cols>
    <col min="1" max="1" width="8.15234375" style="97" customWidth="1"/>
    <col min="2" max="2" width="23.69140625" style="98" customWidth="1"/>
    <col min="3" max="3" width="5.84375" style="98" hidden="1" customWidth="1"/>
    <col min="4" max="4" width="8.3046875" style="98" bestFit="1" customWidth="1"/>
    <col min="5" max="5" width="11.53515625" style="98" customWidth="1"/>
    <col min="6" max="6" width="15" style="98" bestFit="1" customWidth="1"/>
    <col min="7" max="7" width="9.3046875" style="98" bestFit="1" customWidth="1"/>
    <col min="8" max="18" width="7.69140625" style="98" customWidth="1"/>
    <col min="19" max="19" width="6.69140625" style="98" customWidth="1"/>
    <col min="20" max="20" width="7.3046875" style="98" bestFit="1" customWidth="1"/>
    <col min="21" max="21" width="8.3046875" style="98" customWidth="1"/>
    <col min="22" max="22" width="8.84375" style="140" customWidth="1"/>
    <col min="23" max="23" width="8.84375" style="98" customWidth="1"/>
    <col min="24" max="24" width="14.3046875" style="98" hidden="1" customWidth="1"/>
    <col min="25" max="27" width="8.84375" style="98" hidden="1" customWidth="1"/>
    <col min="28" max="28" width="11.3828125" style="98" hidden="1" customWidth="1"/>
    <col min="29" max="29" width="8.84375" style="98" customWidth="1"/>
    <col min="30" max="30" width="5.84375" style="98" customWidth="1"/>
    <col min="31" max="31" width="8.84375" style="98"/>
    <col min="32" max="32" width="22.3046875" style="98" customWidth="1"/>
    <col min="33" max="33" width="10.3046875" style="98" customWidth="1"/>
    <col min="34" max="16384" width="8.84375" style="98"/>
  </cols>
  <sheetData>
    <row r="1" spans="1:33" s="97" customFormat="1" ht="43.2" customHeight="1" thickBot="1" x14ac:dyDescent="0.35">
      <c r="A1" s="281" t="s">
        <v>23</v>
      </c>
      <c r="B1" s="282" t="s">
        <v>1</v>
      </c>
      <c r="C1" s="283" t="s">
        <v>1</v>
      </c>
      <c r="D1" s="283" t="s">
        <v>2</v>
      </c>
      <c r="E1" s="328" t="s">
        <v>24</v>
      </c>
      <c r="F1" s="329"/>
      <c r="G1" s="329" t="s">
        <v>25</v>
      </c>
      <c r="H1" s="284" t="s">
        <v>14</v>
      </c>
      <c r="I1" s="285" t="s">
        <v>13</v>
      </c>
      <c r="J1" s="286" t="s">
        <v>16</v>
      </c>
      <c r="K1" s="287" t="s">
        <v>49</v>
      </c>
      <c r="L1" s="288" t="s">
        <v>48</v>
      </c>
      <c r="M1" s="289" t="s">
        <v>21</v>
      </c>
      <c r="N1" s="290" t="s">
        <v>22</v>
      </c>
      <c r="O1" s="291" t="s">
        <v>47</v>
      </c>
      <c r="P1" s="292" t="s">
        <v>4</v>
      </c>
      <c r="Q1" s="293" t="s">
        <v>5</v>
      </c>
      <c r="R1" s="294" t="s">
        <v>3</v>
      </c>
      <c r="S1" s="246" t="s">
        <v>57</v>
      </c>
      <c r="T1" s="162" t="s">
        <v>78</v>
      </c>
      <c r="U1" s="162" t="s">
        <v>54</v>
      </c>
      <c r="V1" s="165" t="s">
        <v>55</v>
      </c>
      <c r="W1" s="163" t="s">
        <v>56</v>
      </c>
      <c r="X1" s="247" t="s">
        <v>76</v>
      </c>
      <c r="Y1" s="247" t="s">
        <v>2</v>
      </c>
      <c r="Z1" s="247" t="s">
        <v>80</v>
      </c>
      <c r="AA1" s="247" t="s">
        <v>72</v>
      </c>
      <c r="AB1" s="247" t="s">
        <v>77</v>
      </c>
      <c r="AC1" s="246" t="s">
        <v>81</v>
      </c>
      <c r="AE1" s="344" t="s">
        <v>91</v>
      </c>
      <c r="AF1" s="344"/>
      <c r="AG1" s="344"/>
    </row>
    <row r="2" spans="1:33" x14ac:dyDescent="0.3">
      <c r="A2" s="315">
        <v>39</v>
      </c>
      <c r="B2" s="321" t="s">
        <v>68</v>
      </c>
      <c r="C2" s="321" t="str">
        <f t="shared" ref="C2:C40" si="0">LOWER(B2)</f>
        <v>paul ledwith</v>
      </c>
      <c r="D2" s="322" t="s">
        <v>13</v>
      </c>
      <c r="E2" s="341" t="s">
        <v>142</v>
      </c>
      <c r="F2" s="321"/>
      <c r="G2" s="322" t="s">
        <v>60</v>
      </c>
      <c r="H2" s="323" t="str">
        <f t="shared" ref="H2:R11" si="1">IF($D2=H$1,$S2,"")</f>
        <v/>
      </c>
      <c r="I2" s="323">
        <f t="shared" si="1"/>
        <v>100</v>
      </c>
      <c r="J2" s="323" t="str">
        <f t="shared" si="1"/>
        <v/>
      </c>
      <c r="K2" s="323" t="str">
        <f t="shared" si="1"/>
        <v/>
      </c>
      <c r="L2" s="323" t="str">
        <f t="shared" si="1"/>
        <v/>
      </c>
      <c r="M2" s="323" t="str">
        <f t="shared" si="1"/>
        <v/>
      </c>
      <c r="N2" s="323" t="str">
        <f t="shared" si="1"/>
        <v/>
      </c>
      <c r="O2" s="323" t="str">
        <f t="shared" si="1"/>
        <v/>
      </c>
      <c r="P2" s="323" t="str">
        <f t="shared" si="1"/>
        <v/>
      </c>
      <c r="Q2" s="323" t="str">
        <f t="shared" si="1"/>
        <v/>
      </c>
      <c r="R2" s="324" t="str">
        <f t="shared" si="1"/>
        <v/>
      </c>
      <c r="S2" s="168">
        <f t="shared" ref="S2:S39" si="2">IFERROR(VLOOKUP($Z2,Points2018,2,0),0)</f>
        <v>100</v>
      </c>
      <c r="T2" s="315">
        <f t="shared" ref="T2:T39" si="3">AB2-S2</f>
        <v>0</v>
      </c>
      <c r="U2" s="316">
        <f t="shared" ref="U2:U40" si="4">IFERROR(VLOOKUP(D2,BenchmarksRd1,3,0)*86400,"")</f>
        <v>109.967</v>
      </c>
      <c r="V2" s="317">
        <f t="shared" ref="V2:V21" si="5">IFERROR((($E2*86400)-U2),"")</f>
        <v>0.62900000000000489</v>
      </c>
      <c r="W2" s="318">
        <f>IF(V2&lt;=0,10,IF(V2&lt;1,5,IF(V2&lt;2,0,IF(V2&lt;3,-5,-10))))</f>
        <v>5</v>
      </c>
      <c r="X2" s="276">
        <f t="shared" ref="X2:X41" si="6">IFERROR(VLOOKUP(D2,Class2019,4,0),"n/a")</f>
        <v>6</v>
      </c>
      <c r="Y2" s="172">
        <f t="shared" ref="Y2:Y41" si="7">IFERROR(VLOOKUP(D2,Class2019,3,0),"n/a")</f>
        <v>10</v>
      </c>
      <c r="Z2" s="172">
        <f>IF($Y2="n/a","",IFERROR(COUNTIF($Y$2:$Y2,"="&amp;Y2),""))</f>
        <v>1</v>
      </c>
      <c r="AA2" s="172">
        <f>COUNTIF($X1:X$2,"&lt;"&amp;X2)</f>
        <v>0</v>
      </c>
      <c r="AB2" s="202">
        <f t="shared" ref="AB2:AB41" si="8">IF($Y2="n/a",0,IFERROR(VLOOKUP(Z2+AA2,Points2019,2,0),15))</f>
        <v>100</v>
      </c>
      <c r="AC2" s="168">
        <f t="shared" ref="AC2:AC41" si="9">(S2+T2+W2)</f>
        <v>105</v>
      </c>
      <c r="AE2" s="204" t="s">
        <v>3</v>
      </c>
      <c r="AF2" s="227" t="s">
        <v>65</v>
      </c>
      <c r="AG2" s="244">
        <v>1.4273495370370371E-3</v>
      </c>
    </row>
    <row r="3" spans="1:33" x14ac:dyDescent="0.3">
      <c r="A3" s="155">
        <v>211</v>
      </c>
      <c r="B3" s="5" t="s">
        <v>124</v>
      </c>
      <c r="C3" s="5" t="str">
        <f t="shared" si="0"/>
        <v>brendan beavis</v>
      </c>
      <c r="D3" s="12" t="s">
        <v>14</v>
      </c>
      <c r="E3" s="7" t="s">
        <v>143</v>
      </c>
      <c r="F3" s="5"/>
      <c r="G3" s="12" t="s">
        <v>51</v>
      </c>
      <c r="H3" s="203">
        <f t="shared" si="1"/>
        <v>100</v>
      </c>
      <c r="I3" s="203" t="str">
        <f t="shared" si="1"/>
        <v/>
      </c>
      <c r="J3" s="203" t="str">
        <f t="shared" si="1"/>
        <v/>
      </c>
      <c r="K3" s="203" t="str">
        <f t="shared" si="1"/>
        <v/>
      </c>
      <c r="L3" s="203" t="str">
        <f t="shared" si="1"/>
        <v/>
      </c>
      <c r="M3" s="203" t="str">
        <f t="shared" si="1"/>
        <v/>
      </c>
      <c r="N3" s="203" t="str">
        <f t="shared" si="1"/>
        <v/>
      </c>
      <c r="O3" s="203" t="str">
        <f t="shared" si="1"/>
        <v/>
      </c>
      <c r="P3" s="203" t="str">
        <f t="shared" si="1"/>
        <v/>
      </c>
      <c r="Q3" s="203" t="str">
        <f t="shared" si="1"/>
        <v/>
      </c>
      <c r="R3" s="215" t="str">
        <f t="shared" si="1"/>
        <v/>
      </c>
      <c r="S3" s="169">
        <f t="shared" si="2"/>
        <v>100</v>
      </c>
      <c r="T3" s="155">
        <f t="shared" si="3"/>
        <v>-25</v>
      </c>
      <c r="U3" s="141">
        <f t="shared" si="4"/>
        <v>103.873</v>
      </c>
      <c r="V3" s="167">
        <f t="shared" si="5"/>
        <v>6.7549999999999812</v>
      </c>
      <c r="W3" s="96">
        <f>IF(V3&lt;=0,10,IF(V3&lt;1,5,IF(V3&lt;2,0,IF(V3&lt;3,-5,-10))))</f>
        <v>-10</v>
      </c>
      <c r="X3" s="277">
        <f t="shared" si="6"/>
        <v>7</v>
      </c>
      <c r="Y3" s="156">
        <f t="shared" si="7"/>
        <v>11</v>
      </c>
      <c r="Z3" s="156">
        <f>IF($Y3="n/a","",IFERROR(COUNTIF($Y$2:$Y3,"="&amp;Y3),""))</f>
        <v>1</v>
      </c>
      <c r="AA3" s="156">
        <f>COUNTIF($X$2:X2,"&lt;"&amp;X3)</f>
        <v>1</v>
      </c>
      <c r="AB3" s="166">
        <f t="shared" si="8"/>
        <v>75</v>
      </c>
      <c r="AC3" s="169">
        <f t="shared" si="9"/>
        <v>65</v>
      </c>
      <c r="AE3" s="205" t="s">
        <v>5</v>
      </c>
      <c r="AF3" s="228" t="s">
        <v>67</v>
      </c>
      <c r="AG3" s="325">
        <v>1.4203472222222224E-3</v>
      </c>
    </row>
    <row r="4" spans="1:33" x14ac:dyDescent="0.3">
      <c r="A4" s="155">
        <v>120</v>
      </c>
      <c r="B4" s="5" t="s">
        <v>90</v>
      </c>
      <c r="C4" s="5" t="str">
        <f t="shared" si="0"/>
        <v>david wilken</v>
      </c>
      <c r="D4" s="12" t="s">
        <v>26</v>
      </c>
      <c r="E4" s="7" t="s">
        <v>144</v>
      </c>
      <c r="F4" s="5"/>
      <c r="G4" s="12" t="s">
        <v>145</v>
      </c>
      <c r="H4" s="203" t="str">
        <f t="shared" si="1"/>
        <v/>
      </c>
      <c r="I4" s="203" t="str">
        <f t="shared" si="1"/>
        <v/>
      </c>
      <c r="J4" s="203" t="str">
        <f t="shared" si="1"/>
        <v/>
      </c>
      <c r="K4" s="203" t="str">
        <f t="shared" si="1"/>
        <v/>
      </c>
      <c r="L4" s="203" t="str">
        <f t="shared" si="1"/>
        <v/>
      </c>
      <c r="M4" s="203" t="str">
        <f t="shared" si="1"/>
        <v/>
      </c>
      <c r="N4" s="203" t="str">
        <f t="shared" si="1"/>
        <v/>
      </c>
      <c r="O4" s="203" t="str">
        <f t="shared" si="1"/>
        <v/>
      </c>
      <c r="P4" s="203" t="str">
        <f t="shared" si="1"/>
        <v/>
      </c>
      <c r="Q4" s="203" t="str">
        <f t="shared" si="1"/>
        <v/>
      </c>
      <c r="R4" s="215" t="str">
        <f t="shared" si="1"/>
        <v/>
      </c>
      <c r="S4" s="169">
        <f t="shared" si="2"/>
        <v>0</v>
      </c>
      <c r="T4" s="155">
        <f t="shared" si="3"/>
        <v>0</v>
      </c>
      <c r="U4" s="141" t="str">
        <f t="shared" si="4"/>
        <v/>
      </c>
      <c r="V4" s="167" t="str">
        <f t="shared" si="5"/>
        <v/>
      </c>
      <c r="W4" s="96"/>
      <c r="X4" s="277" t="str">
        <f t="shared" si="6"/>
        <v>n/a</v>
      </c>
      <c r="Y4" s="156" t="str">
        <f t="shared" si="7"/>
        <v>n/a</v>
      </c>
      <c r="Z4" s="156" t="str">
        <f>IF($Y4="n/a","",IFERROR(COUNTIF($Y$2:$Y4,"="&amp;Y4),""))</f>
        <v/>
      </c>
      <c r="AA4" s="156">
        <f>COUNTIF($X$2:X3,"&lt;"&amp;X4)</f>
        <v>0</v>
      </c>
      <c r="AB4" s="166">
        <f t="shared" si="8"/>
        <v>0</v>
      </c>
      <c r="AC4" s="169">
        <f t="shared" si="9"/>
        <v>0</v>
      </c>
      <c r="AE4" s="206" t="s">
        <v>4</v>
      </c>
      <c r="AF4" s="235" t="s">
        <v>62</v>
      </c>
      <c r="AG4" s="229">
        <v>1.3765625000000002E-3</v>
      </c>
    </row>
    <row r="5" spans="1:33" x14ac:dyDescent="0.3">
      <c r="A5" s="155">
        <v>124</v>
      </c>
      <c r="B5" s="5" t="s">
        <v>69</v>
      </c>
      <c r="C5" s="5" t="str">
        <f t="shared" si="0"/>
        <v>ray monik</v>
      </c>
      <c r="D5" s="12" t="s">
        <v>13</v>
      </c>
      <c r="E5" s="7" t="s">
        <v>146</v>
      </c>
      <c r="F5" s="5"/>
      <c r="G5" s="12" t="s">
        <v>60</v>
      </c>
      <c r="H5" s="203" t="str">
        <f t="shared" si="1"/>
        <v/>
      </c>
      <c r="I5" s="203">
        <f t="shared" si="1"/>
        <v>75</v>
      </c>
      <c r="J5" s="203" t="str">
        <f t="shared" si="1"/>
        <v/>
      </c>
      <c r="K5" s="203" t="str">
        <f t="shared" si="1"/>
        <v/>
      </c>
      <c r="L5" s="203" t="str">
        <f t="shared" si="1"/>
        <v/>
      </c>
      <c r="M5" s="203" t="str">
        <f t="shared" si="1"/>
        <v/>
      </c>
      <c r="N5" s="203" t="str">
        <f t="shared" si="1"/>
        <v/>
      </c>
      <c r="O5" s="203" t="str">
        <f t="shared" si="1"/>
        <v/>
      </c>
      <c r="P5" s="203" t="str">
        <f t="shared" si="1"/>
        <v/>
      </c>
      <c r="Q5" s="203" t="str">
        <f t="shared" si="1"/>
        <v/>
      </c>
      <c r="R5" s="215" t="str">
        <f t="shared" si="1"/>
        <v/>
      </c>
      <c r="S5" s="169">
        <f t="shared" si="2"/>
        <v>75</v>
      </c>
      <c r="T5" s="155">
        <f t="shared" si="3"/>
        <v>0</v>
      </c>
      <c r="U5" s="141">
        <f t="shared" si="4"/>
        <v>109.967</v>
      </c>
      <c r="V5" s="167">
        <f t="shared" si="5"/>
        <v>5.0939999999999799</v>
      </c>
      <c r="W5" s="96">
        <f t="shared" ref="W5:W11" si="10">IF(V5&lt;=0,10,IF(V5&lt;1,5,IF(V5&lt;2,0,IF(V5&lt;3,-5,-10))))</f>
        <v>-10</v>
      </c>
      <c r="X5" s="277">
        <f t="shared" si="6"/>
        <v>6</v>
      </c>
      <c r="Y5" s="156">
        <f t="shared" si="7"/>
        <v>10</v>
      </c>
      <c r="Z5" s="156">
        <f>IF($Y5="n/a","",IFERROR(COUNTIF($Y$2:$Y5,"="&amp;Y5),""))</f>
        <v>2</v>
      </c>
      <c r="AA5" s="156">
        <f>COUNTIF($X$2:X4,"&lt;"&amp;X5)</f>
        <v>0</v>
      </c>
      <c r="AB5" s="166">
        <f t="shared" si="8"/>
        <v>75</v>
      </c>
      <c r="AC5" s="169">
        <f t="shared" si="9"/>
        <v>65</v>
      </c>
      <c r="AE5" s="207" t="s">
        <v>47</v>
      </c>
      <c r="AF5" s="236" t="s">
        <v>64</v>
      </c>
      <c r="AG5" s="230">
        <v>1.3754282407407406E-3</v>
      </c>
    </row>
    <row r="6" spans="1:33" x14ac:dyDescent="0.3">
      <c r="A6" s="155">
        <v>88</v>
      </c>
      <c r="B6" s="5" t="s">
        <v>64</v>
      </c>
      <c r="C6" s="5" t="str">
        <f t="shared" si="0"/>
        <v>randy stagno navarra</v>
      </c>
      <c r="D6" s="4" t="s">
        <v>49</v>
      </c>
      <c r="E6" s="7" t="s">
        <v>147</v>
      </c>
      <c r="F6" s="5"/>
      <c r="G6" s="12" t="s">
        <v>107</v>
      </c>
      <c r="H6" s="203" t="str">
        <f t="shared" si="1"/>
        <v/>
      </c>
      <c r="I6" s="203" t="str">
        <f t="shared" si="1"/>
        <v/>
      </c>
      <c r="J6" s="203" t="str">
        <f t="shared" si="1"/>
        <v/>
      </c>
      <c r="K6" s="203">
        <f t="shared" si="1"/>
        <v>100</v>
      </c>
      <c r="L6" s="203" t="str">
        <f t="shared" si="1"/>
        <v/>
      </c>
      <c r="M6" s="203" t="str">
        <f t="shared" si="1"/>
        <v/>
      </c>
      <c r="N6" s="203" t="str">
        <f t="shared" si="1"/>
        <v/>
      </c>
      <c r="O6" s="203" t="str">
        <f t="shared" si="1"/>
        <v/>
      </c>
      <c r="P6" s="203" t="str">
        <f t="shared" si="1"/>
        <v/>
      </c>
      <c r="Q6" s="203" t="str">
        <f t="shared" si="1"/>
        <v/>
      </c>
      <c r="R6" s="215" t="str">
        <f t="shared" si="1"/>
        <v/>
      </c>
      <c r="S6" s="169">
        <f t="shared" si="2"/>
        <v>100</v>
      </c>
      <c r="T6" s="155">
        <f t="shared" si="3"/>
        <v>0</v>
      </c>
      <c r="U6" s="141">
        <f t="shared" si="4"/>
        <v>114.97900000000001</v>
      </c>
      <c r="V6" s="167">
        <f t="shared" si="5"/>
        <v>0.17199999999999704</v>
      </c>
      <c r="W6" s="96">
        <f t="shared" si="10"/>
        <v>5</v>
      </c>
      <c r="X6" s="277">
        <f t="shared" si="6"/>
        <v>4</v>
      </c>
      <c r="Y6" s="156">
        <f t="shared" si="7"/>
        <v>8</v>
      </c>
      <c r="Z6" s="156">
        <f>IF($Y6="n/a","",IFERROR(COUNTIF($Y$2:$Y6,"="&amp;Y6),""))</f>
        <v>1</v>
      </c>
      <c r="AA6" s="156">
        <f>COUNTIF($X$2:X5,"&lt;"&amp;X6)</f>
        <v>0</v>
      </c>
      <c r="AB6" s="166">
        <f t="shared" si="8"/>
        <v>100</v>
      </c>
      <c r="AC6" s="169">
        <f t="shared" si="9"/>
        <v>105</v>
      </c>
      <c r="AE6" s="208" t="s">
        <v>22</v>
      </c>
      <c r="AF6" s="237" t="s">
        <v>65</v>
      </c>
      <c r="AG6" s="231">
        <v>1.4134722222222222E-3</v>
      </c>
    </row>
    <row r="7" spans="1:33" x14ac:dyDescent="0.3">
      <c r="A7" s="257">
        <v>6</v>
      </c>
      <c r="B7" s="1" t="s">
        <v>89</v>
      </c>
      <c r="C7" s="1" t="str">
        <f t="shared" si="0"/>
        <v>russell garner</v>
      </c>
      <c r="D7" s="8" t="s">
        <v>48</v>
      </c>
      <c r="E7" s="342" t="s">
        <v>148</v>
      </c>
      <c r="F7" s="330" t="s">
        <v>104</v>
      </c>
      <c r="G7" s="8" t="s">
        <v>60</v>
      </c>
      <c r="H7" s="203" t="str">
        <f t="shared" si="1"/>
        <v/>
      </c>
      <c r="I7" s="203" t="str">
        <f t="shared" si="1"/>
        <v/>
      </c>
      <c r="J7" s="203" t="str">
        <f t="shared" si="1"/>
        <v/>
      </c>
      <c r="K7" s="203" t="str">
        <f t="shared" si="1"/>
        <v/>
      </c>
      <c r="L7" s="203">
        <f t="shared" si="1"/>
        <v>100</v>
      </c>
      <c r="M7" s="203" t="str">
        <f t="shared" si="1"/>
        <v/>
      </c>
      <c r="N7" s="203" t="str">
        <f t="shared" si="1"/>
        <v/>
      </c>
      <c r="O7" s="203" t="str">
        <f t="shared" si="1"/>
        <v/>
      </c>
      <c r="P7" s="203" t="str">
        <f t="shared" si="1"/>
        <v/>
      </c>
      <c r="Q7" s="203" t="str">
        <f t="shared" si="1"/>
        <v/>
      </c>
      <c r="R7" s="215" t="str">
        <f t="shared" si="1"/>
        <v/>
      </c>
      <c r="S7" s="169">
        <f t="shared" si="2"/>
        <v>100</v>
      </c>
      <c r="T7" s="155">
        <f t="shared" si="3"/>
        <v>0</v>
      </c>
      <c r="U7" s="141">
        <f t="shared" si="4"/>
        <v>117.688</v>
      </c>
      <c r="V7" s="167">
        <f t="shared" si="5"/>
        <v>-1.923000000000016</v>
      </c>
      <c r="W7" s="96">
        <f t="shared" si="10"/>
        <v>10</v>
      </c>
      <c r="X7" s="277">
        <f t="shared" si="6"/>
        <v>4</v>
      </c>
      <c r="Y7" s="156">
        <f t="shared" si="7"/>
        <v>7</v>
      </c>
      <c r="Z7" s="156">
        <f>IF($Y7="n/a","",IFERROR(COUNTIF($Y$2:$Y7,"="&amp;Y7),""))</f>
        <v>1</v>
      </c>
      <c r="AA7" s="156">
        <f>COUNTIF($X$2:X6,"&lt;"&amp;X7)</f>
        <v>0</v>
      </c>
      <c r="AB7" s="166">
        <f t="shared" si="8"/>
        <v>100</v>
      </c>
      <c r="AC7" s="169">
        <f t="shared" si="9"/>
        <v>110</v>
      </c>
      <c r="AE7" s="209" t="s">
        <v>21</v>
      </c>
      <c r="AF7" s="232" t="s">
        <v>93</v>
      </c>
      <c r="AG7" s="275" t="s">
        <v>103</v>
      </c>
    </row>
    <row r="8" spans="1:33" x14ac:dyDescent="0.3">
      <c r="A8" s="257">
        <v>50</v>
      </c>
      <c r="B8" s="1" t="s">
        <v>62</v>
      </c>
      <c r="C8" s="1" t="str">
        <f t="shared" si="0"/>
        <v>alan conrad</v>
      </c>
      <c r="D8" s="20" t="s">
        <v>49</v>
      </c>
      <c r="E8" s="17" t="s">
        <v>149</v>
      </c>
      <c r="F8" s="1"/>
      <c r="G8" s="8" t="s">
        <v>134</v>
      </c>
      <c r="H8" s="203" t="str">
        <f t="shared" si="1"/>
        <v/>
      </c>
      <c r="I8" s="203" t="str">
        <f t="shared" si="1"/>
        <v/>
      </c>
      <c r="J8" s="203" t="str">
        <f t="shared" si="1"/>
        <v/>
      </c>
      <c r="K8" s="203">
        <f t="shared" si="1"/>
        <v>75</v>
      </c>
      <c r="L8" s="203" t="str">
        <f t="shared" si="1"/>
        <v/>
      </c>
      <c r="M8" s="203" t="str">
        <f t="shared" si="1"/>
        <v/>
      </c>
      <c r="N8" s="203" t="str">
        <f t="shared" si="1"/>
        <v/>
      </c>
      <c r="O8" s="203" t="str">
        <f t="shared" si="1"/>
        <v/>
      </c>
      <c r="P8" s="203" t="str">
        <f t="shared" si="1"/>
        <v/>
      </c>
      <c r="Q8" s="203" t="str">
        <f t="shared" si="1"/>
        <v/>
      </c>
      <c r="R8" s="215" t="str">
        <f t="shared" si="1"/>
        <v/>
      </c>
      <c r="S8" s="169">
        <f t="shared" si="2"/>
        <v>75</v>
      </c>
      <c r="T8" s="155">
        <f t="shared" si="3"/>
        <v>0</v>
      </c>
      <c r="U8" s="141">
        <f t="shared" si="4"/>
        <v>114.97900000000001</v>
      </c>
      <c r="V8" s="167">
        <f t="shared" si="5"/>
        <v>0.92299999999998761</v>
      </c>
      <c r="W8" s="96">
        <f t="shared" si="10"/>
        <v>5</v>
      </c>
      <c r="X8" s="277">
        <f t="shared" si="6"/>
        <v>4</v>
      </c>
      <c r="Y8" s="156">
        <f t="shared" si="7"/>
        <v>8</v>
      </c>
      <c r="Z8" s="156">
        <f>IF($Y8="n/a","",IFERROR(COUNTIF($Y$2:$Y8,"="&amp;Y8),""))</f>
        <v>2</v>
      </c>
      <c r="AA8" s="156">
        <f>COUNTIF($X$2:X7,"&lt;"&amp;X8)</f>
        <v>0</v>
      </c>
      <c r="AB8" s="166">
        <f t="shared" si="8"/>
        <v>75</v>
      </c>
      <c r="AC8" s="169">
        <f t="shared" si="9"/>
        <v>80</v>
      </c>
      <c r="AE8" s="210" t="s">
        <v>48</v>
      </c>
      <c r="AF8" s="238" t="s">
        <v>71</v>
      </c>
      <c r="AG8" s="327" t="s">
        <v>102</v>
      </c>
    </row>
    <row r="9" spans="1:33" x14ac:dyDescent="0.3">
      <c r="A9" s="257">
        <v>58</v>
      </c>
      <c r="B9" s="1" t="s">
        <v>150</v>
      </c>
      <c r="C9" s="1" t="str">
        <f t="shared" si="0"/>
        <v>benjamin sale</v>
      </c>
      <c r="D9" s="8" t="s">
        <v>48</v>
      </c>
      <c r="E9" s="17" t="s">
        <v>151</v>
      </c>
      <c r="F9" s="1"/>
      <c r="G9" s="8" t="s">
        <v>145</v>
      </c>
      <c r="H9" s="203" t="str">
        <f t="shared" si="1"/>
        <v/>
      </c>
      <c r="I9" s="203" t="str">
        <f t="shared" si="1"/>
        <v/>
      </c>
      <c r="J9" s="203" t="str">
        <f t="shared" si="1"/>
        <v/>
      </c>
      <c r="K9" s="203" t="str">
        <f t="shared" si="1"/>
        <v/>
      </c>
      <c r="L9" s="203">
        <f t="shared" si="1"/>
        <v>75</v>
      </c>
      <c r="M9" s="203" t="str">
        <f t="shared" si="1"/>
        <v/>
      </c>
      <c r="N9" s="203" t="str">
        <f t="shared" si="1"/>
        <v/>
      </c>
      <c r="O9" s="203" t="str">
        <f t="shared" si="1"/>
        <v/>
      </c>
      <c r="P9" s="203" t="str">
        <f t="shared" si="1"/>
        <v/>
      </c>
      <c r="Q9" s="203" t="str">
        <f t="shared" si="1"/>
        <v/>
      </c>
      <c r="R9" s="215" t="str">
        <f t="shared" si="1"/>
        <v/>
      </c>
      <c r="S9" s="169">
        <f t="shared" si="2"/>
        <v>75</v>
      </c>
      <c r="T9" s="155">
        <f t="shared" si="3"/>
        <v>0</v>
      </c>
      <c r="U9" s="141">
        <f t="shared" si="4"/>
        <v>117.688</v>
      </c>
      <c r="V9" s="167">
        <f t="shared" si="5"/>
        <v>-1.1560000000000059</v>
      </c>
      <c r="W9" s="96">
        <f t="shared" si="10"/>
        <v>10</v>
      </c>
      <c r="X9" s="277">
        <f t="shared" si="6"/>
        <v>4</v>
      </c>
      <c r="Y9" s="156">
        <f t="shared" si="7"/>
        <v>7</v>
      </c>
      <c r="Z9" s="156">
        <f>IF($Y9="n/a","",IFERROR(COUNTIF($Y$2:$Y9,"="&amp;Y9),""))</f>
        <v>2</v>
      </c>
      <c r="AA9" s="156">
        <f>COUNTIF($X$2:X8,"&lt;"&amp;X9)</f>
        <v>0</v>
      </c>
      <c r="AB9" s="166">
        <f t="shared" si="8"/>
        <v>75</v>
      </c>
      <c r="AC9" s="169">
        <f t="shared" si="9"/>
        <v>85</v>
      </c>
      <c r="AE9" s="211" t="s">
        <v>49</v>
      </c>
      <c r="AF9" s="239" t="s">
        <v>64</v>
      </c>
      <c r="AG9" s="326">
        <v>1.3307754629629631E-3</v>
      </c>
    </row>
    <row r="10" spans="1:33" x14ac:dyDescent="0.3">
      <c r="A10" s="257">
        <v>79</v>
      </c>
      <c r="B10" s="1" t="s">
        <v>133</v>
      </c>
      <c r="C10" s="1" t="str">
        <f t="shared" si="0"/>
        <v>dean hasnat</v>
      </c>
      <c r="D10" s="8" t="s">
        <v>48</v>
      </c>
      <c r="E10" s="17" t="s">
        <v>152</v>
      </c>
      <c r="F10" s="1"/>
      <c r="G10" s="8" t="s">
        <v>145</v>
      </c>
      <c r="H10" s="203" t="str">
        <f t="shared" si="1"/>
        <v/>
      </c>
      <c r="I10" s="203" t="str">
        <f t="shared" si="1"/>
        <v/>
      </c>
      <c r="J10" s="203" t="str">
        <f t="shared" si="1"/>
        <v/>
      </c>
      <c r="K10" s="203" t="str">
        <f t="shared" si="1"/>
        <v/>
      </c>
      <c r="L10" s="203">
        <f t="shared" si="1"/>
        <v>60</v>
      </c>
      <c r="M10" s="203" t="str">
        <f t="shared" si="1"/>
        <v/>
      </c>
      <c r="N10" s="203" t="str">
        <f t="shared" si="1"/>
        <v/>
      </c>
      <c r="O10" s="203" t="str">
        <f t="shared" si="1"/>
        <v/>
      </c>
      <c r="P10" s="203" t="str">
        <f t="shared" si="1"/>
        <v/>
      </c>
      <c r="Q10" s="203" t="str">
        <f t="shared" si="1"/>
        <v/>
      </c>
      <c r="R10" s="215" t="str">
        <f t="shared" si="1"/>
        <v/>
      </c>
      <c r="S10" s="169">
        <f t="shared" si="2"/>
        <v>60</v>
      </c>
      <c r="T10" s="155">
        <f t="shared" si="3"/>
        <v>0</v>
      </c>
      <c r="U10" s="141">
        <f t="shared" si="4"/>
        <v>117.688</v>
      </c>
      <c r="V10" s="167">
        <f t="shared" si="5"/>
        <v>-0.81900000000001683</v>
      </c>
      <c r="W10" s="96">
        <f t="shared" si="10"/>
        <v>10</v>
      </c>
      <c r="X10" s="277">
        <f t="shared" si="6"/>
        <v>4</v>
      </c>
      <c r="Y10" s="156">
        <f t="shared" si="7"/>
        <v>7</v>
      </c>
      <c r="Z10" s="156">
        <f>IF($Y10="n/a","",IFERROR(COUNTIF($Y$2:$Y10,"="&amp;Y10),""))</f>
        <v>3</v>
      </c>
      <c r="AA10" s="156">
        <f>COUNTIF($X$2:X9,"&lt;"&amp;X10)</f>
        <v>0</v>
      </c>
      <c r="AB10" s="166">
        <f t="shared" si="8"/>
        <v>60</v>
      </c>
      <c r="AC10" s="169">
        <f t="shared" si="9"/>
        <v>70</v>
      </c>
      <c r="AE10" s="212" t="s">
        <v>16</v>
      </c>
      <c r="AF10" s="240" t="s">
        <v>89</v>
      </c>
      <c r="AG10" s="233">
        <v>1.2893287037037038E-3</v>
      </c>
    </row>
    <row r="11" spans="1:33" x14ac:dyDescent="0.3">
      <c r="A11" s="257">
        <v>73</v>
      </c>
      <c r="B11" s="1" t="s">
        <v>97</v>
      </c>
      <c r="C11" s="1" t="str">
        <f t="shared" si="0"/>
        <v>david adam</v>
      </c>
      <c r="D11" s="8" t="s">
        <v>49</v>
      </c>
      <c r="E11" s="17" t="s">
        <v>153</v>
      </c>
      <c r="F11" s="1"/>
      <c r="G11" s="8" t="s">
        <v>135</v>
      </c>
      <c r="H11" s="203" t="str">
        <f t="shared" si="1"/>
        <v/>
      </c>
      <c r="I11" s="203" t="str">
        <f t="shared" si="1"/>
        <v/>
      </c>
      <c r="J11" s="203" t="str">
        <f t="shared" si="1"/>
        <v/>
      </c>
      <c r="K11" s="203">
        <f t="shared" si="1"/>
        <v>60</v>
      </c>
      <c r="L11" s="203" t="str">
        <f t="shared" si="1"/>
        <v/>
      </c>
      <c r="M11" s="203" t="str">
        <f t="shared" si="1"/>
        <v/>
      </c>
      <c r="N11" s="203" t="str">
        <f t="shared" si="1"/>
        <v/>
      </c>
      <c r="O11" s="203" t="str">
        <f t="shared" si="1"/>
        <v/>
      </c>
      <c r="P11" s="203" t="str">
        <f t="shared" si="1"/>
        <v/>
      </c>
      <c r="Q11" s="203" t="str">
        <f t="shared" si="1"/>
        <v/>
      </c>
      <c r="R11" s="215" t="str">
        <f t="shared" si="1"/>
        <v/>
      </c>
      <c r="S11" s="169">
        <f t="shared" si="2"/>
        <v>60</v>
      </c>
      <c r="T11" s="155">
        <f t="shared" si="3"/>
        <v>0</v>
      </c>
      <c r="U11" s="141">
        <f t="shared" si="4"/>
        <v>114.97900000000001</v>
      </c>
      <c r="V11" s="167">
        <f t="shared" si="5"/>
        <v>2.5750000000000028</v>
      </c>
      <c r="W11" s="96">
        <f t="shared" si="10"/>
        <v>-5</v>
      </c>
      <c r="X11" s="277">
        <f t="shared" si="6"/>
        <v>4</v>
      </c>
      <c r="Y11" s="156">
        <f t="shared" si="7"/>
        <v>8</v>
      </c>
      <c r="Z11" s="156">
        <f>IF($Y11="n/a","",IFERROR(COUNTIF($Y$2:$Y11,"="&amp;Y11),""))</f>
        <v>3</v>
      </c>
      <c r="AA11" s="156">
        <f>COUNTIF($X$2:X10,"&lt;"&amp;X11)</f>
        <v>0</v>
      </c>
      <c r="AB11" s="166">
        <f t="shared" si="8"/>
        <v>60</v>
      </c>
      <c r="AC11" s="169">
        <f t="shared" si="9"/>
        <v>55</v>
      </c>
      <c r="AE11" s="213" t="s">
        <v>13</v>
      </c>
      <c r="AF11" s="241" t="s">
        <v>68</v>
      </c>
      <c r="AG11" s="234">
        <v>1.2727662037037037E-3</v>
      </c>
    </row>
    <row r="12" spans="1:33" ht="12.9" thickBot="1" x14ac:dyDescent="0.35">
      <c r="A12" s="257">
        <v>46</v>
      </c>
      <c r="B12" s="1" t="s">
        <v>106</v>
      </c>
      <c r="C12" s="1" t="str">
        <f t="shared" si="0"/>
        <v>dean watchorn</v>
      </c>
      <c r="D12" s="8" t="s">
        <v>26</v>
      </c>
      <c r="E12" s="17" t="s">
        <v>219</v>
      </c>
      <c r="F12" s="1"/>
      <c r="G12" s="8" t="s">
        <v>61</v>
      </c>
      <c r="H12" s="203" t="str">
        <f t="shared" ref="H12:R21" si="11">IF($D12=H$1,$S12,"")</f>
        <v/>
      </c>
      <c r="I12" s="203" t="str">
        <f t="shared" si="11"/>
        <v/>
      </c>
      <c r="J12" s="203" t="str">
        <f t="shared" si="11"/>
        <v/>
      </c>
      <c r="K12" s="203" t="str">
        <f t="shared" si="11"/>
        <v/>
      </c>
      <c r="L12" s="203" t="str">
        <f t="shared" si="11"/>
        <v/>
      </c>
      <c r="M12" s="203" t="str">
        <f t="shared" si="11"/>
        <v/>
      </c>
      <c r="N12" s="203" t="str">
        <f t="shared" si="11"/>
        <v/>
      </c>
      <c r="O12" s="203" t="str">
        <f t="shared" si="11"/>
        <v/>
      </c>
      <c r="P12" s="203" t="str">
        <f t="shared" si="11"/>
        <v/>
      </c>
      <c r="Q12" s="203" t="str">
        <f t="shared" si="11"/>
        <v/>
      </c>
      <c r="R12" s="215" t="str">
        <f t="shared" si="11"/>
        <v/>
      </c>
      <c r="S12" s="169">
        <f t="shared" si="2"/>
        <v>0</v>
      </c>
      <c r="T12" s="155">
        <f t="shared" si="3"/>
        <v>0</v>
      </c>
      <c r="U12" s="141" t="str">
        <f t="shared" si="4"/>
        <v/>
      </c>
      <c r="V12" s="167" t="str">
        <f t="shared" si="5"/>
        <v/>
      </c>
      <c r="W12" s="96"/>
      <c r="X12" s="277" t="str">
        <f t="shared" si="6"/>
        <v>n/a</v>
      </c>
      <c r="Y12" s="156" t="str">
        <f t="shared" si="7"/>
        <v>n/a</v>
      </c>
      <c r="Z12" s="156" t="str">
        <f>IF($Y12="n/a","",IFERROR(COUNTIF($Y$2:$Y12,"="&amp;Y12),""))</f>
        <v/>
      </c>
      <c r="AA12" s="156">
        <f>COUNTIF($X$2:X11,"&lt;"&amp;X12)</f>
        <v>0</v>
      </c>
      <c r="AB12" s="166">
        <f t="shared" si="8"/>
        <v>0</v>
      </c>
      <c r="AC12" s="169">
        <f t="shared" si="9"/>
        <v>0</v>
      </c>
      <c r="AE12" s="214" t="s">
        <v>14</v>
      </c>
      <c r="AF12" s="242" t="s">
        <v>90</v>
      </c>
      <c r="AG12" s="243">
        <v>1.2022337962962963E-3</v>
      </c>
    </row>
    <row r="13" spans="1:33" x14ac:dyDescent="0.3">
      <c r="A13" s="257">
        <v>2</v>
      </c>
      <c r="B13" s="1" t="s">
        <v>125</v>
      </c>
      <c r="C13" s="1" t="str">
        <f t="shared" si="0"/>
        <v>matt brogan</v>
      </c>
      <c r="D13" s="8" t="s">
        <v>49</v>
      </c>
      <c r="E13" s="17" t="s">
        <v>154</v>
      </c>
      <c r="F13" s="1"/>
      <c r="G13" s="8" t="s">
        <v>134</v>
      </c>
      <c r="H13" s="203" t="str">
        <f t="shared" si="11"/>
        <v/>
      </c>
      <c r="I13" s="203" t="str">
        <f t="shared" si="11"/>
        <v/>
      </c>
      <c r="J13" s="203" t="str">
        <f t="shared" si="11"/>
        <v/>
      </c>
      <c r="K13" s="203">
        <f t="shared" si="11"/>
        <v>45</v>
      </c>
      <c r="L13" s="203" t="str">
        <f t="shared" si="11"/>
        <v/>
      </c>
      <c r="M13" s="203" t="str">
        <f t="shared" si="11"/>
        <v/>
      </c>
      <c r="N13" s="203" t="str">
        <f t="shared" si="11"/>
        <v/>
      </c>
      <c r="O13" s="203" t="str">
        <f t="shared" si="11"/>
        <v/>
      </c>
      <c r="P13" s="203" t="str">
        <f t="shared" si="11"/>
        <v/>
      </c>
      <c r="Q13" s="203" t="str">
        <f t="shared" si="11"/>
        <v/>
      </c>
      <c r="R13" s="215" t="str">
        <f t="shared" si="11"/>
        <v/>
      </c>
      <c r="S13" s="169">
        <f t="shared" si="2"/>
        <v>45</v>
      </c>
      <c r="T13" s="155">
        <f t="shared" si="3"/>
        <v>0</v>
      </c>
      <c r="U13" s="141">
        <f t="shared" si="4"/>
        <v>114.97900000000001</v>
      </c>
      <c r="V13" s="167">
        <f t="shared" si="5"/>
        <v>4.2699999999999818</v>
      </c>
      <c r="W13" s="96">
        <f t="shared" ref="W13:W19" si="12">IF(V13&lt;=0,10,IF(V13&lt;1,5,IF(V13&lt;2,0,IF(V13&lt;3,-5,-10))))</f>
        <v>-10</v>
      </c>
      <c r="X13" s="277">
        <f t="shared" si="6"/>
        <v>4</v>
      </c>
      <c r="Y13" s="156">
        <f t="shared" si="7"/>
        <v>8</v>
      </c>
      <c r="Z13" s="156">
        <f>IF($Y13="n/a","",IFERROR(COUNTIF($Y$2:$Y13,"="&amp;Y13),""))</f>
        <v>4</v>
      </c>
      <c r="AA13" s="156">
        <f>COUNTIF($X$2:X12,"&lt;"&amp;X13)</f>
        <v>0</v>
      </c>
      <c r="AB13" s="166">
        <f t="shared" si="8"/>
        <v>45</v>
      </c>
      <c r="AC13" s="169">
        <f t="shared" si="9"/>
        <v>35</v>
      </c>
    </row>
    <row r="14" spans="1:33" x14ac:dyDescent="0.3">
      <c r="A14" s="257">
        <v>26</v>
      </c>
      <c r="B14" s="1" t="s">
        <v>155</v>
      </c>
      <c r="C14" s="1" t="str">
        <f t="shared" si="0"/>
        <v>robert downes</v>
      </c>
      <c r="D14" s="8" t="s">
        <v>4</v>
      </c>
      <c r="E14" s="17" t="s">
        <v>156</v>
      </c>
      <c r="F14" s="1"/>
      <c r="G14" s="8" t="s">
        <v>60</v>
      </c>
      <c r="H14" s="203" t="str">
        <f t="shared" si="11"/>
        <v/>
      </c>
      <c r="I14" s="203" t="str">
        <f t="shared" si="11"/>
        <v/>
      </c>
      <c r="J14" s="203" t="str">
        <f t="shared" si="11"/>
        <v/>
      </c>
      <c r="K14" s="203" t="str">
        <f t="shared" si="11"/>
        <v/>
      </c>
      <c r="L14" s="203" t="str">
        <f t="shared" si="11"/>
        <v/>
      </c>
      <c r="M14" s="203" t="str">
        <f t="shared" si="11"/>
        <v/>
      </c>
      <c r="N14" s="203" t="str">
        <f t="shared" si="11"/>
        <v/>
      </c>
      <c r="O14" s="203" t="str">
        <f t="shared" si="11"/>
        <v/>
      </c>
      <c r="P14" s="203">
        <f t="shared" si="11"/>
        <v>100</v>
      </c>
      <c r="Q14" s="203" t="str">
        <f t="shared" si="11"/>
        <v/>
      </c>
      <c r="R14" s="215" t="str">
        <f t="shared" si="11"/>
        <v/>
      </c>
      <c r="S14" s="169">
        <f t="shared" si="2"/>
        <v>100</v>
      </c>
      <c r="T14" s="155">
        <f t="shared" si="3"/>
        <v>0</v>
      </c>
      <c r="U14" s="141">
        <f t="shared" si="4"/>
        <v>118.93500000000002</v>
      </c>
      <c r="V14" s="167">
        <f t="shared" si="5"/>
        <v>2.8999999999999773</v>
      </c>
      <c r="W14" s="96">
        <f t="shared" si="12"/>
        <v>-5</v>
      </c>
      <c r="X14" s="277">
        <f t="shared" si="6"/>
        <v>3</v>
      </c>
      <c r="Y14" s="156">
        <f t="shared" si="7"/>
        <v>5</v>
      </c>
      <c r="Z14" s="156">
        <f>IF($Y14="n/a","",IFERROR(COUNTIF($Y$2:$Y14,"="&amp;Y14),""))</f>
        <v>1</v>
      </c>
      <c r="AA14" s="156">
        <f>COUNTIF($X$2:X13,"&lt;"&amp;X14)</f>
        <v>0</v>
      </c>
      <c r="AB14" s="166">
        <f t="shared" si="8"/>
        <v>100</v>
      </c>
      <c r="AC14" s="169">
        <f t="shared" si="9"/>
        <v>95</v>
      </c>
    </row>
    <row r="15" spans="1:33" x14ac:dyDescent="0.3">
      <c r="A15" s="257">
        <v>104</v>
      </c>
      <c r="B15" s="274" t="s">
        <v>93</v>
      </c>
      <c r="C15" s="1" t="str">
        <f t="shared" si="0"/>
        <v>max lloyd</v>
      </c>
      <c r="D15" s="8" t="s">
        <v>21</v>
      </c>
      <c r="E15" s="17" t="s">
        <v>157</v>
      </c>
      <c r="F15" s="1"/>
      <c r="G15" s="8" t="s">
        <v>145</v>
      </c>
      <c r="H15" s="203" t="str">
        <f t="shared" si="11"/>
        <v/>
      </c>
      <c r="I15" s="203" t="str">
        <f t="shared" si="11"/>
        <v/>
      </c>
      <c r="J15" s="203" t="str">
        <f t="shared" si="11"/>
        <v/>
      </c>
      <c r="K15" s="203" t="str">
        <f t="shared" si="11"/>
        <v/>
      </c>
      <c r="L15" s="203" t="str">
        <f t="shared" si="11"/>
        <v/>
      </c>
      <c r="M15" s="203">
        <f t="shared" si="11"/>
        <v>100</v>
      </c>
      <c r="N15" s="203" t="str">
        <f t="shared" si="11"/>
        <v/>
      </c>
      <c r="O15" s="203" t="str">
        <f t="shared" si="11"/>
        <v/>
      </c>
      <c r="P15" s="203" t="str">
        <f t="shared" si="11"/>
        <v/>
      </c>
      <c r="Q15" s="203" t="str">
        <f t="shared" si="11"/>
        <v/>
      </c>
      <c r="R15" s="215" t="str">
        <f t="shared" si="11"/>
        <v/>
      </c>
      <c r="S15" s="169">
        <f t="shared" si="2"/>
        <v>100</v>
      </c>
      <c r="T15" s="155">
        <f t="shared" si="3"/>
        <v>0</v>
      </c>
      <c r="U15" s="141">
        <f t="shared" si="4"/>
        <v>120.58200000000001</v>
      </c>
      <c r="V15" s="319">
        <f t="shared" si="5"/>
        <v>2.0219999999999914</v>
      </c>
      <c r="W15" s="96">
        <f t="shared" si="12"/>
        <v>-5</v>
      </c>
      <c r="X15" s="277">
        <f t="shared" si="6"/>
        <v>2</v>
      </c>
      <c r="Y15" s="156">
        <f t="shared" si="7"/>
        <v>4</v>
      </c>
      <c r="Z15" s="156">
        <f>IF($Y15="n/a","",IFERROR(COUNTIF($Y$2:$Y15,"="&amp;Y15),""))</f>
        <v>1</v>
      </c>
      <c r="AA15" s="156">
        <f>COUNTIF($X$2:X14,"&lt;"&amp;X15)</f>
        <v>0</v>
      </c>
      <c r="AB15" s="166">
        <f t="shared" si="8"/>
        <v>100</v>
      </c>
      <c r="AC15" s="169">
        <f t="shared" si="9"/>
        <v>95</v>
      </c>
    </row>
    <row r="16" spans="1:33" x14ac:dyDescent="0.3">
      <c r="A16" s="257">
        <v>82</v>
      </c>
      <c r="B16" s="1" t="s">
        <v>67</v>
      </c>
      <c r="C16" s="1" t="str">
        <f t="shared" si="0"/>
        <v>steve williamsz</v>
      </c>
      <c r="D16" s="8" t="s">
        <v>21</v>
      </c>
      <c r="E16" s="17" t="s">
        <v>220</v>
      </c>
      <c r="F16" s="1"/>
      <c r="G16" s="8" t="s">
        <v>134</v>
      </c>
      <c r="H16" s="203" t="str">
        <f t="shared" si="11"/>
        <v/>
      </c>
      <c r="I16" s="203" t="str">
        <f t="shared" si="11"/>
        <v/>
      </c>
      <c r="J16" s="203" t="str">
        <f t="shared" si="11"/>
        <v/>
      </c>
      <c r="K16" s="203" t="str">
        <f t="shared" si="11"/>
        <v/>
      </c>
      <c r="L16" s="203" t="str">
        <f t="shared" si="11"/>
        <v/>
      </c>
      <c r="M16" s="203">
        <f t="shared" si="11"/>
        <v>75</v>
      </c>
      <c r="N16" s="203" t="str">
        <f t="shared" si="11"/>
        <v/>
      </c>
      <c r="O16" s="203" t="str">
        <f t="shared" si="11"/>
        <v/>
      </c>
      <c r="P16" s="203" t="str">
        <f t="shared" si="11"/>
        <v/>
      </c>
      <c r="Q16" s="203" t="str">
        <f t="shared" si="11"/>
        <v/>
      </c>
      <c r="R16" s="215" t="str">
        <f t="shared" si="11"/>
        <v/>
      </c>
      <c r="S16" s="169">
        <f t="shared" si="2"/>
        <v>75</v>
      </c>
      <c r="T16" s="155">
        <f t="shared" si="3"/>
        <v>0</v>
      </c>
      <c r="U16" s="141">
        <f t="shared" si="4"/>
        <v>120.58200000000001</v>
      </c>
      <c r="V16" s="167">
        <f t="shared" si="5"/>
        <v>2.5719999999999885</v>
      </c>
      <c r="W16" s="96">
        <f t="shared" si="12"/>
        <v>-5</v>
      </c>
      <c r="X16" s="277">
        <f t="shared" si="6"/>
        <v>2</v>
      </c>
      <c r="Y16" s="156">
        <f t="shared" si="7"/>
        <v>4</v>
      </c>
      <c r="Z16" s="156">
        <f>IF($Y16="n/a","",IFERROR(COUNTIF($Y$2:$Y16,"="&amp;Y16),""))</f>
        <v>2</v>
      </c>
      <c r="AA16" s="156">
        <f>COUNTIF($X$2:X15,"&lt;"&amp;X16)</f>
        <v>0</v>
      </c>
      <c r="AB16" s="166">
        <f t="shared" si="8"/>
        <v>75</v>
      </c>
      <c r="AC16" s="169">
        <f t="shared" si="9"/>
        <v>70</v>
      </c>
    </row>
    <row r="17" spans="1:29" x14ac:dyDescent="0.3">
      <c r="A17" s="257">
        <v>470</v>
      </c>
      <c r="B17" s="1" t="s">
        <v>158</v>
      </c>
      <c r="C17" s="1" t="str">
        <f t="shared" si="0"/>
        <v>simon mclean</v>
      </c>
      <c r="D17" s="8" t="s">
        <v>22</v>
      </c>
      <c r="E17" s="17" t="s">
        <v>159</v>
      </c>
      <c r="F17" s="1"/>
      <c r="G17" s="8" t="s">
        <v>60</v>
      </c>
      <c r="H17" s="203" t="str">
        <f t="shared" si="11"/>
        <v/>
      </c>
      <c r="I17" s="203" t="str">
        <f t="shared" si="11"/>
        <v/>
      </c>
      <c r="J17" s="203" t="str">
        <f t="shared" si="11"/>
        <v/>
      </c>
      <c r="K17" s="203" t="str">
        <f t="shared" si="11"/>
        <v/>
      </c>
      <c r="L17" s="203" t="str">
        <f t="shared" si="11"/>
        <v/>
      </c>
      <c r="M17" s="203" t="str">
        <f t="shared" si="11"/>
        <v/>
      </c>
      <c r="N17" s="203">
        <f t="shared" si="11"/>
        <v>100</v>
      </c>
      <c r="O17" s="203" t="str">
        <f t="shared" si="11"/>
        <v/>
      </c>
      <c r="P17" s="203" t="str">
        <f t="shared" si="11"/>
        <v/>
      </c>
      <c r="Q17" s="203" t="str">
        <f t="shared" si="11"/>
        <v/>
      </c>
      <c r="R17" s="215" t="str">
        <f t="shared" si="11"/>
        <v/>
      </c>
      <c r="S17" s="169">
        <f t="shared" si="2"/>
        <v>100</v>
      </c>
      <c r="T17" s="155">
        <f t="shared" si="3"/>
        <v>0</v>
      </c>
      <c r="U17" s="141">
        <f t="shared" si="4"/>
        <v>122.124</v>
      </c>
      <c r="V17" s="167">
        <f t="shared" si="5"/>
        <v>1.3299999999999983</v>
      </c>
      <c r="W17" s="96">
        <f t="shared" si="12"/>
        <v>0</v>
      </c>
      <c r="X17" s="277">
        <f t="shared" si="6"/>
        <v>2</v>
      </c>
      <c r="Y17" s="156">
        <f t="shared" si="7"/>
        <v>3</v>
      </c>
      <c r="Z17" s="156">
        <f>IF($Y17="n/a","",IFERROR(COUNTIF($Y$2:$Y17,"="&amp;Y17),""))</f>
        <v>1</v>
      </c>
      <c r="AA17" s="156">
        <f>COUNTIF($X$2:X16,"&lt;"&amp;X17)</f>
        <v>0</v>
      </c>
      <c r="AB17" s="166">
        <f t="shared" si="8"/>
        <v>100</v>
      </c>
      <c r="AC17" s="169">
        <f t="shared" si="9"/>
        <v>100</v>
      </c>
    </row>
    <row r="18" spans="1:29" x14ac:dyDescent="0.3">
      <c r="A18" s="257">
        <v>119</v>
      </c>
      <c r="B18" s="1" t="s">
        <v>141</v>
      </c>
      <c r="C18" s="1" t="str">
        <f t="shared" si="0"/>
        <v>peter dannock</v>
      </c>
      <c r="D18" s="8" t="s">
        <v>21</v>
      </c>
      <c r="E18" s="17" t="s">
        <v>160</v>
      </c>
      <c r="F18" s="1"/>
      <c r="G18" s="8" t="s">
        <v>61</v>
      </c>
      <c r="H18" s="203" t="str">
        <f t="shared" si="11"/>
        <v/>
      </c>
      <c r="I18" s="203" t="str">
        <f t="shared" si="11"/>
        <v/>
      </c>
      <c r="J18" s="203" t="str">
        <f t="shared" si="11"/>
        <v/>
      </c>
      <c r="K18" s="203" t="str">
        <f t="shared" si="11"/>
        <v/>
      </c>
      <c r="L18" s="203" t="str">
        <f t="shared" si="11"/>
        <v/>
      </c>
      <c r="M18" s="203">
        <f t="shared" si="11"/>
        <v>60</v>
      </c>
      <c r="N18" s="203" t="str">
        <f t="shared" si="11"/>
        <v/>
      </c>
      <c r="O18" s="203" t="str">
        <f t="shared" si="11"/>
        <v/>
      </c>
      <c r="P18" s="203" t="str">
        <f t="shared" si="11"/>
        <v/>
      </c>
      <c r="Q18" s="203" t="str">
        <f t="shared" si="11"/>
        <v/>
      </c>
      <c r="R18" s="215" t="str">
        <f t="shared" si="11"/>
        <v/>
      </c>
      <c r="S18" s="169">
        <f t="shared" si="2"/>
        <v>60</v>
      </c>
      <c r="T18" s="155">
        <f t="shared" si="3"/>
        <v>0</v>
      </c>
      <c r="U18" s="141">
        <f t="shared" si="4"/>
        <v>120.58200000000001</v>
      </c>
      <c r="V18" s="167">
        <f t="shared" si="5"/>
        <v>2.9559999999999746</v>
      </c>
      <c r="W18" s="96">
        <f t="shared" si="12"/>
        <v>-5</v>
      </c>
      <c r="X18" s="277">
        <f t="shared" si="6"/>
        <v>2</v>
      </c>
      <c r="Y18" s="156">
        <f t="shared" si="7"/>
        <v>4</v>
      </c>
      <c r="Z18" s="156">
        <f>IF($Y18="n/a","",IFERROR(COUNTIF($Y$2:$Y18,"="&amp;Y18),""))</f>
        <v>3</v>
      </c>
      <c r="AA18" s="156">
        <f>COUNTIF($X$2:X17,"&lt;"&amp;X18)</f>
        <v>0</v>
      </c>
      <c r="AB18" s="166">
        <f t="shared" si="8"/>
        <v>60</v>
      </c>
      <c r="AC18" s="169">
        <f t="shared" si="9"/>
        <v>55</v>
      </c>
    </row>
    <row r="19" spans="1:29" x14ac:dyDescent="0.3">
      <c r="A19" s="257">
        <v>180</v>
      </c>
      <c r="B19" s="1" t="s">
        <v>132</v>
      </c>
      <c r="C19" s="1" t="str">
        <f t="shared" si="0"/>
        <v>tom whelan</v>
      </c>
      <c r="D19" s="8" t="s">
        <v>48</v>
      </c>
      <c r="E19" s="17" t="s">
        <v>221</v>
      </c>
      <c r="F19" s="1"/>
      <c r="G19" s="8" t="s">
        <v>145</v>
      </c>
      <c r="H19" s="203" t="str">
        <f t="shared" si="11"/>
        <v/>
      </c>
      <c r="I19" s="203" t="str">
        <f t="shared" si="11"/>
        <v/>
      </c>
      <c r="J19" s="203" t="str">
        <f t="shared" si="11"/>
        <v/>
      </c>
      <c r="K19" s="203" t="str">
        <f t="shared" si="11"/>
        <v/>
      </c>
      <c r="L19" s="203">
        <f t="shared" si="11"/>
        <v>45</v>
      </c>
      <c r="M19" s="203" t="str">
        <f t="shared" si="11"/>
        <v/>
      </c>
      <c r="N19" s="203" t="str">
        <f t="shared" si="11"/>
        <v/>
      </c>
      <c r="O19" s="203" t="str">
        <f t="shared" si="11"/>
        <v/>
      </c>
      <c r="P19" s="203" t="str">
        <f t="shared" si="11"/>
        <v/>
      </c>
      <c r="Q19" s="203" t="str">
        <f t="shared" si="11"/>
        <v/>
      </c>
      <c r="R19" s="215" t="str">
        <f t="shared" si="11"/>
        <v/>
      </c>
      <c r="S19" s="169">
        <f t="shared" si="2"/>
        <v>45</v>
      </c>
      <c r="T19" s="155">
        <f t="shared" si="3"/>
        <v>-30</v>
      </c>
      <c r="U19" s="141">
        <f t="shared" si="4"/>
        <v>117.688</v>
      </c>
      <c r="V19" s="167">
        <f t="shared" si="5"/>
        <v>5.9390000000000072</v>
      </c>
      <c r="W19" s="96">
        <f t="shared" si="12"/>
        <v>-10</v>
      </c>
      <c r="X19" s="277">
        <f t="shared" si="6"/>
        <v>4</v>
      </c>
      <c r="Y19" s="156">
        <f t="shared" si="7"/>
        <v>7</v>
      </c>
      <c r="Z19" s="156">
        <f>IF($Y19="n/a","",IFERROR(COUNTIF($Y$2:$Y19,"="&amp;Y19),""))</f>
        <v>4</v>
      </c>
      <c r="AA19" s="156">
        <f>COUNTIF($X$2:X18,"&lt;"&amp;X19)</f>
        <v>5</v>
      </c>
      <c r="AB19" s="166">
        <f t="shared" si="8"/>
        <v>15</v>
      </c>
      <c r="AC19" s="169">
        <f t="shared" si="9"/>
        <v>5</v>
      </c>
    </row>
    <row r="20" spans="1:29" x14ac:dyDescent="0.3">
      <c r="A20" s="257">
        <v>49</v>
      </c>
      <c r="B20" s="1" t="s">
        <v>161</v>
      </c>
      <c r="C20" s="1" t="str">
        <f t="shared" si="0"/>
        <v>james hillenaar</v>
      </c>
      <c r="D20" s="8" t="s">
        <v>26</v>
      </c>
      <c r="E20" s="17" t="s">
        <v>162</v>
      </c>
      <c r="F20" s="1"/>
      <c r="G20" s="8" t="s">
        <v>70</v>
      </c>
      <c r="H20" s="203" t="str">
        <f t="shared" si="11"/>
        <v/>
      </c>
      <c r="I20" s="203" t="str">
        <f t="shared" si="11"/>
        <v/>
      </c>
      <c r="J20" s="203" t="str">
        <f t="shared" si="11"/>
        <v/>
      </c>
      <c r="K20" s="203" t="str">
        <f t="shared" si="11"/>
        <v/>
      </c>
      <c r="L20" s="203" t="str">
        <f t="shared" si="11"/>
        <v/>
      </c>
      <c r="M20" s="203" t="str">
        <f t="shared" si="11"/>
        <v/>
      </c>
      <c r="N20" s="203" t="str">
        <f t="shared" si="11"/>
        <v/>
      </c>
      <c r="O20" s="203" t="str">
        <f t="shared" si="11"/>
        <v/>
      </c>
      <c r="P20" s="203" t="str">
        <f t="shared" si="11"/>
        <v/>
      </c>
      <c r="Q20" s="203" t="str">
        <f t="shared" si="11"/>
        <v/>
      </c>
      <c r="R20" s="215" t="str">
        <f t="shared" si="11"/>
        <v/>
      </c>
      <c r="S20" s="169">
        <f t="shared" si="2"/>
        <v>0</v>
      </c>
      <c r="T20" s="155">
        <f t="shared" si="3"/>
        <v>0</v>
      </c>
      <c r="U20" s="141" t="str">
        <f t="shared" si="4"/>
        <v/>
      </c>
      <c r="V20" s="167" t="str">
        <f t="shared" si="5"/>
        <v/>
      </c>
      <c r="W20" s="96"/>
      <c r="X20" s="277" t="str">
        <f t="shared" si="6"/>
        <v>n/a</v>
      </c>
      <c r="Y20" s="156" t="str">
        <f t="shared" si="7"/>
        <v>n/a</v>
      </c>
      <c r="Z20" s="156" t="str">
        <f>IF($Y20="n/a","",IFERROR(COUNTIF($Y$2:$Y20,"="&amp;Y20),""))</f>
        <v/>
      </c>
      <c r="AA20" s="156">
        <f>COUNTIF($X$2:X19,"&lt;"&amp;X20)</f>
        <v>0</v>
      </c>
      <c r="AB20" s="166">
        <f t="shared" si="8"/>
        <v>0</v>
      </c>
      <c r="AC20" s="169">
        <f t="shared" si="9"/>
        <v>0</v>
      </c>
    </row>
    <row r="21" spans="1:29" x14ac:dyDescent="0.3">
      <c r="A21" s="257">
        <v>55</v>
      </c>
      <c r="B21" s="1" t="s">
        <v>109</v>
      </c>
      <c r="C21" s="1" t="str">
        <f t="shared" si="0"/>
        <v>kutay dal</v>
      </c>
      <c r="D21" s="8" t="s">
        <v>22</v>
      </c>
      <c r="E21" s="17" t="s">
        <v>163</v>
      </c>
      <c r="F21" s="1"/>
      <c r="G21" s="8" t="s">
        <v>128</v>
      </c>
      <c r="H21" s="203" t="str">
        <f t="shared" si="11"/>
        <v/>
      </c>
      <c r="I21" s="203" t="str">
        <f t="shared" si="11"/>
        <v/>
      </c>
      <c r="J21" s="203" t="str">
        <f t="shared" si="11"/>
        <v/>
      </c>
      <c r="K21" s="203" t="str">
        <f t="shared" si="11"/>
        <v/>
      </c>
      <c r="L21" s="203" t="str">
        <f t="shared" si="11"/>
        <v/>
      </c>
      <c r="M21" s="203" t="str">
        <f t="shared" si="11"/>
        <v/>
      </c>
      <c r="N21" s="203">
        <f t="shared" si="11"/>
        <v>75</v>
      </c>
      <c r="O21" s="203" t="str">
        <f t="shared" si="11"/>
        <v/>
      </c>
      <c r="P21" s="203" t="str">
        <f t="shared" si="11"/>
        <v/>
      </c>
      <c r="Q21" s="203" t="str">
        <f t="shared" si="11"/>
        <v/>
      </c>
      <c r="R21" s="215" t="str">
        <f t="shared" si="11"/>
        <v/>
      </c>
      <c r="S21" s="169">
        <f t="shared" si="2"/>
        <v>75</v>
      </c>
      <c r="T21" s="155">
        <f t="shared" si="3"/>
        <v>0</v>
      </c>
      <c r="U21" s="141">
        <f t="shared" si="4"/>
        <v>122.124</v>
      </c>
      <c r="V21" s="167">
        <f t="shared" si="5"/>
        <v>1.9419999999999931</v>
      </c>
      <c r="W21" s="96">
        <f>IF(V21&lt;=0,10,IF(V21&lt;1,5,IF(V21&lt;2,0,IF(V21&lt;3,-5,-10))))</f>
        <v>0</v>
      </c>
      <c r="X21" s="277">
        <f t="shared" si="6"/>
        <v>2</v>
      </c>
      <c r="Y21" s="156">
        <f t="shared" si="7"/>
        <v>3</v>
      </c>
      <c r="Z21" s="156">
        <f>IF($Y21="n/a","",IFERROR(COUNTIF($Y$2:$Y21,"="&amp;Y21),""))</f>
        <v>2</v>
      </c>
      <c r="AA21" s="156">
        <f>COUNTIF($X$2:X20,"&lt;"&amp;X21)</f>
        <v>0</v>
      </c>
      <c r="AB21" s="166">
        <f t="shared" si="8"/>
        <v>75</v>
      </c>
      <c r="AC21" s="169">
        <f t="shared" si="9"/>
        <v>75</v>
      </c>
    </row>
    <row r="22" spans="1:29" x14ac:dyDescent="0.3">
      <c r="A22" s="257">
        <v>242</v>
      </c>
      <c r="B22" s="1" t="s">
        <v>88</v>
      </c>
      <c r="C22" s="1" t="str">
        <f t="shared" si="0"/>
        <v>leon bogers</v>
      </c>
      <c r="D22" s="8" t="s">
        <v>26</v>
      </c>
      <c r="E22" s="17" t="s">
        <v>164</v>
      </c>
      <c r="F22" s="1"/>
      <c r="G22" s="8" t="s">
        <v>61</v>
      </c>
      <c r="H22" s="203" t="str">
        <f t="shared" ref="H22:R31" si="13">IF($D22=H$1,$S22,"")</f>
        <v/>
      </c>
      <c r="I22" s="203" t="str">
        <f t="shared" si="13"/>
        <v/>
      </c>
      <c r="J22" s="203" t="str">
        <f t="shared" si="13"/>
        <v/>
      </c>
      <c r="K22" s="203" t="str">
        <f t="shared" si="13"/>
        <v/>
      </c>
      <c r="L22" s="203" t="str">
        <f t="shared" si="13"/>
        <v/>
      </c>
      <c r="M22" s="203" t="str">
        <f t="shared" si="13"/>
        <v/>
      </c>
      <c r="N22" s="203" t="str">
        <f t="shared" si="13"/>
        <v/>
      </c>
      <c r="O22" s="203" t="str">
        <f t="shared" si="13"/>
        <v/>
      </c>
      <c r="P22" s="203" t="str">
        <f t="shared" si="13"/>
        <v/>
      </c>
      <c r="Q22" s="203" t="str">
        <f t="shared" si="13"/>
        <v/>
      </c>
      <c r="R22" s="215" t="str">
        <f t="shared" si="13"/>
        <v/>
      </c>
      <c r="S22" s="169">
        <f t="shared" si="2"/>
        <v>0</v>
      </c>
      <c r="T22" s="155">
        <f t="shared" si="3"/>
        <v>0</v>
      </c>
      <c r="U22" s="141" t="str">
        <f t="shared" si="4"/>
        <v/>
      </c>
      <c r="V22" s="167"/>
      <c r="W22" s="96"/>
      <c r="X22" s="277" t="str">
        <f t="shared" si="6"/>
        <v>n/a</v>
      </c>
      <c r="Y22" s="156" t="str">
        <f t="shared" si="7"/>
        <v>n/a</v>
      </c>
      <c r="Z22" s="156" t="str">
        <f>IF($Y22="n/a","",IFERROR(COUNTIF($Y$2:$Y22,"="&amp;Y22),""))</f>
        <v/>
      </c>
      <c r="AA22" s="156">
        <f>COUNTIF($X$2:X21,"&lt;"&amp;X22)</f>
        <v>0</v>
      </c>
      <c r="AB22" s="166">
        <f t="shared" si="8"/>
        <v>0</v>
      </c>
      <c r="AC22" s="169">
        <f t="shared" si="9"/>
        <v>0</v>
      </c>
    </row>
    <row r="23" spans="1:29" x14ac:dyDescent="0.3">
      <c r="A23" s="257">
        <v>580</v>
      </c>
      <c r="B23" s="1" t="s">
        <v>165</v>
      </c>
      <c r="C23" s="1" t="str">
        <f t="shared" si="0"/>
        <v>alexandra hailstone</v>
      </c>
      <c r="D23" s="8" t="s">
        <v>48</v>
      </c>
      <c r="E23" s="17" t="s">
        <v>166</v>
      </c>
      <c r="F23" s="1"/>
      <c r="G23" s="8" t="s">
        <v>128</v>
      </c>
      <c r="H23" s="203" t="str">
        <f t="shared" si="13"/>
        <v/>
      </c>
      <c r="I23" s="203" t="str">
        <f t="shared" si="13"/>
        <v/>
      </c>
      <c r="J23" s="203" t="str">
        <f t="shared" si="13"/>
        <v/>
      </c>
      <c r="K23" s="203" t="str">
        <f t="shared" si="13"/>
        <v/>
      </c>
      <c r="L23" s="203">
        <f t="shared" si="13"/>
        <v>30</v>
      </c>
      <c r="M23" s="203" t="str">
        <f t="shared" si="13"/>
        <v/>
      </c>
      <c r="N23" s="203" t="str">
        <f t="shared" si="13"/>
        <v/>
      </c>
      <c r="O23" s="203" t="str">
        <f t="shared" si="13"/>
        <v/>
      </c>
      <c r="P23" s="203" t="str">
        <f t="shared" si="13"/>
        <v/>
      </c>
      <c r="Q23" s="203" t="str">
        <f t="shared" si="13"/>
        <v/>
      </c>
      <c r="R23" s="215" t="str">
        <f t="shared" si="13"/>
        <v/>
      </c>
      <c r="S23" s="169">
        <f t="shared" si="2"/>
        <v>30</v>
      </c>
      <c r="T23" s="155">
        <f t="shared" si="3"/>
        <v>-15</v>
      </c>
      <c r="U23" s="141">
        <f t="shared" si="4"/>
        <v>117.688</v>
      </c>
      <c r="V23" s="167">
        <f t="shared" ref="V23:V41" si="14">IFERROR((($E23*86400)-U23),"")</f>
        <v>6.8819999999999908</v>
      </c>
      <c r="W23" s="96">
        <f>IF(V23&lt;=0,10,IF(V23&lt;1,5,IF(V23&lt;2,0,IF(V23&lt;3,-5,-10))))</f>
        <v>-10</v>
      </c>
      <c r="X23" s="277">
        <f t="shared" si="6"/>
        <v>4</v>
      </c>
      <c r="Y23" s="156">
        <f t="shared" si="7"/>
        <v>7</v>
      </c>
      <c r="Z23" s="156">
        <f>IF($Y23="n/a","",IFERROR(COUNTIF($Y$2:$Y23,"="&amp;Y23),""))</f>
        <v>5</v>
      </c>
      <c r="AA23" s="156">
        <f>COUNTIF($X$2:X22,"&lt;"&amp;X23)</f>
        <v>6</v>
      </c>
      <c r="AB23" s="166">
        <f t="shared" si="8"/>
        <v>15</v>
      </c>
      <c r="AC23" s="169">
        <f t="shared" si="9"/>
        <v>5</v>
      </c>
    </row>
    <row r="24" spans="1:29" x14ac:dyDescent="0.3">
      <c r="A24" s="257">
        <v>77</v>
      </c>
      <c r="B24" s="1" t="s">
        <v>66</v>
      </c>
      <c r="C24" s="1" t="str">
        <f t="shared" si="0"/>
        <v>simeon ouzas</v>
      </c>
      <c r="D24" s="8" t="s">
        <v>5</v>
      </c>
      <c r="E24" s="17" t="s">
        <v>167</v>
      </c>
      <c r="F24" s="1"/>
      <c r="G24" s="8" t="s">
        <v>135</v>
      </c>
      <c r="H24" s="203" t="str">
        <f t="shared" si="13"/>
        <v/>
      </c>
      <c r="I24" s="203" t="str">
        <f t="shared" si="13"/>
        <v/>
      </c>
      <c r="J24" s="203" t="str">
        <f t="shared" si="13"/>
        <v/>
      </c>
      <c r="K24" s="203" t="str">
        <f t="shared" si="13"/>
        <v/>
      </c>
      <c r="L24" s="203" t="str">
        <f t="shared" si="13"/>
        <v/>
      </c>
      <c r="M24" s="203" t="str">
        <f t="shared" si="13"/>
        <v/>
      </c>
      <c r="N24" s="203" t="str">
        <f t="shared" si="13"/>
        <v/>
      </c>
      <c r="O24" s="203" t="str">
        <f t="shared" si="13"/>
        <v/>
      </c>
      <c r="P24" s="203" t="str">
        <f t="shared" si="13"/>
        <v/>
      </c>
      <c r="Q24" s="203">
        <f t="shared" si="13"/>
        <v>100</v>
      </c>
      <c r="R24" s="215" t="str">
        <f t="shared" si="13"/>
        <v/>
      </c>
      <c r="S24" s="169">
        <f t="shared" si="2"/>
        <v>100</v>
      </c>
      <c r="T24" s="155">
        <f t="shared" si="3"/>
        <v>0</v>
      </c>
      <c r="U24" s="141">
        <f t="shared" si="4"/>
        <v>122.71800000000002</v>
      </c>
      <c r="V24" s="167">
        <f t="shared" si="14"/>
        <v>2.2469999999999857</v>
      </c>
      <c r="W24" s="96">
        <f>IF(V24&lt;=0,10,IF(V24&lt;1,5,IF(V24&lt;2,0,IF(V24&lt;3,-5,-10))))</f>
        <v>-5</v>
      </c>
      <c r="X24" s="277">
        <f t="shared" si="6"/>
        <v>1</v>
      </c>
      <c r="Y24" s="156">
        <f t="shared" si="7"/>
        <v>2</v>
      </c>
      <c r="Z24" s="156">
        <f>IF($Y24="n/a","",IFERROR(COUNTIF($Y$2:$Y24,"="&amp;Y24),""))</f>
        <v>1</v>
      </c>
      <c r="AA24" s="156">
        <f>COUNTIF($X$2:X23,"&lt;"&amp;X24)</f>
        <v>0</v>
      </c>
      <c r="AB24" s="166">
        <f t="shared" si="8"/>
        <v>100</v>
      </c>
      <c r="AC24" s="169">
        <f t="shared" si="9"/>
        <v>95</v>
      </c>
    </row>
    <row r="25" spans="1:29" x14ac:dyDescent="0.3">
      <c r="A25" s="257">
        <v>47</v>
      </c>
      <c r="B25" s="1" t="s">
        <v>168</v>
      </c>
      <c r="C25" s="1" t="str">
        <f t="shared" si="0"/>
        <v>darryl meehan</v>
      </c>
      <c r="D25" s="8" t="s">
        <v>26</v>
      </c>
      <c r="E25" s="17" t="s">
        <v>222</v>
      </c>
      <c r="F25" s="1"/>
      <c r="G25" s="8" t="s">
        <v>61</v>
      </c>
      <c r="H25" s="203" t="str">
        <f t="shared" si="13"/>
        <v/>
      </c>
      <c r="I25" s="203" t="str">
        <f t="shared" si="13"/>
        <v/>
      </c>
      <c r="J25" s="203" t="str">
        <f t="shared" si="13"/>
        <v/>
      </c>
      <c r="K25" s="203" t="str">
        <f t="shared" si="13"/>
        <v/>
      </c>
      <c r="L25" s="203" t="str">
        <f t="shared" si="13"/>
        <v/>
      </c>
      <c r="M25" s="203" t="str">
        <f t="shared" si="13"/>
        <v/>
      </c>
      <c r="N25" s="203" t="str">
        <f t="shared" si="13"/>
        <v/>
      </c>
      <c r="O25" s="203" t="str">
        <f t="shared" si="13"/>
        <v/>
      </c>
      <c r="P25" s="203" t="str">
        <f t="shared" si="13"/>
        <v/>
      </c>
      <c r="Q25" s="203" t="str">
        <f t="shared" si="13"/>
        <v/>
      </c>
      <c r="R25" s="215" t="str">
        <f t="shared" si="13"/>
        <v/>
      </c>
      <c r="S25" s="169">
        <f t="shared" si="2"/>
        <v>0</v>
      </c>
      <c r="T25" s="155">
        <f t="shared" si="3"/>
        <v>0</v>
      </c>
      <c r="U25" s="141" t="str">
        <f t="shared" si="4"/>
        <v/>
      </c>
      <c r="V25" s="167" t="str">
        <f t="shared" si="14"/>
        <v/>
      </c>
      <c r="W25" s="96"/>
      <c r="X25" s="277" t="str">
        <f t="shared" si="6"/>
        <v>n/a</v>
      </c>
      <c r="Y25" s="156" t="str">
        <f t="shared" si="7"/>
        <v>n/a</v>
      </c>
      <c r="Z25" s="156" t="str">
        <f>IF($Y25="n/a","",IFERROR(COUNTIF($Y$2:$Y25,"="&amp;Y25),""))</f>
        <v/>
      </c>
      <c r="AA25" s="156">
        <f>COUNTIF($X$2:X24,"&lt;"&amp;X25)</f>
        <v>0</v>
      </c>
      <c r="AB25" s="166">
        <f t="shared" si="8"/>
        <v>0</v>
      </c>
      <c r="AC25" s="169">
        <f t="shared" si="9"/>
        <v>0</v>
      </c>
    </row>
    <row r="26" spans="1:29" x14ac:dyDescent="0.3">
      <c r="A26" s="257">
        <v>103</v>
      </c>
      <c r="B26" s="1" t="s">
        <v>169</v>
      </c>
      <c r="C26" s="1" t="str">
        <f t="shared" si="0"/>
        <v>lindsay stenniken</v>
      </c>
      <c r="D26" s="8" t="s">
        <v>26</v>
      </c>
      <c r="E26" s="17" t="s">
        <v>170</v>
      </c>
      <c r="F26" s="1"/>
      <c r="G26" s="8" t="s">
        <v>51</v>
      </c>
      <c r="H26" s="203" t="str">
        <f t="shared" si="13"/>
        <v/>
      </c>
      <c r="I26" s="203" t="str">
        <f t="shared" si="13"/>
        <v/>
      </c>
      <c r="J26" s="203" t="str">
        <f t="shared" si="13"/>
        <v/>
      </c>
      <c r="K26" s="203" t="str">
        <f t="shared" si="13"/>
        <v/>
      </c>
      <c r="L26" s="203" t="str">
        <f t="shared" si="13"/>
        <v/>
      </c>
      <c r="M26" s="203" t="str">
        <f t="shared" si="13"/>
        <v/>
      </c>
      <c r="N26" s="203" t="str">
        <f t="shared" si="13"/>
        <v/>
      </c>
      <c r="O26" s="203" t="str">
        <f t="shared" si="13"/>
        <v/>
      </c>
      <c r="P26" s="203" t="str">
        <f t="shared" si="13"/>
        <v/>
      </c>
      <c r="Q26" s="203" t="str">
        <f t="shared" si="13"/>
        <v/>
      </c>
      <c r="R26" s="215" t="str">
        <f t="shared" si="13"/>
        <v/>
      </c>
      <c r="S26" s="169">
        <f t="shared" si="2"/>
        <v>0</v>
      </c>
      <c r="T26" s="155">
        <f t="shared" si="3"/>
        <v>0</v>
      </c>
      <c r="U26" s="141" t="str">
        <f t="shared" si="4"/>
        <v/>
      </c>
      <c r="V26" s="167" t="str">
        <f t="shared" si="14"/>
        <v/>
      </c>
      <c r="W26" s="96"/>
      <c r="X26" s="277" t="str">
        <f t="shared" si="6"/>
        <v>n/a</v>
      </c>
      <c r="Y26" s="156" t="str">
        <f t="shared" si="7"/>
        <v>n/a</v>
      </c>
      <c r="Z26" s="156" t="str">
        <f>IF($Y26="n/a","",IFERROR(COUNTIF($Y$2:$Y26,"="&amp;Y26),""))</f>
        <v/>
      </c>
      <c r="AA26" s="156">
        <f>COUNTIF($X$2:X25,"&lt;"&amp;X26)</f>
        <v>0</v>
      </c>
      <c r="AB26" s="166">
        <f t="shared" si="8"/>
        <v>0</v>
      </c>
      <c r="AC26" s="169">
        <f t="shared" si="9"/>
        <v>0</v>
      </c>
    </row>
    <row r="27" spans="1:29" x14ac:dyDescent="0.3">
      <c r="A27" s="257">
        <v>34</v>
      </c>
      <c r="B27" s="1" t="s">
        <v>127</v>
      </c>
      <c r="C27" s="1" t="str">
        <f t="shared" si="0"/>
        <v>tim van duyl</v>
      </c>
      <c r="D27" s="8" t="s">
        <v>48</v>
      </c>
      <c r="E27" s="17" t="s">
        <v>171</v>
      </c>
      <c r="F27" s="1"/>
      <c r="G27" s="8" t="s">
        <v>128</v>
      </c>
      <c r="H27" s="203" t="str">
        <f t="shared" si="13"/>
        <v/>
      </c>
      <c r="I27" s="203" t="str">
        <f t="shared" si="13"/>
        <v/>
      </c>
      <c r="J27" s="203" t="str">
        <f t="shared" si="13"/>
        <v/>
      </c>
      <c r="K27" s="203" t="str">
        <f t="shared" si="13"/>
        <v/>
      </c>
      <c r="L27" s="203">
        <f t="shared" si="13"/>
        <v>15</v>
      </c>
      <c r="M27" s="203" t="str">
        <f t="shared" si="13"/>
        <v/>
      </c>
      <c r="N27" s="203" t="str">
        <f t="shared" si="13"/>
        <v/>
      </c>
      <c r="O27" s="203" t="str">
        <f t="shared" si="13"/>
        <v/>
      </c>
      <c r="P27" s="203" t="str">
        <f t="shared" si="13"/>
        <v/>
      </c>
      <c r="Q27" s="203" t="str">
        <f t="shared" si="13"/>
        <v/>
      </c>
      <c r="R27" s="215" t="str">
        <f t="shared" si="13"/>
        <v/>
      </c>
      <c r="S27" s="169">
        <f t="shared" si="2"/>
        <v>15</v>
      </c>
      <c r="T27" s="155">
        <f t="shared" si="3"/>
        <v>0</v>
      </c>
      <c r="U27" s="141">
        <f t="shared" si="4"/>
        <v>117.688</v>
      </c>
      <c r="V27" s="319">
        <f t="shared" si="14"/>
        <v>7.9599999999999795</v>
      </c>
      <c r="W27" s="96">
        <f>IF(V27&lt;=0,10,IF(V27&lt;1,5,IF(V27&lt;2,0,IF(V27&lt;3,-5,-10))))</f>
        <v>-10</v>
      </c>
      <c r="X27" s="277">
        <f t="shared" si="6"/>
        <v>4</v>
      </c>
      <c r="Y27" s="156">
        <f t="shared" si="7"/>
        <v>7</v>
      </c>
      <c r="Z27" s="156">
        <f>IF($Y27="n/a","",IFERROR(COUNTIF($Y$2:$Y27,"="&amp;Y27),""))</f>
        <v>6</v>
      </c>
      <c r="AA27" s="156">
        <f>COUNTIF($X$2:X26,"&lt;"&amp;X27)</f>
        <v>7</v>
      </c>
      <c r="AB27" s="166">
        <f t="shared" si="8"/>
        <v>15</v>
      </c>
      <c r="AC27" s="169">
        <f t="shared" si="9"/>
        <v>5</v>
      </c>
    </row>
    <row r="28" spans="1:29" x14ac:dyDescent="0.3">
      <c r="A28" s="257">
        <v>84</v>
      </c>
      <c r="B28" s="1" t="s">
        <v>172</v>
      </c>
      <c r="C28" s="1" t="str">
        <f t="shared" si="0"/>
        <v>david mackrell</v>
      </c>
      <c r="D28" s="8" t="s">
        <v>48</v>
      </c>
      <c r="E28" s="17" t="s">
        <v>173</v>
      </c>
      <c r="F28" s="1"/>
      <c r="G28" s="8" t="s">
        <v>70</v>
      </c>
      <c r="H28" s="203" t="str">
        <f t="shared" si="13"/>
        <v/>
      </c>
      <c r="I28" s="203" t="str">
        <f t="shared" si="13"/>
        <v/>
      </c>
      <c r="J28" s="203" t="str">
        <f t="shared" si="13"/>
        <v/>
      </c>
      <c r="K28" s="203" t="str">
        <f t="shared" si="13"/>
        <v/>
      </c>
      <c r="L28" s="203">
        <f t="shared" si="13"/>
        <v>15</v>
      </c>
      <c r="M28" s="203" t="str">
        <f t="shared" si="13"/>
        <v/>
      </c>
      <c r="N28" s="203" t="str">
        <f t="shared" si="13"/>
        <v/>
      </c>
      <c r="O28" s="203" t="str">
        <f t="shared" si="13"/>
        <v/>
      </c>
      <c r="P28" s="203" t="str">
        <f t="shared" si="13"/>
        <v/>
      </c>
      <c r="Q28" s="203" t="str">
        <f t="shared" si="13"/>
        <v/>
      </c>
      <c r="R28" s="215" t="str">
        <f t="shared" si="13"/>
        <v/>
      </c>
      <c r="S28" s="169">
        <f t="shared" si="2"/>
        <v>15</v>
      </c>
      <c r="T28" s="155">
        <f t="shared" si="3"/>
        <v>0</v>
      </c>
      <c r="U28" s="141">
        <f t="shared" si="4"/>
        <v>117.688</v>
      </c>
      <c r="V28" s="167">
        <f t="shared" si="14"/>
        <v>8.4229999999999876</v>
      </c>
      <c r="W28" s="96">
        <f>IF(V28&lt;=0,10,IF(V28&lt;1,5,IF(V28&lt;2,0,IF(V28&lt;3,-5,-10))))</f>
        <v>-10</v>
      </c>
      <c r="X28" s="277">
        <f t="shared" si="6"/>
        <v>4</v>
      </c>
      <c r="Y28" s="156">
        <f t="shared" si="7"/>
        <v>7</v>
      </c>
      <c r="Z28" s="156">
        <f>IF($Y28="n/a","",IFERROR(COUNTIF($Y$2:$Y28,"="&amp;Y28),""))</f>
        <v>7</v>
      </c>
      <c r="AA28" s="156">
        <f>COUNTIF($X$2:X27,"&lt;"&amp;X28)</f>
        <v>7</v>
      </c>
      <c r="AB28" s="166">
        <f t="shared" si="8"/>
        <v>15</v>
      </c>
      <c r="AC28" s="169">
        <f t="shared" si="9"/>
        <v>5</v>
      </c>
    </row>
    <row r="29" spans="1:29" x14ac:dyDescent="0.3">
      <c r="A29" s="257">
        <v>95</v>
      </c>
      <c r="B29" s="1" t="s">
        <v>108</v>
      </c>
      <c r="C29" s="1" t="str">
        <f t="shared" si="0"/>
        <v>isaac pittolo</v>
      </c>
      <c r="D29" s="8" t="s">
        <v>48</v>
      </c>
      <c r="E29" s="17" t="s">
        <v>174</v>
      </c>
      <c r="F29" s="1"/>
      <c r="G29" s="8" t="s">
        <v>70</v>
      </c>
      <c r="H29" s="203" t="str">
        <f t="shared" si="13"/>
        <v/>
      </c>
      <c r="I29" s="203" t="str">
        <f t="shared" si="13"/>
        <v/>
      </c>
      <c r="J29" s="203" t="str">
        <f t="shared" si="13"/>
        <v/>
      </c>
      <c r="K29" s="203" t="str">
        <f t="shared" si="13"/>
        <v/>
      </c>
      <c r="L29" s="203">
        <f t="shared" si="13"/>
        <v>15</v>
      </c>
      <c r="M29" s="203" t="str">
        <f t="shared" si="13"/>
        <v/>
      </c>
      <c r="N29" s="203" t="str">
        <f t="shared" si="13"/>
        <v/>
      </c>
      <c r="O29" s="203" t="str">
        <f t="shared" si="13"/>
        <v/>
      </c>
      <c r="P29" s="203" t="str">
        <f t="shared" si="13"/>
        <v/>
      </c>
      <c r="Q29" s="203" t="str">
        <f t="shared" si="13"/>
        <v/>
      </c>
      <c r="R29" s="215" t="str">
        <f t="shared" si="13"/>
        <v/>
      </c>
      <c r="S29" s="169">
        <f t="shared" si="2"/>
        <v>15</v>
      </c>
      <c r="T29" s="155">
        <f t="shared" si="3"/>
        <v>0</v>
      </c>
      <c r="U29" s="141">
        <f t="shared" si="4"/>
        <v>117.688</v>
      </c>
      <c r="V29" s="167">
        <f t="shared" si="14"/>
        <v>8.5349999999999966</v>
      </c>
      <c r="W29" s="96">
        <f>IF(V29&lt;=0,10,IF(V29&lt;1,5,IF(V29&lt;2,0,IF(V29&lt;3,-5,-10))))</f>
        <v>-10</v>
      </c>
      <c r="X29" s="277">
        <f t="shared" si="6"/>
        <v>4</v>
      </c>
      <c r="Y29" s="156">
        <f t="shared" si="7"/>
        <v>7</v>
      </c>
      <c r="Z29" s="156">
        <f>IF($Y29="n/a","",IFERROR(COUNTIF($Y$2:$Y29,"="&amp;Y29),""))</f>
        <v>8</v>
      </c>
      <c r="AA29" s="156">
        <f>COUNTIF($X$2:X28,"&lt;"&amp;X29)</f>
        <v>7</v>
      </c>
      <c r="AB29" s="166">
        <f t="shared" si="8"/>
        <v>15</v>
      </c>
      <c r="AC29" s="169">
        <f t="shared" si="9"/>
        <v>5</v>
      </c>
    </row>
    <row r="30" spans="1:29" x14ac:dyDescent="0.3">
      <c r="A30" s="257">
        <v>21</v>
      </c>
      <c r="B30" s="1" t="s">
        <v>126</v>
      </c>
      <c r="C30" s="1" t="str">
        <f t="shared" si="0"/>
        <v>eden beavis</v>
      </c>
      <c r="D30" s="8" t="s">
        <v>26</v>
      </c>
      <c r="E30" s="17" t="s">
        <v>175</v>
      </c>
      <c r="F30" s="1"/>
      <c r="G30" s="8" t="s">
        <v>128</v>
      </c>
      <c r="H30" s="203" t="str">
        <f t="shared" si="13"/>
        <v/>
      </c>
      <c r="I30" s="203" t="str">
        <f t="shared" si="13"/>
        <v/>
      </c>
      <c r="J30" s="203" t="str">
        <f t="shared" si="13"/>
        <v/>
      </c>
      <c r="K30" s="203" t="str">
        <f t="shared" si="13"/>
        <v/>
      </c>
      <c r="L30" s="203" t="str">
        <f t="shared" si="13"/>
        <v/>
      </c>
      <c r="M30" s="203" t="str">
        <f t="shared" si="13"/>
        <v/>
      </c>
      <c r="N30" s="203" t="str">
        <f t="shared" si="13"/>
        <v/>
      </c>
      <c r="O30" s="203" t="str">
        <f t="shared" si="13"/>
        <v/>
      </c>
      <c r="P30" s="203" t="str">
        <f t="shared" si="13"/>
        <v/>
      </c>
      <c r="Q30" s="203" t="str">
        <f t="shared" si="13"/>
        <v/>
      </c>
      <c r="R30" s="215" t="str">
        <f t="shared" si="13"/>
        <v/>
      </c>
      <c r="S30" s="169">
        <f t="shared" si="2"/>
        <v>0</v>
      </c>
      <c r="T30" s="155">
        <f t="shared" si="3"/>
        <v>0</v>
      </c>
      <c r="U30" s="141" t="str">
        <f t="shared" si="4"/>
        <v/>
      </c>
      <c r="V30" s="167" t="str">
        <f t="shared" si="14"/>
        <v/>
      </c>
      <c r="W30" s="96"/>
      <c r="X30" s="277" t="str">
        <f t="shared" si="6"/>
        <v>n/a</v>
      </c>
      <c r="Y30" s="156" t="str">
        <f t="shared" si="7"/>
        <v>n/a</v>
      </c>
      <c r="Z30" s="156" t="str">
        <f>IF($Y30="n/a","",IFERROR(COUNTIF($Y$2:$Y30,"="&amp;Y30),""))</f>
        <v/>
      </c>
      <c r="AA30" s="156">
        <f>COUNTIF($X$2:X29,"&lt;"&amp;X30)</f>
        <v>0</v>
      </c>
      <c r="AB30" s="166">
        <f t="shared" si="8"/>
        <v>0</v>
      </c>
      <c r="AC30" s="169">
        <f t="shared" si="9"/>
        <v>0</v>
      </c>
    </row>
    <row r="31" spans="1:29" x14ac:dyDescent="0.3">
      <c r="A31" s="257">
        <v>860</v>
      </c>
      <c r="B31" s="1" t="s">
        <v>129</v>
      </c>
      <c r="C31" s="1" t="str">
        <f t="shared" si="0"/>
        <v>simon acfield</v>
      </c>
      <c r="D31" s="8" t="s">
        <v>48</v>
      </c>
      <c r="E31" s="17" t="s">
        <v>176</v>
      </c>
      <c r="F31" s="1"/>
      <c r="G31" s="8" t="s">
        <v>134</v>
      </c>
      <c r="H31" s="203" t="str">
        <f t="shared" si="13"/>
        <v/>
      </c>
      <c r="I31" s="203" t="str">
        <f t="shared" si="13"/>
        <v/>
      </c>
      <c r="J31" s="203" t="str">
        <f t="shared" si="13"/>
        <v/>
      </c>
      <c r="K31" s="203" t="str">
        <f t="shared" si="13"/>
        <v/>
      </c>
      <c r="L31" s="203">
        <f t="shared" si="13"/>
        <v>15</v>
      </c>
      <c r="M31" s="203" t="str">
        <f t="shared" si="13"/>
        <v/>
      </c>
      <c r="N31" s="203" t="str">
        <f t="shared" si="13"/>
        <v/>
      </c>
      <c r="O31" s="203" t="str">
        <f t="shared" si="13"/>
        <v/>
      </c>
      <c r="P31" s="203" t="str">
        <f t="shared" si="13"/>
        <v/>
      </c>
      <c r="Q31" s="203" t="str">
        <f t="shared" si="13"/>
        <v/>
      </c>
      <c r="R31" s="215" t="str">
        <f t="shared" si="13"/>
        <v/>
      </c>
      <c r="S31" s="169">
        <f t="shared" si="2"/>
        <v>15</v>
      </c>
      <c r="T31" s="155">
        <f t="shared" si="3"/>
        <v>0</v>
      </c>
      <c r="U31" s="141">
        <f t="shared" si="4"/>
        <v>117.688</v>
      </c>
      <c r="V31" s="167">
        <f t="shared" si="14"/>
        <v>9.2079999999999842</v>
      </c>
      <c r="W31" s="96">
        <f>IF(V31&lt;=0,10,IF(V31&lt;1,5,IF(V31&lt;2,0,IF(V31&lt;3,-5,-10))))</f>
        <v>-10</v>
      </c>
      <c r="X31" s="277">
        <f t="shared" si="6"/>
        <v>4</v>
      </c>
      <c r="Y31" s="156">
        <f t="shared" si="7"/>
        <v>7</v>
      </c>
      <c r="Z31" s="156">
        <f>IF($Y31="n/a","",IFERROR(COUNTIF($Y$2:$Y31,"="&amp;Y31),""))</f>
        <v>9</v>
      </c>
      <c r="AA31" s="156">
        <f>COUNTIF($X$2:X30,"&lt;"&amp;X31)</f>
        <v>7</v>
      </c>
      <c r="AB31" s="166">
        <f t="shared" si="8"/>
        <v>15</v>
      </c>
      <c r="AC31" s="169">
        <f t="shared" si="9"/>
        <v>5</v>
      </c>
    </row>
    <row r="32" spans="1:29" x14ac:dyDescent="0.3">
      <c r="A32" s="257">
        <v>24</v>
      </c>
      <c r="B32" s="1" t="s">
        <v>177</v>
      </c>
      <c r="C32" s="1" t="str">
        <f t="shared" si="0"/>
        <v>wayne scanlan</v>
      </c>
      <c r="D32" s="8" t="s">
        <v>26</v>
      </c>
      <c r="E32" s="17" t="s">
        <v>178</v>
      </c>
      <c r="F32" s="1"/>
      <c r="G32" s="8" t="s">
        <v>105</v>
      </c>
      <c r="H32" s="203" t="str">
        <f t="shared" ref="H32:R39" si="15">IF($D32=H$1,$S32,"")</f>
        <v/>
      </c>
      <c r="I32" s="203" t="str">
        <f t="shared" si="15"/>
        <v/>
      </c>
      <c r="J32" s="203" t="str">
        <f t="shared" si="15"/>
        <v/>
      </c>
      <c r="K32" s="203" t="str">
        <f t="shared" si="15"/>
        <v/>
      </c>
      <c r="L32" s="203" t="str">
        <f t="shared" si="15"/>
        <v/>
      </c>
      <c r="M32" s="203" t="str">
        <f t="shared" si="15"/>
        <v/>
      </c>
      <c r="N32" s="203" t="str">
        <f t="shared" si="15"/>
        <v/>
      </c>
      <c r="O32" s="203" t="str">
        <f t="shared" si="15"/>
        <v/>
      </c>
      <c r="P32" s="203" t="str">
        <f t="shared" si="15"/>
        <v/>
      </c>
      <c r="Q32" s="203" t="str">
        <f t="shared" si="15"/>
        <v/>
      </c>
      <c r="R32" s="215" t="str">
        <f t="shared" si="15"/>
        <v/>
      </c>
      <c r="S32" s="169">
        <f t="shared" si="2"/>
        <v>0</v>
      </c>
      <c r="T32" s="155">
        <f t="shared" si="3"/>
        <v>0</v>
      </c>
      <c r="U32" s="141" t="str">
        <f t="shared" si="4"/>
        <v/>
      </c>
      <c r="V32" s="319" t="str">
        <f t="shared" si="14"/>
        <v/>
      </c>
      <c r="W32" s="96"/>
      <c r="X32" s="277" t="str">
        <f t="shared" si="6"/>
        <v>n/a</v>
      </c>
      <c r="Y32" s="156" t="str">
        <f t="shared" si="7"/>
        <v>n/a</v>
      </c>
      <c r="Z32" s="156" t="str">
        <f>IF($Y32="n/a","",IFERROR(COUNTIF($Y$2:$Y32,"="&amp;Y32),""))</f>
        <v/>
      </c>
      <c r="AA32" s="156">
        <f>COUNTIF($X$2:X31,"&lt;"&amp;X32)</f>
        <v>0</v>
      </c>
      <c r="AB32" s="166">
        <f t="shared" si="8"/>
        <v>0</v>
      </c>
      <c r="AC32" s="169">
        <f t="shared" si="9"/>
        <v>0</v>
      </c>
    </row>
    <row r="33" spans="1:33" x14ac:dyDescent="0.3">
      <c r="A33" s="257">
        <v>100</v>
      </c>
      <c r="B33" s="1" t="s">
        <v>110</v>
      </c>
      <c r="C33" s="1" t="str">
        <f t="shared" si="0"/>
        <v>andrew potter</v>
      </c>
      <c r="D33" s="8" t="s">
        <v>26</v>
      </c>
      <c r="E33" s="17" t="s">
        <v>179</v>
      </c>
      <c r="F33" s="1"/>
      <c r="G33" s="8" t="s">
        <v>145</v>
      </c>
      <c r="H33" s="203" t="str">
        <f t="shared" si="15"/>
        <v/>
      </c>
      <c r="I33" s="203" t="str">
        <f t="shared" si="15"/>
        <v/>
      </c>
      <c r="J33" s="203" t="str">
        <f t="shared" si="15"/>
        <v/>
      </c>
      <c r="K33" s="203" t="str">
        <f t="shared" si="15"/>
        <v/>
      </c>
      <c r="L33" s="203" t="str">
        <f t="shared" si="15"/>
        <v/>
      </c>
      <c r="M33" s="203" t="str">
        <f t="shared" si="15"/>
        <v/>
      </c>
      <c r="N33" s="203" t="str">
        <f t="shared" si="15"/>
        <v/>
      </c>
      <c r="O33" s="203" t="str">
        <f t="shared" si="15"/>
        <v/>
      </c>
      <c r="P33" s="203" t="str">
        <f t="shared" si="15"/>
        <v/>
      </c>
      <c r="Q33" s="203" t="str">
        <f t="shared" si="15"/>
        <v/>
      </c>
      <c r="R33" s="215" t="str">
        <f t="shared" si="15"/>
        <v/>
      </c>
      <c r="S33" s="169">
        <f t="shared" si="2"/>
        <v>0</v>
      </c>
      <c r="T33" s="155">
        <f t="shared" si="3"/>
        <v>0</v>
      </c>
      <c r="U33" s="141" t="str">
        <f t="shared" si="4"/>
        <v/>
      </c>
      <c r="V33" s="167" t="str">
        <f t="shared" si="14"/>
        <v/>
      </c>
      <c r="W33" s="96"/>
      <c r="X33" s="277" t="str">
        <f t="shared" si="6"/>
        <v>n/a</v>
      </c>
      <c r="Y33" s="156" t="str">
        <f t="shared" si="7"/>
        <v>n/a</v>
      </c>
      <c r="Z33" s="156" t="str">
        <f>IF($Y33="n/a","",IFERROR(COUNTIF($Y$2:$Y33,"="&amp;Y33),""))</f>
        <v/>
      </c>
      <c r="AA33" s="156">
        <f>COUNTIF($X$2:X32,"&lt;"&amp;X33)</f>
        <v>0</v>
      </c>
      <c r="AB33" s="166">
        <f t="shared" si="8"/>
        <v>0</v>
      </c>
      <c r="AC33" s="169">
        <f t="shared" si="9"/>
        <v>0</v>
      </c>
    </row>
    <row r="34" spans="1:33" x14ac:dyDescent="0.3">
      <c r="A34" s="257">
        <v>737</v>
      </c>
      <c r="B34" s="1" t="s">
        <v>136</v>
      </c>
      <c r="C34" s="1" t="str">
        <f t="shared" si="0"/>
        <v>stuart dawson</v>
      </c>
      <c r="D34" s="8" t="s">
        <v>5</v>
      </c>
      <c r="E34" s="17" t="s">
        <v>180</v>
      </c>
      <c r="F34" s="1"/>
      <c r="G34" s="8" t="s">
        <v>70</v>
      </c>
      <c r="H34" s="203" t="str">
        <f t="shared" si="15"/>
        <v/>
      </c>
      <c r="I34" s="203" t="str">
        <f t="shared" si="15"/>
        <v/>
      </c>
      <c r="J34" s="203" t="str">
        <f t="shared" si="15"/>
        <v/>
      </c>
      <c r="K34" s="203" t="str">
        <f t="shared" si="15"/>
        <v/>
      </c>
      <c r="L34" s="203" t="str">
        <f t="shared" si="15"/>
        <v/>
      </c>
      <c r="M34" s="203" t="str">
        <f t="shared" si="15"/>
        <v/>
      </c>
      <c r="N34" s="203" t="str">
        <f t="shared" si="15"/>
        <v/>
      </c>
      <c r="O34" s="203" t="str">
        <f t="shared" si="15"/>
        <v/>
      </c>
      <c r="P34" s="203" t="str">
        <f t="shared" si="15"/>
        <v/>
      </c>
      <c r="Q34" s="203">
        <f t="shared" si="15"/>
        <v>75</v>
      </c>
      <c r="R34" s="215" t="str">
        <f t="shared" si="15"/>
        <v/>
      </c>
      <c r="S34" s="169">
        <f t="shared" si="2"/>
        <v>75</v>
      </c>
      <c r="T34" s="155">
        <f t="shared" si="3"/>
        <v>0</v>
      </c>
      <c r="U34" s="141">
        <f t="shared" si="4"/>
        <v>122.71800000000002</v>
      </c>
      <c r="V34" s="167">
        <f t="shared" si="14"/>
        <v>7.393999999999977</v>
      </c>
      <c r="W34" s="96">
        <f>IF(V34&lt;=0,10,IF(V34&lt;1,5,IF(V34&lt;2,0,IF(V34&lt;3,-5,-10))))</f>
        <v>-10</v>
      </c>
      <c r="X34" s="277">
        <f t="shared" si="6"/>
        <v>1</v>
      </c>
      <c r="Y34" s="156">
        <f t="shared" si="7"/>
        <v>2</v>
      </c>
      <c r="Z34" s="156">
        <f>IF($Y34="n/a","",IFERROR(COUNTIF($Y$2:$Y34,"="&amp;Y34),""))</f>
        <v>2</v>
      </c>
      <c r="AA34" s="156">
        <f>COUNTIF($X$2:X33,"&lt;"&amp;X34)</f>
        <v>0</v>
      </c>
      <c r="AB34" s="166">
        <f t="shared" si="8"/>
        <v>75</v>
      </c>
      <c r="AC34" s="169">
        <f t="shared" si="9"/>
        <v>65</v>
      </c>
    </row>
    <row r="35" spans="1:33" x14ac:dyDescent="0.3">
      <c r="A35" s="257">
        <v>64</v>
      </c>
      <c r="B35" s="1" t="s">
        <v>92</v>
      </c>
      <c r="C35" s="1" t="str">
        <f t="shared" si="0"/>
        <v>peter whitaker</v>
      </c>
      <c r="D35" s="8" t="s">
        <v>4</v>
      </c>
      <c r="E35" s="17" t="s">
        <v>181</v>
      </c>
      <c r="F35" s="1"/>
      <c r="G35" s="8" t="s">
        <v>70</v>
      </c>
      <c r="H35" s="203" t="str">
        <f t="shared" si="15"/>
        <v/>
      </c>
      <c r="I35" s="203" t="str">
        <f t="shared" si="15"/>
        <v/>
      </c>
      <c r="J35" s="203" t="str">
        <f t="shared" si="15"/>
        <v/>
      </c>
      <c r="K35" s="203" t="str">
        <f t="shared" si="15"/>
        <v/>
      </c>
      <c r="L35" s="203" t="str">
        <f t="shared" si="15"/>
        <v/>
      </c>
      <c r="M35" s="203" t="str">
        <f t="shared" si="15"/>
        <v/>
      </c>
      <c r="N35" s="203" t="str">
        <f t="shared" si="15"/>
        <v/>
      </c>
      <c r="O35" s="203" t="str">
        <f t="shared" si="15"/>
        <v/>
      </c>
      <c r="P35" s="203">
        <f t="shared" si="15"/>
        <v>75</v>
      </c>
      <c r="Q35" s="203" t="str">
        <f t="shared" si="15"/>
        <v/>
      </c>
      <c r="R35" s="215" t="str">
        <f t="shared" si="15"/>
        <v/>
      </c>
      <c r="S35" s="169">
        <f t="shared" si="2"/>
        <v>75</v>
      </c>
      <c r="T35" s="155">
        <f t="shared" si="3"/>
        <v>-60</v>
      </c>
      <c r="U35" s="141">
        <f t="shared" si="4"/>
        <v>118.93500000000002</v>
      </c>
      <c r="V35" s="167">
        <f t="shared" si="14"/>
        <v>12.85199999999999</v>
      </c>
      <c r="W35" s="96">
        <f>IF(V35&lt;=0,10,IF(V35&lt;1,5,IF(V35&lt;2,0,IF(V35&lt;3,-5,-10))))</f>
        <v>-10</v>
      </c>
      <c r="X35" s="277">
        <f t="shared" si="6"/>
        <v>3</v>
      </c>
      <c r="Y35" s="156">
        <f t="shared" si="7"/>
        <v>5</v>
      </c>
      <c r="Z35" s="156">
        <f>IF($Y35="n/a","",IFERROR(COUNTIF($Y$2:$Y35,"="&amp;Y35),""))</f>
        <v>2</v>
      </c>
      <c r="AA35" s="156">
        <f>COUNTIF($X$2:X34,"&lt;"&amp;X35)</f>
        <v>7</v>
      </c>
      <c r="AB35" s="166">
        <f t="shared" si="8"/>
        <v>15</v>
      </c>
      <c r="AC35" s="169">
        <f t="shared" si="9"/>
        <v>5</v>
      </c>
    </row>
    <row r="36" spans="1:33" x14ac:dyDescent="0.3">
      <c r="A36" s="257">
        <v>7</v>
      </c>
      <c r="B36" s="1" t="s">
        <v>182</v>
      </c>
      <c r="C36" s="1" t="str">
        <f t="shared" si="0"/>
        <v>greg cleaver</v>
      </c>
      <c r="D36" s="8" t="s">
        <v>26</v>
      </c>
      <c r="E36" s="17" t="s">
        <v>183</v>
      </c>
      <c r="F36" s="1"/>
      <c r="G36" s="8" t="s">
        <v>105</v>
      </c>
      <c r="H36" s="203" t="str">
        <f t="shared" si="15"/>
        <v/>
      </c>
      <c r="I36" s="203" t="str">
        <f t="shared" si="15"/>
        <v/>
      </c>
      <c r="J36" s="203" t="str">
        <f t="shared" si="15"/>
        <v/>
      </c>
      <c r="K36" s="203" t="str">
        <f t="shared" si="15"/>
        <v/>
      </c>
      <c r="L36" s="203" t="str">
        <f t="shared" si="15"/>
        <v/>
      </c>
      <c r="M36" s="203" t="str">
        <f t="shared" si="15"/>
        <v/>
      </c>
      <c r="N36" s="203" t="str">
        <f t="shared" si="15"/>
        <v/>
      </c>
      <c r="O36" s="203" t="str">
        <f t="shared" si="15"/>
        <v/>
      </c>
      <c r="P36" s="203" t="str">
        <f t="shared" si="15"/>
        <v/>
      </c>
      <c r="Q36" s="203" t="str">
        <f t="shared" si="15"/>
        <v/>
      </c>
      <c r="R36" s="215" t="str">
        <f t="shared" si="15"/>
        <v/>
      </c>
      <c r="S36" s="169">
        <f t="shared" si="2"/>
        <v>0</v>
      </c>
      <c r="T36" s="155">
        <f t="shared" si="3"/>
        <v>0</v>
      </c>
      <c r="U36" s="141" t="str">
        <f t="shared" si="4"/>
        <v/>
      </c>
      <c r="V36" s="167" t="str">
        <f t="shared" si="14"/>
        <v/>
      </c>
      <c r="W36" s="96"/>
      <c r="X36" s="277" t="str">
        <f t="shared" si="6"/>
        <v>n/a</v>
      </c>
      <c r="Y36" s="156" t="str">
        <f t="shared" si="7"/>
        <v>n/a</v>
      </c>
      <c r="Z36" s="156" t="str">
        <f>IF($Y36="n/a","",IFERROR(COUNTIF($Y$2:$Y36,"="&amp;Y36),""))</f>
        <v/>
      </c>
      <c r="AA36" s="156">
        <f>COUNTIF($X$2:X35,"&lt;"&amp;X36)</f>
        <v>0</v>
      </c>
      <c r="AB36" s="166">
        <f t="shared" si="8"/>
        <v>0</v>
      </c>
      <c r="AC36" s="169">
        <f t="shared" si="9"/>
        <v>0</v>
      </c>
    </row>
    <row r="37" spans="1:33" x14ac:dyDescent="0.3">
      <c r="A37" s="257">
        <v>83</v>
      </c>
      <c r="B37" s="1" t="s">
        <v>184</v>
      </c>
      <c r="C37" s="1" t="str">
        <f t="shared" si="0"/>
        <v>andrew tabone</v>
      </c>
      <c r="D37" s="8" t="s">
        <v>26</v>
      </c>
      <c r="E37" s="17" t="s">
        <v>185</v>
      </c>
      <c r="F37" s="1"/>
      <c r="G37" s="8" t="s">
        <v>145</v>
      </c>
      <c r="H37" s="203" t="str">
        <f t="shared" si="15"/>
        <v/>
      </c>
      <c r="I37" s="203" t="str">
        <f t="shared" si="15"/>
        <v/>
      </c>
      <c r="J37" s="203" t="str">
        <f t="shared" si="15"/>
        <v/>
      </c>
      <c r="K37" s="203" t="str">
        <f t="shared" si="15"/>
        <v/>
      </c>
      <c r="L37" s="203" t="str">
        <f t="shared" si="15"/>
        <v/>
      </c>
      <c r="M37" s="203" t="str">
        <f t="shared" si="15"/>
        <v/>
      </c>
      <c r="N37" s="203" t="str">
        <f t="shared" si="15"/>
        <v/>
      </c>
      <c r="O37" s="203" t="str">
        <f t="shared" si="15"/>
        <v/>
      </c>
      <c r="P37" s="203" t="str">
        <f t="shared" si="15"/>
        <v/>
      </c>
      <c r="Q37" s="203" t="str">
        <f t="shared" si="15"/>
        <v/>
      </c>
      <c r="R37" s="215" t="str">
        <f t="shared" si="15"/>
        <v/>
      </c>
      <c r="S37" s="169">
        <f t="shared" si="2"/>
        <v>0</v>
      </c>
      <c r="T37" s="155">
        <f t="shared" si="3"/>
        <v>0</v>
      </c>
      <c r="U37" s="141" t="str">
        <f t="shared" si="4"/>
        <v/>
      </c>
      <c r="V37" s="167" t="str">
        <f t="shared" si="14"/>
        <v/>
      </c>
      <c r="W37" s="96"/>
      <c r="X37" s="277" t="str">
        <f t="shared" si="6"/>
        <v>n/a</v>
      </c>
      <c r="Y37" s="156" t="str">
        <f t="shared" si="7"/>
        <v>n/a</v>
      </c>
      <c r="Z37" s="156" t="str">
        <f>IF($Y37="n/a","",IFERROR(COUNTIF($Y$2:$Y37,"="&amp;Y37),""))</f>
        <v/>
      </c>
      <c r="AA37" s="156">
        <f>COUNTIF($X$2:X36,"&lt;"&amp;X37)</f>
        <v>0</v>
      </c>
      <c r="AB37" s="166">
        <f t="shared" si="8"/>
        <v>0</v>
      </c>
      <c r="AC37" s="169">
        <f t="shared" si="9"/>
        <v>0</v>
      </c>
    </row>
    <row r="38" spans="1:33" x14ac:dyDescent="0.3">
      <c r="A38" s="257">
        <v>37</v>
      </c>
      <c r="B38" s="1" t="s">
        <v>94</v>
      </c>
      <c r="C38" s="1" t="str">
        <f t="shared" si="0"/>
        <v>matthew cavell</v>
      </c>
      <c r="D38" s="8" t="s">
        <v>5</v>
      </c>
      <c r="E38" s="17" t="s">
        <v>186</v>
      </c>
      <c r="F38" s="1"/>
      <c r="G38" s="8" t="s">
        <v>51</v>
      </c>
      <c r="H38" s="203" t="str">
        <f t="shared" si="15"/>
        <v/>
      </c>
      <c r="I38" s="203" t="str">
        <f t="shared" si="15"/>
        <v/>
      </c>
      <c r="J38" s="203" t="str">
        <f t="shared" si="15"/>
        <v/>
      </c>
      <c r="K38" s="203" t="str">
        <f t="shared" si="15"/>
        <v/>
      </c>
      <c r="L38" s="203" t="str">
        <f t="shared" si="15"/>
        <v/>
      </c>
      <c r="M38" s="203" t="str">
        <f t="shared" si="15"/>
        <v/>
      </c>
      <c r="N38" s="203" t="str">
        <f t="shared" si="15"/>
        <v/>
      </c>
      <c r="O38" s="203" t="str">
        <f t="shared" si="15"/>
        <v/>
      </c>
      <c r="P38" s="203" t="str">
        <f t="shared" si="15"/>
        <v/>
      </c>
      <c r="Q38" s="203">
        <f t="shared" si="15"/>
        <v>60</v>
      </c>
      <c r="R38" s="215" t="str">
        <f t="shared" si="15"/>
        <v/>
      </c>
      <c r="S38" s="169">
        <f t="shared" si="2"/>
        <v>60</v>
      </c>
      <c r="T38" s="320">
        <f t="shared" si="3"/>
        <v>0</v>
      </c>
      <c r="U38" s="141">
        <f t="shared" si="4"/>
        <v>122.71800000000002</v>
      </c>
      <c r="V38" s="319">
        <f t="shared" si="14"/>
        <v>12.442000000000007</v>
      </c>
      <c r="W38" s="96">
        <f>IF(V38&lt;=0,10,IF(V38&lt;1,5,IF(V38&lt;2,0,IF(V38&lt;3,-5,-10))))</f>
        <v>-10</v>
      </c>
      <c r="X38" s="277">
        <f t="shared" si="6"/>
        <v>1</v>
      </c>
      <c r="Y38" s="156">
        <f t="shared" si="7"/>
        <v>2</v>
      </c>
      <c r="Z38" s="156">
        <f>IF($Y38="n/a","",IFERROR(COUNTIF($Y$2:$Y38,"="&amp;Y38),""))</f>
        <v>3</v>
      </c>
      <c r="AA38" s="156">
        <f>COUNTIF($X$2:X37,"&lt;"&amp;X38)</f>
        <v>0</v>
      </c>
      <c r="AB38" s="166">
        <f t="shared" si="8"/>
        <v>60</v>
      </c>
      <c r="AC38" s="169">
        <f t="shared" si="9"/>
        <v>50</v>
      </c>
    </row>
    <row r="39" spans="1:33" x14ac:dyDescent="0.3">
      <c r="A39" s="257">
        <v>101</v>
      </c>
      <c r="B39" s="1" t="s">
        <v>187</v>
      </c>
      <c r="C39" s="1" t="str">
        <f t="shared" si="0"/>
        <v>alexandra rodek</v>
      </c>
      <c r="D39" s="8" t="s">
        <v>26</v>
      </c>
      <c r="E39" s="17" t="s">
        <v>188</v>
      </c>
      <c r="F39" s="1"/>
      <c r="G39" s="8" t="s">
        <v>134</v>
      </c>
      <c r="H39" s="203" t="str">
        <f t="shared" si="15"/>
        <v/>
      </c>
      <c r="I39" s="203" t="str">
        <f t="shared" si="15"/>
        <v/>
      </c>
      <c r="J39" s="203" t="str">
        <f t="shared" si="15"/>
        <v/>
      </c>
      <c r="K39" s="203" t="str">
        <f t="shared" si="15"/>
        <v/>
      </c>
      <c r="L39" s="203" t="str">
        <f t="shared" si="15"/>
        <v/>
      </c>
      <c r="M39" s="203" t="str">
        <f t="shared" si="15"/>
        <v/>
      </c>
      <c r="N39" s="203" t="str">
        <f t="shared" si="15"/>
        <v/>
      </c>
      <c r="O39" s="203" t="str">
        <f t="shared" si="15"/>
        <v/>
      </c>
      <c r="P39" s="203" t="str">
        <f t="shared" si="15"/>
        <v/>
      </c>
      <c r="Q39" s="203" t="str">
        <f t="shared" si="15"/>
        <v/>
      </c>
      <c r="R39" s="215" t="str">
        <f t="shared" si="15"/>
        <v/>
      </c>
      <c r="S39" s="169">
        <f t="shared" si="2"/>
        <v>0</v>
      </c>
      <c r="T39" s="155">
        <f t="shared" si="3"/>
        <v>0</v>
      </c>
      <c r="U39" s="141" t="str">
        <f t="shared" si="4"/>
        <v/>
      </c>
      <c r="V39" s="167" t="str">
        <f t="shared" si="14"/>
        <v/>
      </c>
      <c r="W39" s="96"/>
      <c r="X39" s="277" t="str">
        <f t="shared" si="6"/>
        <v>n/a</v>
      </c>
      <c r="Y39" s="156" t="str">
        <f t="shared" si="7"/>
        <v>n/a</v>
      </c>
      <c r="Z39" s="156" t="str">
        <f>IF($Y39="n/a","",IFERROR(COUNTIF($Y$2:$Y39,"="&amp;Y39),""))</f>
        <v/>
      </c>
      <c r="AA39" s="156">
        <f>COUNTIF($X$2:X38,"&lt;"&amp;X39)</f>
        <v>0</v>
      </c>
      <c r="AB39" s="166">
        <f t="shared" si="8"/>
        <v>0</v>
      </c>
      <c r="AC39" s="169">
        <f t="shared" si="9"/>
        <v>0</v>
      </c>
    </row>
    <row r="40" spans="1:33" x14ac:dyDescent="0.3">
      <c r="A40" s="155">
        <v>555</v>
      </c>
      <c r="B40" s="5" t="s">
        <v>63</v>
      </c>
      <c r="C40" s="5" t="str">
        <f t="shared" si="0"/>
        <v>tim meaden</v>
      </c>
      <c r="D40" s="12" t="s">
        <v>13</v>
      </c>
      <c r="E40" s="7" t="s">
        <v>223</v>
      </c>
      <c r="F40" s="5"/>
      <c r="G40" s="12"/>
      <c r="H40" s="203" t="str">
        <f>IF($D40=H$1,$S40,"")</f>
        <v/>
      </c>
      <c r="I40" s="203"/>
      <c r="J40" s="203" t="str">
        <f t="shared" ref="J40:R41" si="16">IF($D40=J$1,$S40,"")</f>
        <v/>
      </c>
      <c r="K40" s="203" t="str">
        <f t="shared" si="16"/>
        <v/>
      </c>
      <c r="L40" s="203" t="str">
        <f t="shared" si="16"/>
        <v/>
      </c>
      <c r="M40" s="203" t="str">
        <f t="shared" si="16"/>
        <v/>
      </c>
      <c r="N40" s="203" t="str">
        <f t="shared" si="16"/>
        <v/>
      </c>
      <c r="O40" s="203" t="str">
        <f t="shared" si="16"/>
        <v/>
      </c>
      <c r="P40" s="203" t="str">
        <f t="shared" si="16"/>
        <v/>
      </c>
      <c r="Q40" s="203" t="str">
        <f t="shared" si="16"/>
        <v/>
      </c>
      <c r="R40" s="215" t="str">
        <f t="shared" si="16"/>
        <v/>
      </c>
      <c r="S40" s="169">
        <v>0</v>
      </c>
      <c r="T40" s="155">
        <v>0</v>
      </c>
      <c r="U40" s="141">
        <f t="shared" si="4"/>
        <v>109.967</v>
      </c>
      <c r="V40" s="167" t="str">
        <f t="shared" si="14"/>
        <v/>
      </c>
      <c r="W40" s="96"/>
      <c r="X40" s="277">
        <f t="shared" si="6"/>
        <v>6</v>
      </c>
      <c r="Y40" s="156">
        <f t="shared" si="7"/>
        <v>10</v>
      </c>
      <c r="Z40" s="156">
        <f>IF($Y40="n/a","",IFERROR(COUNTIF($Y$2:$Y40,"="&amp;Y40),""))</f>
        <v>3</v>
      </c>
      <c r="AA40" s="156">
        <f>COUNTIF($X$2:X39,"&lt;"&amp;X40)</f>
        <v>23</v>
      </c>
      <c r="AB40" s="166">
        <f t="shared" si="8"/>
        <v>15</v>
      </c>
      <c r="AC40" s="169">
        <f t="shared" si="9"/>
        <v>0</v>
      </c>
    </row>
    <row r="41" spans="1:33" ht="12.9" thickBot="1" x14ac:dyDescent="0.35">
      <c r="A41" s="259"/>
      <c r="B41" s="217"/>
      <c r="C41" s="217"/>
      <c r="D41" s="258"/>
      <c r="E41" s="295"/>
      <c r="F41" s="217"/>
      <c r="G41" s="258"/>
      <c r="H41" s="218" t="str">
        <f>IF($D41=H$1,$S41,"")</f>
        <v/>
      </c>
      <c r="I41" s="218" t="str">
        <f>IF($D41=I$1,$S41,"")</f>
        <v/>
      </c>
      <c r="J41" s="218" t="str">
        <f t="shared" si="16"/>
        <v/>
      </c>
      <c r="K41" s="218" t="str">
        <f t="shared" si="16"/>
        <v/>
      </c>
      <c r="L41" s="218" t="str">
        <f t="shared" si="16"/>
        <v/>
      </c>
      <c r="M41" s="218" t="str">
        <f t="shared" si="16"/>
        <v/>
      </c>
      <c r="N41" s="218" t="str">
        <f t="shared" si="16"/>
        <v/>
      </c>
      <c r="O41" s="218" t="str">
        <f t="shared" si="16"/>
        <v/>
      </c>
      <c r="P41" s="218" t="str">
        <f t="shared" si="16"/>
        <v/>
      </c>
      <c r="Q41" s="218" t="str">
        <f t="shared" si="16"/>
        <v/>
      </c>
      <c r="R41" s="219" t="str">
        <f t="shared" si="16"/>
        <v/>
      </c>
      <c r="S41" s="170">
        <f>IFERROR(VLOOKUP($Z41,Points2018,2,0),0)</f>
        <v>0</v>
      </c>
      <c r="T41" s="161">
        <f>AB41-S41</f>
        <v>0</v>
      </c>
      <c r="U41" s="143" t="str">
        <f>IFERROR(VLOOKUP(D41,BenchmarksRd6,3,0)*86400,"")</f>
        <v/>
      </c>
      <c r="V41" s="216" t="str">
        <f t="shared" si="14"/>
        <v/>
      </c>
      <c r="W41" s="152"/>
      <c r="X41" s="278" t="str">
        <f t="shared" si="6"/>
        <v>n/a</v>
      </c>
      <c r="Y41" s="279" t="str">
        <f t="shared" si="7"/>
        <v>n/a</v>
      </c>
      <c r="Z41" s="279" t="str">
        <f>IF($Y41="n/a","",IFERROR(COUNTIF($Y$2:$Y41,"="&amp;Y41),""))</f>
        <v/>
      </c>
      <c r="AA41" s="279">
        <f>COUNTIF($X$2:X39,"&lt;"&amp;X41)</f>
        <v>0</v>
      </c>
      <c r="AB41" s="280">
        <f t="shared" si="8"/>
        <v>0</v>
      </c>
      <c r="AC41" s="170">
        <f t="shared" si="9"/>
        <v>0</v>
      </c>
      <c r="AE41" s="225"/>
      <c r="AF41" s="13"/>
      <c r="AG41" s="226"/>
    </row>
    <row r="42" spans="1:33" ht="12.9" thickBot="1" x14ac:dyDescent="0.35">
      <c r="F42" s="151"/>
      <c r="G42" s="153" t="s">
        <v>27</v>
      </c>
      <c r="H42" s="154">
        <f t="shared" ref="H42:S42" si="17">COUNT(H2:H41)</f>
        <v>1</v>
      </c>
      <c r="I42" s="154">
        <f t="shared" si="17"/>
        <v>2</v>
      </c>
      <c r="J42" s="154">
        <f t="shared" si="17"/>
        <v>0</v>
      </c>
      <c r="K42" s="154">
        <f t="shared" si="17"/>
        <v>4</v>
      </c>
      <c r="L42" s="154">
        <f t="shared" si="17"/>
        <v>9</v>
      </c>
      <c r="M42" s="154">
        <f t="shared" si="17"/>
        <v>3</v>
      </c>
      <c r="N42" s="154">
        <f t="shared" si="17"/>
        <v>2</v>
      </c>
      <c r="O42" s="154">
        <f t="shared" si="17"/>
        <v>0</v>
      </c>
      <c r="P42" s="154">
        <f t="shared" si="17"/>
        <v>2</v>
      </c>
      <c r="Q42" s="154">
        <f t="shared" si="17"/>
        <v>3</v>
      </c>
      <c r="R42" s="154">
        <f t="shared" si="17"/>
        <v>0</v>
      </c>
      <c r="S42" s="245">
        <f t="shared" si="17"/>
        <v>40</v>
      </c>
      <c r="T42" s="171"/>
      <c r="U42" s="171"/>
      <c r="V42" s="164"/>
      <c r="W42" s="171"/>
      <c r="X42" s="171"/>
      <c r="Y42" s="171"/>
      <c r="Z42" s="171"/>
      <c r="AA42" s="171"/>
      <c r="AB42" s="171"/>
      <c r="AC42" s="171"/>
    </row>
    <row r="43" spans="1:33" x14ac:dyDescent="0.3">
      <c r="T43" s="8"/>
      <c r="U43" s="8"/>
      <c r="V43" s="164"/>
      <c r="W43" s="8"/>
      <c r="X43" s="8"/>
      <c r="Y43" s="8"/>
      <c r="Z43" s="8"/>
      <c r="AA43" s="8"/>
      <c r="AB43" s="8"/>
      <c r="AC43" s="8"/>
    </row>
    <row r="44" spans="1:33" x14ac:dyDescent="0.3">
      <c r="B44" s="2"/>
      <c r="C44" s="2"/>
      <c r="D44" s="99"/>
      <c r="T44" s="99"/>
      <c r="X44" s="99"/>
      <c r="Y44" s="99"/>
      <c r="Z44" s="99"/>
      <c r="AA44" s="99"/>
      <c r="AB44" s="99"/>
    </row>
  </sheetData>
  <mergeCells count="1">
    <mergeCell ref="AE1:AG1"/>
  </mergeCells>
  <conditionalFormatting sqref="A2:R41 T2:W41">
    <cfRule type="expression" dxfId="10" priority="1" stopIfTrue="1">
      <formula>$D2="SNA"</formula>
    </cfRule>
    <cfRule type="expression" dxfId="9" priority="2" stopIfTrue="1">
      <formula>$D2="SNB"</formula>
    </cfRule>
    <cfRule type="expression" dxfId="8" priority="3">
      <formula>$D2="SNC"</formula>
    </cfRule>
    <cfRule type="expression" dxfId="7" priority="4">
      <formula>$D2="SND"</formula>
    </cfRule>
    <cfRule type="expression" dxfId="6" priority="5">
      <formula>$D2="NAC"</formula>
    </cfRule>
    <cfRule type="expression" dxfId="5" priority="6">
      <formula>$D2="NBC"</formula>
    </cfRule>
    <cfRule type="expression" dxfId="4" priority="7">
      <formula>$D2="ABMOD"</formula>
    </cfRule>
    <cfRule type="expression" dxfId="3" priority="8">
      <formula>$D2="CDMOD"</formula>
    </cfRule>
    <cfRule type="expression" dxfId="2" priority="9">
      <formula>$D2="SMOD"</formula>
    </cfRule>
    <cfRule type="expression" dxfId="1" priority="10">
      <formula>$D2="RES"</formula>
    </cfRule>
    <cfRule type="expression" dxfId="0"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E28" sqref="E28"/>
    </sheetView>
  </sheetViews>
  <sheetFormatPr defaultColWidth="8.84375" defaultRowHeight="12.45" x14ac:dyDescent="0.3"/>
  <cols>
    <col min="1" max="1" width="8.15234375" style="32" customWidth="1"/>
    <col min="2" max="2" width="37.69140625" style="31" customWidth="1"/>
    <col min="3" max="3" width="8.84375" style="32" customWidth="1"/>
    <col min="4" max="16384" width="8.84375" style="32"/>
  </cols>
  <sheetData>
    <row r="1" spans="1:13" x14ac:dyDescent="0.3">
      <c r="A1" s="30" t="s">
        <v>12</v>
      </c>
    </row>
    <row r="2" spans="1:13" ht="14.6" x14ac:dyDescent="0.4">
      <c r="A2" s="33" t="s">
        <v>15</v>
      </c>
      <c r="B2" s="103" t="s">
        <v>32</v>
      </c>
    </row>
    <row r="3" spans="1:13" ht="14.6" x14ac:dyDescent="0.4">
      <c r="A3" s="33" t="s">
        <v>15</v>
      </c>
      <c r="B3" s="103" t="s">
        <v>33</v>
      </c>
    </row>
    <row r="4" spans="1:13" ht="25.95" customHeight="1" x14ac:dyDescent="0.3">
      <c r="A4" s="33" t="s">
        <v>15</v>
      </c>
      <c r="B4" s="345" t="s">
        <v>87</v>
      </c>
      <c r="C4" s="345"/>
      <c r="D4" s="345"/>
      <c r="E4" s="345"/>
      <c r="F4" s="345"/>
      <c r="G4" s="345"/>
      <c r="H4" s="345"/>
      <c r="I4" s="345"/>
      <c r="J4" s="345"/>
      <c r="K4" s="345"/>
      <c r="L4" s="345"/>
      <c r="M4" s="345"/>
    </row>
    <row r="6" spans="1:13" ht="12.9" thickBot="1" x14ac:dyDescent="0.35">
      <c r="A6" s="30" t="s">
        <v>82</v>
      </c>
    </row>
    <row r="7" spans="1:13" ht="12.9" thickBot="1" x14ac:dyDescent="0.35">
      <c r="A7" s="177" t="s">
        <v>2</v>
      </c>
      <c r="B7" s="174" t="s">
        <v>75</v>
      </c>
      <c r="C7" s="178" t="s">
        <v>74</v>
      </c>
      <c r="D7" s="176" t="s">
        <v>76</v>
      </c>
      <c r="E7" s="175"/>
    </row>
    <row r="8" spans="1:13" x14ac:dyDescent="0.3">
      <c r="A8" s="181" t="s">
        <v>3</v>
      </c>
      <c r="B8" s="180" t="s">
        <v>83</v>
      </c>
      <c r="C8" s="179">
        <v>1</v>
      </c>
      <c r="D8" s="182">
        <v>1</v>
      </c>
      <c r="E8" s="346" t="s">
        <v>73</v>
      </c>
    </row>
    <row r="9" spans="1:13" ht="12.9" thickBot="1" x14ac:dyDescent="0.35">
      <c r="A9" s="185" t="s">
        <v>5</v>
      </c>
      <c r="B9" s="184" t="s">
        <v>84</v>
      </c>
      <c r="C9" s="183">
        <v>2</v>
      </c>
      <c r="D9" s="186">
        <v>1</v>
      </c>
      <c r="E9" s="347"/>
    </row>
    <row r="10" spans="1:13" x14ac:dyDescent="0.3">
      <c r="A10" s="181" t="s">
        <v>22</v>
      </c>
      <c r="B10" s="180" t="s">
        <v>85</v>
      </c>
      <c r="C10" s="179">
        <v>3</v>
      </c>
      <c r="D10" s="182">
        <v>2</v>
      </c>
      <c r="E10" s="346" t="s">
        <v>73</v>
      </c>
    </row>
    <row r="11" spans="1:13" ht="12.9" thickBot="1" x14ac:dyDescent="0.35">
      <c r="A11" s="185" t="s">
        <v>21</v>
      </c>
      <c r="B11" s="184" t="s">
        <v>19</v>
      </c>
      <c r="C11" s="183">
        <v>4</v>
      </c>
      <c r="D11" s="186">
        <v>2</v>
      </c>
      <c r="E11" s="347"/>
    </row>
    <row r="12" spans="1:13" x14ac:dyDescent="0.3">
      <c r="A12" s="181" t="s">
        <v>4</v>
      </c>
      <c r="B12" s="187" t="s">
        <v>9</v>
      </c>
      <c r="C12" s="179">
        <v>5</v>
      </c>
      <c r="D12" s="182">
        <v>3</v>
      </c>
      <c r="E12" s="346" t="s">
        <v>73</v>
      </c>
    </row>
    <row r="13" spans="1:13" ht="12.9" thickBot="1" x14ac:dyDescent="0.35">
      <c r="A13" s="185" t="s">
        <v>47</v>
      </c>
      <c r="B13" s="188" t="s">
        <v>20</v>
      </c>
      <c r="C13" s="183">
        <v>6</v>
      </c>
      <c r="D13" s="186">
        <v>3</v>
      </c>
      <c r="E13" s="347"/>
    </row>
    <row r="14" spans="1:13" ht="13.2" customHeight="1" x14ac:dyDescent="0.3">
      <c r="A14" s="181" t="s">
        <v>48</v>
      </c>
      <c r="B14" s="187" t="s">
        <v>45</v>
      </c>
      <c r="C14" s="179">
        <v>7</v>
      </c>
      <c r="D14" s="182">
        <v>4</v>
      </c>
      <c r="E14" s="346" t="s">
        <v>73</v>
      </c>
    </row>
    <row r="15" spans="1:13" ht="13.2" customHeight="1" thickBot="1" x14ac:dyDescent="0.35">
      <c r="A15" s="185" t="s">
        <v>49</v>
      </c>
      <c r="B15" s="188" t="s">
        <v>46</v>
      </c>
      <c r="C15" s="183">
        <v>8</v>
      </c>
      <c r="D15" s="186">
        <v>4</v>
      </c>
      <c r="E15" s="347"/>
    </row>
    <row r="16" spans="1:13" ht="12.9" thickBot="1" x14ac:dyDescent="0.35">
      <c r="A16" s="191" t="s">
        <v>16</v>
      </c>
      <c r="B16" s="190" t="s">
        <v>17</v>
      </c>
      <c r="C16" s="189">
        <v>9</v>
      </c>
      <c r="D16" s="192">
        <v>5</v>
      </c>
      <c r="E16" s="193"/>
    </row>
    <row r="17" spans="1:5" ht="12.9" thickBot="1" x14ac:dyDescent="0.35">
      <c r="A17" s="185" t="s">
        <v>13</v>
      </c>
      <c r="B17" s="194" t="s">
        <v>11</v>
      </c>
      <c r="C17" s="183">
        <v>10</v>
      </c>
      <c r="D17" s="186">
        <v>6</v>
      </c>
      <c r="E17" s="195"/>
    </row>
    <row r="18" spans="1:5" ht="12.9" thickBot="1" x14ac:dyDescent="0.35">
      <c r="A18" s="191" t="s">
        <v>14</v>
      </c>
      <c r="B18" s="190" t="s">
        <v>10</v>
      </c>
      <c r="C18" s="189">
        <v>11</v>
      </c>
      <c r="D18" s="192">
        <v>7</v>
      </c>
      <c r="E18" s="193"/>
    </row>
    <row r="19" spans="1:5" x14ac:dyDescent="0.3">
      <c r="A19" s="34"/>
      <c r="B19" s="32"/>
    </row>
    <row r="20" spans="1:5" x14ac:dyDescent="0.3">
      <c r="A20" s="173" t="s">
        <v>86</v>
      </c>
      <c r="B20" s="32"/>
    </row>
    <row r="21" spans="1:5" x14ac:dyDescent="0.3">
      <c r="A21" s="201" t="s">
        <v>0</v>
      </c>
      <c r="B21" s="149" t="s">
        <v>79</v>
      </c>
    </row>
    <row r="22" spans="1:5" x14ac:dyDescent="0.3">
      <c r="A22" s="159">
        <v>1</v>
      </c>
      <c r="B22" s="158">
        <v>100</v>
      </c>
    </row>
    <row r="23" spans="1:5" x14ac:dyDescent="0.3">
      <c r="A23" s="159">
        <v>2</v>
      </c>
      <c r="B23" s="158">
        <v>75</v>
      </c>
    </row>
    <row r="24" spans="1:5" x14ac:dyDescent="0.3">
      <c r="A24" s="159">
        <v>3</v>
      </c>
      <c r="B24" s="158">
        <v>60</v>
      </c>
    </row>
    <row r="25" spans="1:5" x14ac:dyDescent="0.3">
      <c r="A25" s="159">
        <v>4</v>
      </c>
      <c r="B25" s="158">
        <v>45</v>
      </c>
    </row>
    <row r="26" spans="1:5" x14ac:dyDescent="0.3">
      <c r="A26" s="159">
        <v>5</v>
      </c>
      <c r="B26" s="160">
        <v>30</v>
      </c>
    </row>
    <row r="27" spans="1:5" x14ac:dyDescent="0.3">
      <c r="A27" s="159">
        <v>6</v>
      </c>
      <c r="B27" s="160">
        <v>15</v>
      </c>
    </row>
    <row r="28" spans="1:5" x14ac:dyDescent="0.3">
      <c r="A28" s="159">
        <v>7</v>
      </c>
      <c r="B28" s="160">
        <v>15</v>
      </c>
    </row>
    <row r="29" spans="1:5" x14ac:dyDescent="0.3">
      <c r="A29" s="159">
        <v>8</v>
      </c>
      <c r="B29" s="160">
        <v>15</v>
      </c>
    </row>
    <row r="30" spans="1:5" x14ac:dyDescent="0.3">
      <c r="A30" s="159">
        <v>9</v>
      </c>
      <c r="B30" s="158">
        <v>15</v>
      </c>
    </row>
    <row r="31" spans="1:5" x14ac:dyDescent="0.3">
      <c r="A31" s="159">
        <v>10</v>
      </c>
      <c r="B31" s="158">
        <v>15</v>
      </c>
    </row>
    <row r="32" spans="1:5" x14ac:dyDescent="0.3">
      <c r="A32" s="157"/>
      <c r="B32" s="158"/>
    </row>
    <row r="34" spans="1:2" ht="15" thickBot="1" x14ac:dyDescent="0.35">
      <c r="A34" s="107" t="s">
        <v>34</v>
      </c>
      <c r="B34" s="105"/>
    </row>
    <row r="35" spans="1:2" ht="15" thickBot="1" x14ac:dyDescent="0.35">
      <c r="A35" s="198" t="s">
        <v>40</v>
      </c>
      <c r="B35" s="196" t="s">
        <v>35</v>
      </c>
    </row>
    <row r="36" spans="1:2" ht="15" thickBot="1" x14ac:dyDescent="0.35">
      <c r="A36" s="199" t="s">
        <v>41</v>
      </c>
      <c r="B36" s="197" t="s">
        <v>36</v>
      </c>
    </row>
    <row r="37" spans="1:2" ht="15" thickBot="1" x14ac:dyDescent="0.35">
      <c r="A37" s="199" t="s">
        <v>42</v>
      </c>
      <c r="B37" s="197" t="s">
        <v>37</v>
      </c>
    </row>
    <row r="38" spans="1:2" ht="15" thickBot="1" x14ac:dyDescent="0.35">
      <c r="A38" s="199" t="s">
        <v>43</v>
      </c>
      <c r="B38" s="197" t="s">
        <v>38</v>
      </c>
    </row>
    <row r="39" spans="1:2" ht="15" thickBot="1" x14ac:dyDescent="0.35">
      <c r="A39" s="200" t="s">
        <v>44</v>
      </c>
      <c r="B39" s="197" t="s">
        <v>39</v>
      </c>
    </row>
    <row r="40" spans="1:2" x14ac:dyDescent="0.3">
      <c r="A40" s="106"/>
      <c r="B40" s="104"/>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Championship Points</vt:lpstr>
      <vt:lpstr>Rd1 PI</vt:lpstr>
      <vt:lpstr>Championship Scoring</vt:lpstr>
      <vt:lpstr>'Rd1 PI'!Benchmarks</vt:lpstr>
      <vt:lpstr>BenchmarksRd1</vt:lpstr>
      <vt:lpstr>'Rd1 PI'!BenchmarksRd4</vt:lpstr>
      <vt:lpstr>'Rd1 PI'!BenchmarksRd5</vt:lpstr>
      <vt:lpstr>'Rd1 PI'!BenchmarksRd6</vt:lpstr>
      <vt:lpstr>Class</vt:lpstr>
      <vt:lpstr>Class2018</vt:lpstr>
      <vt:lpstr>Points</vt:lpstr>
      <vt:lpstr>Points2018</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2019-03-13T02:31:01Z</dcterms:modified>
</cp:coreProperties>
</file>