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defaultThemeVersion="124226"/>
  <mc:AlternateContent xmlns:mc="http://schemas.openxmlformats.org/markup-compatibility/2006">
    <mc:Choice Requires="x15">
      <x15ac:absPath xmlns:x15ac="http://schemas.microsoft.com/office/spreadsheetml/2010/11/ac" url="C:\Piarc\"/>
    </mc:Choice>
  </mc:AlternateContent>
  <bookViews>
    <workbookView xWindow="0" yWindow="0" windowWidth="28800" windowHeight="12103" tabRatio="757"/>
  </bookViews>
  <sheets>
    <sheet name="Championship Points" sheetId="5" r:id="rId1"/>
    <sheet name="Rd1 PI" sheetId="21" r:id="rId2"/>
    <sheet name="Rd2 Sandown" sheetId="23" r:id="rId3"/>
    <sheet name="Championship Scoring" sheetId="3" r:id="rId4"/>
  </sheets>
  <externalReferences>
    <externalReference r:id="rId5"/>
    <externalReference r:id="rId6"/>
    <externalReference r:id="rId7"/>
    <externalReference r:id="rId8"/>
  </externalReferences>
  <definedNames>
    <definedName name="Benchmarks" localSheetId="1">'Rd1 PI'!$AE$1:$AG$41</definedName>
    <definedName name="Benchmarks" localSheetId="2">'Rd2 Sandown'!$AE$2:$AG$12</definedName>
    <definedName name="Benchmarks">#REF!</definedName>
    <definedName name="Benchmarks2" localSheetId="2">'[1]Rd1 Broadford'!$AE$2:$AG$12</definedName>
    <definedName name="Benchmarks2">'[2]Rd1 Broadford'!$AE$2:$AG$12</definedName>
    <definedName name="BenchmarksRd1" localSheetId="2">'[3]Rd1 Broadford'!$AE$2:$AG$12</definedName>
    <definedName name="BenchmarksRd1">'Rd1 PI'!$AE$2:$AG$12</definedName>
    <definedName name="BenchmarksRd2" localSheetId="2">'Rd2 Sandown'!$AE$2:$AG$12</definedName>
    <definedName name="BenchmarksRd2">#REF!</definedName>
    <definedName name="BenchmarksRd3" localSheetId="2">'Rd2 Sandown'!$AE$2:$AG$12</definedName>
    <definedName name="BenchmarksRd3">#REF!</definedName>
    <definedName name="BenchmarksRd4" localSheetId="1">'Rd1 PI'!$AE$2:$AG$41</definedName>
    <definedName name="BenchmarksRd4" localSheetId="2">'Rd2 Sandown'!$AE$2:$AG$12</definedName>
    <definedName name="BenchmarksRd4">#REF!</definedName>
    <definedName name="BenchmarksRd5" localSheetId="1">'Rd1 PI'!$AE$2:$AG$41</definedName>
    <definedName name="BenchmarksRd5" localSheetId="2">'[3]Rd5 Sandown'!$AE$2:$AG$12</definedName>
    <definedName name="BenchmarksRd5">#REF!</definedName>
    <definedName name="BenchmarksRd6" localSheetId="1">'Rd1 PI'!$AE$2:$AG$12</definedName>
    <definedName name="BenchmarksRd6" localSheetId="2">'[3]Rd6 PI'!$AE$2:$AG$12</definedName>
    <definedName name="BenchmarksRd6">#REF!</definedName>
    <definedName name="BenchmarksRd9" localSheetId="2">'[3]Rd9 SMSP'!$AE$2:$AG$12</definedName>
    <definedName name="BenchmarksRd9">#REF!</definedName>
    <definedName name="Class" localSheetId="2">'[3]Championship Scoring'!$A$7:$D$18</definedName>
    <definedName name="Class">'Championship Scoring'!$A$7:$D$18</definedName>
    <definedName name="CLASS2018" localSheetId="2">'Rd2 Sandown'!$Y$2</definedName>
    <definedName name="Class2018">'Championship Scoring'!$A$7:$D$18</definedName>
    <definedName name="Class2019">'Championship Scoring'!$A$7:$D$18</definedName>
    <definedName name="Points" localSheetId="2">'[3]Championship Scoring'!$A$21:$B$31</definedName>
    <definedName name="Points">'Championship Scoring'!$A$21:$B$31</definedName>
    <definedName name="Points2018" localSheetId="2">'[4]Championship Scoring'!$A$21:$B$31</definedName>
    <definedName name="Points2018">'Championship Scoring'!$A$21:$B$31</definedName>
    <definedName name="Points2019">'Championship Scoring'!$A$22:$B$31</definedName>
    <definedName name="Rank" localSheetId="2">#REF!</definedName>
    <definedName name="Rank">#REF!</definedName>
    <definedName name="Rank2" localSheetId="2">#REF!</definedName>
    <definedName name="Rank2">#REF!</definedName>
  </definedNames>
  <calcPr calcId="171027"/>
</workbook>
</file>

<file path=xl/calcChain.xml><?xml version="1.0" encoding="utf-8"?>
<calcChain xmlns="http://schemas.openxmlformats.org/spreadsheetml/2006/main">
  <c r="AA38" i="21" l="1"/>
  <c r="AA39" i="21"/>
  <c r="AA40" i="21"/>
  <c r="AA5" i="21"/>
  <c r="AA6"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34" i="21"/>
  <c r="AA35" i="21"/>
  <c r="AA36" i="21"/>
  <c r="AA37" i="21"/>
  <c r="P35" i="5" l="1"/>
  <c r="O35" i="5" s="1"/>
  <c r="P98" i="5"/>
  <c r="O98" i="5" s="1"/>
  <c r="P95" i="5"/>
  <c r="O95" i="5" s="1"/>
  <c r="P17" i="5"/>
  <c r="O17" i="5" s="1"/>
  <c r="I17" i="5" l="1"/>
  <c r="J17" i="5"/>
  <c r="H17" i="5"/>
  <c r="G17" i="5"/>
  <c r="H35" i="5"/>
  <c r="L35" i="5"/>
  <c r="I35" i="5"/>
  <c r="N35" i="5"/>
  <c r="M35" i="5"/>
  <c r="J35" i="5"/>
  <c r="G35" i="5"/>
  <c r="K35" i="5"/>
  <c r="H95" i="5"/>
  <c r="L95" i="5"/>
  <c r="H98" i="5"/>
  <c r="I98" i="5"/>
  <c r="M98" i="5"/>
  <c r="J95" i="5"/>
  <c r="N95" i="5"/>
  <c r="J98" i="5"/>
  <c r="N98" i="5"/>
  <c r="L98" i="5"/>
  <c r="I95" i="5"/>
  <c r="M95" i="5"/>
  <c r="G95" i="5"/>
  <c r="K95" i="5"/>
  <c r="G98" i="5"/>
  <c r="K98" i="5"/>
  <c r="L17" i="5"/>
  <c r="N17" i="5"/>
  <c r="M17" i="5"/>
  <c r="K17" i="5"/>
  <c r="P15" i="5"/>
  <c r="O15" i="5" s="1"/>
  <c r="P11" i="5"/>
  <c r="O11" i="5" s="1"/>
  <c r="P12" i="5"/>
  <c r="O12" i="5" s="1"/>
  <c r="P88" i="5"/>
  <c r="O88" i="5" s="1"/>
  <c r="P85" i="5"/>
  <c r="M85" i="5" s="1"/>
  <c r="P38" i="5"/>
  <c r="O38" i="5" s="1"/>
  <c r="P29" i="5"/>
  <c r="O29" i="5" s="1"/>
  <c r="P25" i="5"/>
  <c r="O25" i="5" s="1"/>
  <c r="P26" i="5"/>
  <c r="O26" i="5" s="1"/>
  <c r="P21" i="5"/>
  <c r="O21" i="5" s="1"/>
  <c r="P4" i="5"/>
  <c r="O4" i="5" s="1"/>
  <c r="P37" i="5"/>
  <c r="O37" i="5" s="1"/>
  <c r="P22" i="5"/>
  <c r="M22" i="5" s="1"/>
  <c r="P23" i="5"/>
  <c r="O23" i="5" s="1"/>
  <c r="Y4" i="21"/>
  <c r="AB4" i="21" s="1"/>
  <c r="Y40" i="21"/>
  <c r="Y5" i="21"/>
  <c r="Y6" i="21"/>
  <c r="Y12" i="21"/>
  <c r="AB12" i="21" s="1"/>
  <c r="Y7" i="21"/>
  <c r="Y8" i="21"/>
  <c r="Y9" i="21"/>
  <c r="Y10" i="21"/>
  <c r="Y11" i="21"/>
  <c r="Y13" i="21"/>
  <c r="Y14" i="21"/>
  <c r="Y16" i="21"/>
  <c r="Y15" i="21"/>
  <c r="Y19" i="21"/>
  <c r="Y17" i="21"/>
  <c r="Y18" i="21"/>
  <c r="Y20" i="21"/>
  <c r="AB20" i="21" s="1"/>
  <c r="Y21" i="21"/>
  <c r="Y22" i="21"/>
  <c r="AB22" i="21" s="1"/>
  <c r="Y23" i="21"/>
  <c r="Y24" i="21"/>
  <c r="Y25" i="21"/>
  <c r="AB25" i="21" s="1"/>
  <c r="Y26" i="21"/>
  <c r="AB26" i="21" s="1"/>
  <c r="Y27" i="21"/>
  <c r="Y28" i="21"/>
  <c r="Y29" i="21"/>
  <c r="Y30" i="21"/>
  <c r="AB30" i="21" s="1"/>
  <c r="Y31" i="21"/>
  <c r="Y32" i="21"/>
  <c r="AB32" i="21" s="1"/>
  <c r="Y33" i="21"/>
  <c r="AB33" i="21" s="1"/>
  <c r="Y34" i="21"/>
  <c r="Y35" i="21"/>
  <c r="Y36" i="21"/>
  <c r="AB36" i="21" s="1"/>
  <c r="Y37" i="21"/>
  <c r="AB37" i="21" s="1"/>
  <c r="Y38" i="21"/>
  <c r="Y39" i="21"/>
  <c r="AB39" i="21" s="1"/>
  <c r="Y41" i="21"/>
  <c r="AB41" i="21" s="1"/>
  <c r="Y3" i="21"/>
  <c r="Y2" i="21"/>
  <c r="X4" i="21"/>
  <c r="X40" i="21"/>
  <c r="X5" i="21"/>
  <c r="X6" i="21"/>
  <c r="X12" i="21"/>
  <c r="X7" i="21"/>
  <c r="X8" i="21"/>
  <c r="X9" i="21"/>
  <c r="X10" i="21"/>
  <c r="X11" i="21"/>
  <c r="X13" i="21"/>
  <c r="X14" i="21"/>
  <c r="X16" i="21"/>
  <c r="X15" i="21"/>
  <c r="X19" i="21"/>
  <c r="X17" i="21"/>
  <c r="X18" i="21"/>
  <c r="X20" i="21"/>
  <c r="X21" i="21"/>
  <c r="X22" i="21"/>
  <c r="X23" i="21"/>
  <c r="X24" i="21"/>
  <c r="X25" i="21"/>
  <c r="X26" i="21"/>
  <c r="X27" i="21"/>
  <c r="X28" i="21"/>
  <c r="X29" i="21"/>
  <c r="X30" i="21"/>
  <c r="X31" i="21"/>
  <c r="X32" i="21"/>
  <c r="X33" i="21"/>
  <c r="X34" i="21"/>
  <c r="X35" i="21"/>
  <c r="X36" i="21"/>
  <c r="X37" i="21"/>
  <c r="X38" i="21"/>
  <c r="X39" i="21"/>
  <c r="X41" i="21"/>
  <c r="X3" i="21"/>
  <c r="X2" i="21"/>
  <c r="X3" i="23"/>
  <c r="Y3" i="23"/>
  <c r="X4" i="23"/>
  <c r="Y4" i="23"/>
  <c r="AB4" i="23" s="1"/>
  <c r="Z4" i="23"/>
  <c r="S4" i="23" s="1"/>
  <c r="X5" i="23"/>
  <c r="AA5" i="23" s="1"/>
  <c r="Y5" i="23"/>
  <c r="Z5" i="23" s="1"/>
  <c r="S5" i="23" s="1"/>
  <c r="X6" i="23"/>
  <c r="AA6" i="23" s="1"/>
  <c r="Y6" i="23"/>
  <c r="Z6" i="23" s="1"/>
  <c r="X7" i="23"/>
  <c r="Y7" i="23"/>
  <c r="X8" i="23"/>
  <c r="Y8" i="23"/>
  <c r="Z8" i="23"/>
  <c r="S8" i="23" s="1"/>
  <c r="X9" i="23"/>
  <c r="AA9" i="23" s="1"/>
  <c r="Y9" i="23"/>
  <c r="Z9" i="23" s="1"/>
  <c r="S9" i="23" s="1"/>
  <c r="X10" i="23"/>
  <c r="AA10" i="23" s="1"/>
  <c r="Y10" i="23"/>
  <c r="Z10" i="23" s="1"/>
  <c r="X11" i="23"/>
  <c r="Y11" i="23"/>
  <c r="X12" i="23"/>
  <c r="Y12" i="23"/>
  <c r="Z12" i="23"/>
  <c r="S12" i="23" s="1"/>
  <c r="X13" i="23"/>
  <c r="AA13" i="23" s="1"/>
  <c r="Y13" i="23"/>
  <c r="Z13" i="23" s="1"/>
  <c r="S13" i="23" s="1"/>
  <c r="X14" i="23"/>
  <c r="Y14" i="23"/>
  <c r="AB14" i="23" s="1"/>
  <c r="X15" i="23"/>
  <c r="AA15" i="23" s="1"/>
  <c r="Y15" i="23"/>
  <c r="Z15" i="23" s="1"/>
  <c r="S15" i="23" s="1"/>
  <c r="X16" i="23"/>
  <c r="Y16" i="23"/>
  <c r="X17" i="23"/>
  <c r="Y17" i="23"/>
  <c r="X18" i="23"/>
  <c r="Y18" i="23"/>
  <c r="X19" i="23"/>
  <c r="Y19" i="23"/>
  <c r="Z19" i="23" s="1"/>
  <c r="S19" i="23" s="1"/>
  <c r="X20" i="23"/>
  <c r="AA20" i="23" s="1"/>
  <c r="Y20" i="23"/>
  <c r="X21" i="23"/>
  <c r="Y21" i="23"/>
  <c r="Z21" i="23"/>
  <c r="X22" i="23"/>
  <c r="Y22" i="23"/>
  <c r="Z22" i="23"/>
  <c r="X23" i="23"/>
  <c r="Y23" i="23"/>
  <c r="Z23" i="23"/>
  <c r="S23" i="23" s="1"/>
  <c r="X24" i="23"/>
  <c r="Y24" i="23"/>
  <c r="X25" i="23"/>
  <c r="Y25" i="23"/>
  <c r="X26" i="23"/>
  <c r="Y26" i="23"/>
  <c r="X27" i="23"/>
  <c r="Y27" i="23"/>
  <c r="Z27" i="23"/>
  <c r="S27" i="23" s="1"/>
  <c r="AB27" i="23"/>
  <c r="X28" i="23"/>
  <c r="Y28" i="23"/>
  <c r="X29" i="23"/>
  <c r="AA29" i="23" s="1"/>
  <c r="Y29" i="23"/>
  <c r="Z29" i="23" s="1"/>
  <c r="S29" i="23" s="1"/>
  <c r="AB29" i="23"/>
  <c r="X30" i="23"/>
  <c r="Y30" i="23"/>
  <c r="X31" i="23"/>
  <c r="Y31" i="23"/>
  <c r="Z31" i="23"/>
  <c r="S31" i="23" s="1"/>
  <c r="AB31" i="23"/>
  <c r="X32" i="23"/>
  <c r="Y32" i="23"/>
  <c r="X33" i="23"/>
  <c r="Y33" i="23"/>
  <c r="X34" i="23"/>
  <c r="Y34" i="23"/>
  <c r="Z34" i="23"/>
  <c r="X35" i="23"/>
  <c r="Y35" i="23"/>
  <c r="AB35" i="23" s="1"/>
  <c r="Z35" i="23"/>
  <c r="S35" i="23" s="1"/>
  <c r="X36" i="23"/>
  <c r="Y36" i="23"/>
  <c r="X37" i="23"/>
  <c r="Y37" i="23"/>
  <c r="Z37" i="23"/>
  <c r="S37" i="23" s="1"/>
  <c r="AB37" i="23"/>
  <c r="X38" i="23"/>
  <c r="Y38" i="23"/>
  <c r="Z38" i="23"/>
  <c r="X39" i="23"/>
  <c r="Y39" i="23"/>
  <c r="Z39" i="23"/>
  <c r="S39" i="23" s="1"/>
  <c r="Y2" i="23"/>
  <c r="Z7" i="23" s="1"/>
  <c r="X2" i="23"/>
  <c r="AA4" i="23" s="1"/>
  <c r="U39" i="23"/>
  <c r="V39" i="23" s="1"/>
  <c r="W39" i="23" s="1"/>
  <c r="U10" i="23"/>
  <c r="V10" i="23"/>
  <c r="W10" i="23" s="1"/>
  <c r="U11" i="23"/>
  <c r="V11" i="23"/>
  <c r="W11" i="23"/>
  <c r="U12" i="23"/>
  <c r="V12" i="23"/>
  <c r="W12" i="23"/>
  <c r="U13" i="23"/>
  <c r="U14" i="23"/>
  <c r="U15" i="23"/>
  <c r="V15" i="23"/>
  <c r="W15" i="23"/>
  <c r="U16" i="23"/>
  <c r="V16" i="23" s="1"/>
  <c r="W16" i="23" s="1"/>
  <c r="U17" i="23"/>
  <c r="V17" i="23" s="1"/>
  <c r="W17" i="23" s="1"/>
  <c r="U18" i="23"/>
  <c r="V18" i="23"/>
  <c r="W18" i="23" s="1"/>
  <c r="U19" i="23"/>
  <c r="V19" i="23"/>
  <c r="W19" i="23"/>
  <c r="U20" i="23"/>
  <c r="V20" i="23" s="1"/>
  <c r="W20" i="23" s="1"/>
  <c r="U21" i="23"/>
  <c r="V21" i="23" s="1"/>
  <c r="W21" i="23" s="1"/>
  <c r="U22" i="23"/>
  <c r="V22" i="23"/>
  <c r="W22" i="23" s="1"/>
  <c r="U23" i="23"/>
  <c r="V23" i="23"/>
  <c r="W23" i="23"/>
  <c r="U24" i="23"/>
  <c r="V24" i="23" s="1"/>
  <c r="W24" i="23" s="1"/>
  <c r="U25" i="23"/>
  <c r="V25" i="23" s="1"/>
  <c r="W25" i="23" s="1"/>
  <c r="U26" i="23"/>
  <c r="V26" i="23"/>
  <c r="W26" i="23" s="1"/>
  <c r="U27" i="23"/>
  <c r="U28" i="23"/>
  <c r="V28" i="23"/>
  <c r="W28" i="23" s="1"/>
  <c r="U29" i="23"/>
  <c r="U30" i="23"/>
  <c r="V30" i="23" s="1"/>
  <c r="W30" i="23" s="1"/>
  <c r="U31" i="23"/>
  <c r="U32" i="23"/>
  <c r="V32" i="23"/>
  <c r="W32" i="23"/>
  <c r="U33" i="23"/>
  <c r="V33" i="23" s="1"/>
  <c r="W33" i="23" s="1"/>
  <c r="U34" i="23"/>
  <c r="V34" i="23"/>
  <c r="W34" i="23" s="1"/>
  <c r="U35" i="23"/>
  <c r="U36" i="23"/>
  <c r="V36" i="23"/>
  <c r="W36" i="23" s="1"/>
  <c r="U37" i="23"/>
  <c r="U38" i="23"/>
  <c r="V38" i="23"/>
  <c r="W38" i="23" s="1"/>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R27" i="23"/>
  <c r="Q27" i="23"/>
  <c r="P27" i="23"/>
  <c r="O27" i="23"/>
  <c r="N27" i="23"/>
  <c r="M27" i="23"/>
  <c r="L27" i="23"/>
  <c r="K27" i="23"/>
  <c r="J27" i="23"/>
  <c r="I27" i="23"/>
  <c r="H27" i="23"/>
  <c r="R26" i="23"/>
  <c r="Q26" i="23"/>
  <c r="P26" i="23"/>
  <c r="O26" i="23"/>
  <c r="N26" i="23"/>
  <c r="M26" i="23"/>
  <c r="K26" i="23"/>
  <c r="J26" i="23"/>
  <c r="I26" i="23"/>
  <c r="H26" i="23"/>
  <c r="R25" i="23"/>
  <c r="Q25" i="23"/>
  <c r="P25" i="23"/>
  <c r="O25" i="23"/>
  <c r="N25" i="23"/>
  <c r="L25" i="23"/>
  <c r="K25" i="23"/>
  <c r="J25" i="23"/>
  <c r="I25" i="23"/>
  <c r="H25" i="23"/>
  <c r="R24" i="23"/>
  <c r="Q24" i="23"/>
  <c r="P24" i="23"/>
  <c r="O24" i="23"/>
  <c r="N24" i="23"/>
  <c r="M24" i="23"/>
  <c r="K24" i="23"/>
  <c r="J24" i="23"/>
  <c r="I24" i="23"/>
  <c r="H24" i="23"/>
  <c r="R23" i="23"/>
  <c r="Q23" i="23"/>
  <c r="P23" i="23"/>
  <c r="O23" i="23"/>
  <c r="N23" i="23"/>
  <c r="L23" i="23"/>
  <c r="K23" i="23"/>
  <c r="J23" i="23"/>
  <c r="I23" i="23"/>
  <c r="H23" i="23"/>
  <c r="R22" i="23"/>
  <c r="Q22" i="23"/>
  <c r="P22" i="23"/>
  <c r="O22" i="23"/>
  <c r="N22" i="23"/>
  <c r="L22" i="23"/>
  <c r="K22" i="23"/>
  <c r="J22" i="23"/>
  <c r="I22" i="23"/>
  <c r="H22" i="23"/>
  <c r="R21" i="23"/>
  <c r="Q21" i="23"/>
  <c r="P21" i="23"/>
  <c r="O21" i="23"/>
  <c r="N21" i="23"/>
  <c r="M21" i="23"/>
  <c r="K21" i="23"/>
  <c r="J21" i="23"/>
  <c r="I21" i="23"/>
  <c r="H21" i="23"/>
  <c r="R20" i="23"/>
  <c r="Q20" i="23"/>
  <c r="O20" i="23"/>
  <c r="N20" i="23"/>
  <c r="M20" i="23"/>
  <c r="L20" i="23"/>
  <c r="K20" i="23"/>
  <c r="J20" i="23"/>
  <c r="I20" i="23"/>
  <c r="H20" i="23"/>
  <c r="R19" i="23"/>
  <c r="Q19" i="23"/>
  <c r="P19" i="23"/>
  <c r="O19" i="23"/>
  <c r="N19" i="23"/>
  <c r="M19" i="23"/>
  <c r="K19" i="23"/>
  <c r="J19" i="23"/>
  <c r="I19" i="23"/>
  <c r="H19" i="23"/>
  <c r="R18" i="23"/>
  <c r="Q18" i="23"/>
  <c r="P18" i="23"/>
  <c r="O18" i="23"/>
  <c r="M18" i="23"/>
  <c r="L18" i="23"/>
  <c r="K18" i="23"/>
  <c r="J18" i="23"/>
  <c r="I18" i="23"/>
  <c r="H18" i="23"/>
  <c r="R17" i="23"/>
  <c r="Q17" i="23"/>
  <c r="P17" i="23"/>
  <c r="O17" i="23"/>
  <c r="M17" i="23"/>
  <c r="L17" i="23"/>
  <c r="K17" i="23"/>
  <c r="J17" i="23"/>
  <c r="I17" i="23"/>
  <c r="H17" i="23"/>
  <c r="R39" i="23"/>
  <c r="Q39" i="23"/>
  <c r="P39" i="23"/>
  <c r="O39" i="23"/>
  <c r="N39" i="23"/>
  <c r="M39" i="23"/>
  <c r="L39" i="23"/>
  <c r="J39" i="23"/>
  <c r="I39" i="23"/>
  <c r="H39" i="23"/>
  <c r="R38" i="23"/>
  <c r="Q38" i="23"/>
  <c r="P38" i="23"/>
  <c r="O38" i="23"/>
  <c r="N38" i="23"/>
  <c r="L38" i="23"/>
  <c r="K38" i="23"/>
  <c r="J38" i="23"/>
  <c r="I38" i="23"/>
  <c r="H38" i="23"/>
  <c r="R37" i="23"/>
  <c r="Q37" i="23"/>
  <c r="P37" i="23"/>
  <c r="O37" i="23"/>
  <c r="N37" i="23"/>
  <c r="M37" i="23"/>
  <c r="L37" i="23"/>
  <c r="K37" i="23"/>
  <c r="J37" i="23"/>
  <c r="I37" i="23"/>
  <c r="H37" i="23"/>
  <c r="P36" i="23"/>
  <c r="O36" i="23"/>
  <c r="N36" i="23"/>
  <c r="M36" i="23"/>
  <c r="L36" i="23"/>
  <c r="K36" i="23"/>
  <c r="J36" i="23"/>
  <c r="I36" i="23"/>
  <c r="H36" i="23"/>
  <c r="R35" i="23"/>
  <c r="Q35" i="23"/>
  <c r="P35" i="23"/>
  <c r="O35" i="23"/>
  <c r="N35" i="23"/>
  <c r="M35" i="23"/>
  <c r="L35" i="23"/>
  <c r="K35" i="23"/>
  <c r="J35" i="23"/>
  <c r="I35" i="23"/>
  <c r="H35" i="23"/>
  <c r="R34" i="23"/>
  <c r="Q34" i="23"/>
  <c r="O34" i="23"/>
  <c r="N34" i="23"/>
  <c r="M34" i="23"/>
  <c r="L34" i="23"/>
  <c r="K34" i="23"/>
  <c r="J34" i="23"/>
  <c r="I34" i="23"/>
  <c r="H34" i="23"/>
  <c r="R33" i="23"/>
  <c r="P33" i="23"/>
  <c r="O33" i="23"/>
  <c r="N33" i="23"/>
  <c r="M33" i="23"/>
  <c r="L33" i="23"/>
  <c r="K33" i="23"/>
  <c r="J33" i="23"/>
  <c r="I33" i="23"/>
  <c r="H33" i="23"/>
  <c r="P32" i="23"/>
  <c r="O32" i="23"/>
  <c r="N32" i="23"/>
  <c r="M32" i="23"/>
  <c r="L32" i="23"/>
  <c r="K32" i="23"/>
  <c r="J32" i="23"/>
  <c r="I32" i="23"/>
  <c r="H32" i="23"/>
  <c r="R31" i="23"/>
  <c r="Q31" i="23"/>
  <c r="P31" i="23"/>
  <c r="O31" i="23"/>
  <c r="N31" i="23"/>
  <c r="L31" i="23"/>
  <c r="K31" i="23"/>
  <c r="J31" i="23"/>
  <c r="I31" i="23"/>
  <c r="H31" i="23"/>
  <c r="R30" i="23"/>
  <c r="Q30" i="23"/>
  <c r="P30" i="23"/>
  <c r="O30" i="23"/>
  <c r="N30" i="23"/>
  <c r="L30" i="23"/>
  <c r="K30" i="23"/>
  <c r="J30" i="23"/>
  <c r="I30" i="23"/>
  <c r="H30" i="23"/>
  <c r="R29" i="23"/>
  <c r="Q29" i="23"/>
  <c r="P29" i="23"/>
  <c r="O29" i="23"/>
  <c r="N29" i="23"/>
  <c r="M29" i="23"/>
  <c r="L29" i="23"/>
  <c r="K29" i="23"/>
  <c r="J29" i="23"/>
  <c r="I29" i="23"/>
  <c r="H29" i="23"/>
  <c r="R28" i="23"/>
  <c r="O28" i="23"/>
  <c r="N28" i="23"/>
  <c r="M28" i="23"/>
  <c r="L28" i="23"/>
  <c r="K28" i="23"/>
  <c r="J28" i="23"/>
  <c r="I28" i="23"/>
  <c r="H28" i="23"/>
  <c r="R16" i="23"/>
  <c r="Q16" i="23"/>
  <c r="O16" i="23"/>
  <c r="N16" i="23"/>
  <c r="L16" i="23"/>
  <c r="K16" i="23"/>
  <c r="J16" i="23"/>
  <c r="I16" i="23"/>
  <c r="H16" i="23"/>
  <c r="R15" i="23"/>
  <c r="P15" i="23"/>
  <c r="O15" i="23"/>
  <c r="N15" i="23"/>
  <c r="M15" i="23"/>
  <c r="L15" i="23"/>
  <c r="K15" i="23"/>
  <c r="J15" i="23"/>
  <c r="I15" i="23"/>
  <c r="H15" i="23"/>
  <c r="R14" i="23"/>
  <c r="Q14" i="23"/>
  <c r="P14" i="23"/>
  <c r="O14" i="23"/>
  <c r="N14" i="23"/>
  <c r="L14" i="23"/>
  <c r="K14" i="23"/>
  <c r="J14" i="23"/>
  <c r="I14" i="23"/>
  <c r="H14" i="23"/>
  <c r="R13" i="23"/>
  <c r="P13" i="23"/>
  <c r="O13" i="23"/>
  <c r="N13" i="23"/>
  <c r="M13" i="23"/>
  <c r="L13" i="23"/>
  <c r="K13" i="23"/>
  <c r="J13" i="23"/>
  <c r="I13" i="23"/>
  <c r="H13" i="23"/>
  <c r="R12" i="23"/>
  <c r="P12" i="23"/>
  <c r="O12" i="23"/>
  <c r="N12" i="23"/>
  <c r="M12" i="23"/>
  <c r="L12" i="23"/>
  <c r="K12" i="23"/>
  <c r="I12" i="23"/>
  <c r="H12" i="23"/>
  <c r="R11" i="23"/>
  <c r="Q11" i="23"/>
  <c r="O11" i="23"/>
  <c r="N11" i="23"/>
  <c r="M11" i="23"/>
  <c r="L11" i="23"/>
  <c r="J11" i="23"/>
  <c r="I11" i="23"/>
  <c r="H11" i="23"/>
  <c r="R10" i="23"/>
  <c r="Q10" i="23"/>
  <c r="P10" i="23"/>
  <c r="O10" i="23"/>
  <c r="N10" i="23"/>
  <c r="M10" i="23"/>
  <c r="L10" i="23"/>
  <c r="K10" i="23"/>
  <c r="J10" i="23"/>
  <c r="I10" i="23"/>
  <c r="U9" i="23"/>
  <c r="V9" i="23" s="1"/>
  <c r="W9" i="23" s="1"/>
  <c r="R9" i="23"/>
  <c r="Q9" i="23"/>
  <c r="P9" i="23"/>
  <c r="N9" i="23"/>
  <c r="M9" i="23"/>
  <c r="L9" i="23"/>
  <c r="K9" i="23"/>
  <c r="J9" i="23"/>
  <c r="H9" i="23"/>
  <c r="U8" i="23"/>
  <c r="V8" i="23" s="1"/>
  <c r="W8" i="23" s="1"/>
  <c r="R8" i="23"/>
  <c r="Q8" i="23"/>
  <c r="P8" i="23"/>
  <c r="O8" i="23"/>
  <c r="N8" i="23"/>
  <c r="M8" i="23"/>
  <c r="K8" i="23"/>
  <c r="J8" i="23"/>
  <c r="I8" i="23"/>
  <c r="H8" i="23"/>
  <c r="U7" i="23"/>
  <c r="V7" i="23" s="1"/>
  <c r="W7" i="23" s="1"/>
  <c r="R7" i="23"/>
  <c r="Q7" i="23"/>
  <c r="P7" i="23"/>
  <c r="O7" i="23"/>
  <c r="N7" i="23"/>
  <c r="M7" i="23"/>
  <c r="L7" i="23"/>
  <c r="J7" i="23"/>
  <c r="I7" i="23"/>
  <c r="H7" i="23"/>
  <c r="U6" i="23"/>
  <c r="V6" i="23" s="1"/>
  <c r="W6" i="23" s="1"/>
  <c r="R6" i="23"/>
  <c r="Q6" i="23"/>
  <c r="P6" i="23"/>
  <c r="O6" i="23"/>
  <c r="N6" i="23"/>
  <c r="M6" i="23"/>
  <c r="J6" i="23"/>
  <c r="I6" i="23"/>
  <c r="H6" i="23"/>
  <c r="U5" i="23"/>
  <c r="V5" i="23" s="1"/>
  <c r="W5" i="23" s="1"/>
  <c r="R5" i="23"/>
  <c r="Q5" i="23"/>
  <c r="P5" i="23"/>
  <c r="O5" i="23"/>
  <c r="N5" i="23"/>
  <c r="M5" i="23"/>
  <c r="L5" i="23"/>
  <c r="J5" i="23"/>
  <c r="H5" i="23"/>
  <c r="U4" i="23"/>
  <c r="V4" i="23" s="1"/>
  <c r="W4" i="23" s="1"/>
  <c r="R4" i="23"/>
  <c r="Q4" i="23"/>
  <c r="P4" i="23"/>
  <c r="O4" i="23"/>
  <c r="N4" i="23"/>
  <c r="M4" i="23"/>
  <c r="L4" i="23"/>
  <c r="K4" i="23"/>
  <c r="J4" i="23"/>
  <c r="H4" i="23"/>
  <c r="U3" i="23"/>
  <c r="V3" i="23" s="1"/>
  <c r="W3" i="23" s="1"/>
  <c r="R3" i="23"/>
  <c r="Q3" i="23"/>
  <c r="P3" i="23"/>
  <c r="O3" i="23"/>
  <c r="N3" i="23"/>
  <c r="M3" i="23"/>
  <c r="L3" i="23"/>
  <c r="K3" i="23"/>
  <c r="H3" i="23"/>
  <c r="U2" i="23"/>
  <c r="V2" i="23" s="1"/>
  <c r="W2" i="23" s="1"/>
  <c r="R2" i="23"/>
  <c r="Q2" i="23"/>
  <c r="P2" i="23"/>
  <c r="O2" i="23"/>
  <c r="N2" i="23"/>
  <c r="M2" i="23"/>
  <c r="L2" i="23"/>
  <c r="K2" i="23"/>
  <c r="J2" i="23"/>
  <c r="H2" i="23"/>
  <c r="O85" i="5" l="1"/>
  <c r="J23" i="5"/>
  <c r="M25" i="5"/>
  <c r="H11" i="5"/>
  <c r="L11" i="5"/>
  <c r="H26" i="5"/>
  <c r="S7" i="23"/>
  <c r="AB12" i="23"/>
  <c r="AB10" i="23"/>
  <c r="S10" i="23"/>
  <c r="AB6" i="23"/>
  <c r="S6" i="23"/>
  <c r="AA31" i="23"/>
  <c r="AA30" i="23"/>
  <c r="AA25" i="23"/>
  <c r="AA17" i="23"/>
  <c r="AA11" i="23"/>
  <c r="AA7" i="23"/>
  <c r="AB7" i="23" s="1"/>
  <c r="Z33" i="23"/>
  <c r="Z25" i="23"/>
  <c r="AA18" i="23"/>
  <c r="AB13" i="23"/>
  <c r="Z3" i="23"/>
  <c r="Z14" i="23"/>
  <c r="S14" i="23" s="1"/>
  <c r="S34" i="23"/>
  <c r="I4" i="5"/>
  <c r="AA37" i="23"/>
  <c r="AA36" i="23"/>
  <c r="AA33" i="23"/>
  <c r="AA32" i="23"/>
  <c r="AA26" i="23"/>
  <c r="AA24" i="23"/>
  <c r="AA14" i="23"/>
  <c r="AA3" i="23"/>
  <c r="Z30" i="23"/>
  <c r="AA28" i="23"/>
  <c r="Z17" i="23"/>
  <c r="AB17" i="23" s="1"/>
  <c r="Z11" i="23"/>
  <c r="AB9" i="23"/>
  <c r="AB5" i="23"/>
  <c r="AA39" i="23"/>
  <c r="AB39" i="23" s="1"/>
  <c r="AA38" i="23"/>
  <c r="AB38" i="23" s="1"/>
  <c r="AA34" i="23"/>
  <c r="AB34" i="23" s="1"/>
  <c r="AA23" i="23"/>
  <c r="AA22" i="23"/>
  <c r="AB22" i="23" s="1"/>
  <c r="AA21" i="23"/>
  <c r="AB21" i="23" s="1"/>
  <c r="AA12" i="23"/>
  <c r="AA8" i="23"/>
  <c r="AB8" i="23" s="1"/>
  <c r="O22" i="5"/>
  <c r="H25" i="5"/>
  <c r="I21" i="5"/>
  <c r="J22" i="5"/>
  <c r="J21" i="5"/>
  <c r="K22" i="5"/>
  <c r="M21" i="5"/>
  <c r="J85" i="5"/>
  <c r="K85" i="5"/>
  <c r="AB23" i="23"/>
  <c r="AB15" i="23"/>
  <c r="Z36" i="23"/>
  <c r="Z28" i="23"/>
  <c r="Z20" i="23"/>
  <c r="AA16" i="23"/>
  <c r="S21" i="23"/>
  <c r="Z26" i="23"/>
  <c r="Z18" i="23"/>
  <c r="S38" i="23"/>
  <c r="S30" i="23"/>
  <c r="S22" i="23"/>
  <c r="AA35" i="23"/>
  <c r="Z32" i="23"/>
  <c r="AA27" i="23"/>
  <c r="Z24" i="23"/>
  <c r="AA19" i="23"/>
  <c r="AB19" i="23" s="1"/>
  <c r="Z16" i="23"/>
  <c r="H23" i="5"/>
  <c r="M23" i="5"/>
  <c r="L22" i="5"/>
  <c r="H21" i="5"/>
  <c r="N21" i="5"/>
  <c r="L26" i="5"/>
  <c r="I25" i="5"/>
  <c r="H29" i="5"/>
  <c r="G85" i="5"/>
  <c r="L85" i="5"/>
  <c r="L23" i="5"/>
  <c r="I26" i="5"/>
  <c r="G26" i="5"/>
  <c r="I23" i="5"/>
  <c r="N23" i="5"/>
  <c r="H22" i="5"/>
  <c r="N22" i="5"/>
  <c r="H4" i="5"/>
  <c r="M26" i="5"/>
  <c r="L25" i="5"/>
  <c r="H85" i="5"/>
  <c r="N85" i="5"/>
  <c r="J26" i="5"/>
  <c r="N26" i="5"/>
  <c r="J25" i="5"/>
  <c r="N25" i="5"/>
  <c r="I29" i="5"/>
  <c r="I12" i="5"/>
  <c r="M12" i="5"/>
  <c r="I11" i="5"/>
  <c r="M11" i="5"/>
  <c r="H15" i="5"/>
  <c r="H12" i="5"/>
  <c r="L12" i="5"/>
  <c r="I22" i="5"/>
  <c r="L21" i="5"/>
  <c r="K26" i="5"/>
  <c r="K25" i="5"/>
  <c r="L29" i="5"/>
  <c r="I85" i="5"/>
  <c r="H88" i="5"/>
  <c r="J12" i="5"/>
  <c r="N12" i="5"/>
  <c r="J11" i="5"/>
  <c r="N11" i="5"/>
  <c r="I15" i="5"/>
  <c r="M29" i="5"/>
  <c r="I88" i="5"/>
  <c r="K12" i="5"/>
  <c r="K11" i="5"/>
  <c r="L15" i="5"/>
  <c r="M15" i="5"/>
  <c r="J15" i="5"/>
  <c r="N15" i="5"/>
  <c r="K15" i="5"/>
  <c r="L88" i="5"/>
  <c r="M88" i="5"/>
  <c r="J88" i="5"/>
  <c r="N88" i="5"/>
  <c r="G88" i="5"/>
  <c r="K88" i="5"/>
  <c r="H38" i="5"/>
  <c r="I38" i="5"/>
  <c r="L38" i="5"/>
  <c r="M38" i="5"/>
  <c r="J38" i="5"/>
  <c r="N38" i="5"/>
  <c r="K38" i="5"/>
  <c r="J29" i="5"/>
  <c r="N29" i="5"/>
  <c r="K29" i="5"/>
  <c r="G21" i="5"/>
  <c r="K21" i="5"/>
  <c r="G23" i="5"/>
  <c r="K23" i="5"/>
  <c r="L4" i="5"/>
  <c r="M4" i="5"/>
  <c r="J4" i="5"/>
  <c r="N4" i="5"/>
  <c r="K4" i="5"/>
  <c r="H37" i="5"/>
  <c r="I37" i="5"/>
  <c r="L37" i="5"/>
  <c r="M37" i="5"/>
  <c r="J37" i="5"/>
  <c r="N37" i="5"/>
  <c r="K37" i="5"/>
  <c r="P28" i="23"/>
  <c r="R32" i="23"/>
  <c r="P14" i="5"/>
  <c r="P6" i="5"/>
  <c r="O6" i="5" s="1"/>
  <c r="AB11" i="23" l="1"/>
  <c r="S11" i="23"/>
  <c r="AB3" i="23"/>
  <c r="S3" i="23"/>
  <c r="S33" i="23"/>
  <c r="AB33" i="23"/>
  <c r="S25" i="23"/>
  <c r="AB25" i="23"/>
  <c r="S17" i="23"/>
  <c r="AB30" i="23"/>
  <c r="S28" i="23"/>
  <c r="AB28" i="23"/>
  <c r="S20" i="23"/>
  <c r="AB20" i="23"/>
  <c r="AB16" i="23"/>
  <c r="S16" i="23"/>
  <c r="S36" i="23"/>
  <c r="AB36" i="23"/>
  <c r="AB18" i="23"/>
  <c r="S18" i="23"/>
  <c r="AB24" i="23"/>
  <c r="S24" i="23"/>
  <c r="AB26" i="23"/>
  <c r="S26" i="23"/>
  <c r="AB32" i="23"/>
  <c r="S32" i="23"/>
  <c r="O14" i="5"/>
  <c r="K6" i="23"/>
  <c r="O9" i="23"/>
  <c r="O40" i="23" s="1"/>
  <c r="I5" i="23"/>
  <c r="M31" i="23"/>
  <c r="J3" i="23"/>
  <c r="M16" i="23"/>
  <c r="Q36" i="23"/>
  <c r="Q13" i="23"/>
  <c r="Q12" i="23"/>
  <c r="P11" i="23"/>
  <c r="N14" i="5"/>
  <c r="H14" i="5"/>
  <c r="L14" i="5"/>
  <c r="I14" i="5"/>
  <c r="M14" i="5"/>
  <c r="J14" i="5"/>
  <c r="K14" i="5"/>
  <c r="M6" i="5"/>
  <c r="J6" i="5"/>
  <c r="N6" i="5"/>
  <c r="H6" i="5"/>
  <c r="L6" i="5"/>
  <c r="I6" i="5"/>
  <c r="K6" i="5"/>
  <c r="U8" i="21"/>
  <c r="V8" i="21" s="1"/>
  <c r="W8" i="21" s="1"/>
  <c r="U17" i="21"/>
  <c r="V17" i="21" s="1"/>
  <c r="W17" i="21" s="1"/>
  <c r="U18" i="21"/>
  <c r="V18" i="21" s="1"/>
  <c r="W18" i="21" s="1"/>
  <c r="U20" i="21"/>
  <c r="V20" i="21" s="1"/>
  <c r="U21" i="21"/>
  <c r="V21" i="21" s="1"/>
  <c r="W21" i="21" s="1"/>
  <c r="U22" i="21"/>
  <c r="U23" i="21"/>
  <c r="V23" i="21" s="1"/>
  <c r="W23" i="21" s="1"/>
  <c r="U6" i="21"/>
  <c r="V6" i="21" s="1"/>
  <c r="W6" i="21" s="1"/>
  <c r="U12" i="21"/>
  <c r="V12" i="21" s="1"/>
  <c r="H4" i="21"/>
  <c r="I4" i="21"/>
  <c r="J4" i="21"/>
  <c r="K4" i="21"/>
  <c r="L4" i="21"/>
  <c r="M4" i="21"/>
  <c r="H40" i="21"/>
  <c r="J40" i="21"/>
  <c r="K40" i="21"/>
  <c r="L40" i="21"/>
  <c r="M40" i="21"/>
  <c r="H5" i="21"/>
  <c r="J5" i="21"/>
  <c r="K5" i="21"/>
  <c r="L5" i="21"/>
  <c r="M5" i="21"/>
  <c r="H6" i="21"/>
  <c r="I6" i="21"/>
  <c r="J6" i="21"/>
  <c r="L6" i="21"/>
  <c r="M6" i="21"/>
  <c r="H12" i="21"/>
  <c r="I12" i="21"/>
  <c r="J12" i="21"/>
  <c r="K12" i="21"/>
  <c r="L12" i="21"/>
  <c r="M12" i="21"/>
  <c r="H7" i="21"/>
  <c r="I7" i="21"/>
  <c r="J7" i="21"/>
  <c r="K7" i="21"/>
  <c r="M7" i="21"/>
  <c r="H8" i="21"/>
  <c r="I8" i="21"/>
  <c r="J8" i="21"/>
  <c r="L8" i="21"/>
  <c r="M8" i="21"/>
  <c r="H9" i="21"/>
  <c r="I9" i="21"/>
  <c r="J9" i="21"/>
  <c r="K9" i="21"/>
  <c r="M9" i="21"/>
  <c r="H10" i="21"/>
  <c r="I10" i="21"/>
  <c r="J10" i="21"/>
  <c r="K10" i="21"/>
  <c r="M10" i="21"/>
  <c r="H11" i="21"/>
  <c r="I11" i="21"/>
  <c r="J11" i="21"/>
  <c r="L11" i="21"/>
  <c r="M11" i="21"/>
  <c r="H13" i="21"/>
  <c r="I13" i="21"/>
  <c r="J13" i="21"/>
  <c r="L13" i="21"/>
  <c r="M13" i="21"/>
  <c r="H14" i="21"/>
  <c r="I14" i="21"/>
  <c r="J14" i="21"/>
  <c r="K14" i="21"/>
  <c r="L14" i="21"/>
  <c r="M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L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H29" i="21"/>
  <c r="I29" i="21"/>
  <c r="J29" i="21"/>
  <c r="K29" i="21"/>
  <c r="M29" i="21"/>
  <c r="H30" i="21"/>
  <c r="I30" i="21"/>
  <c r="J30" i="21"/>
  <c r="K30" i="21"/>
  <c r="L30" i="21"/>
  <c r="M30" i="21"/>
  <c r="H31" i="21"/>
  <c r="I31" i="21"/>
  <c r="J31" i="21"/>
  <c r="K31" i="21"/>
  <c r="M31" i="21"/>
  <c r="H32" i="21"/>
  <c r="I32" i="21"/>
  <c r="J32" i="21"/>
  <c r="K32" i="21"/>
  <c r="L32" i="21"/>
  <c r="M32" i="21"/>
  <c r="H33" i="21"/>
  <c r="I33" i="21"/>
  <c r="J33" i="21"/>
  <c r="K33" i="21"/>
  <c r="L33" i="21"/>
  <c r="M33" i="21"/>
  <c r="H34" i="21"/>
  <c r="I34" i="21"/>
  <c r="J34" i="21"/>
  <c r="K34" i="21"/>
  <c r="L34" i="21"/>
  <c r="M34" i="21"/>
  <c r="H35" i="21"/>
  <c r="I35" i="21"/>
  <c r="J35" i="21"/>
  <c r="K35" i="21"/>
  <c r="L35" i="21"/>
  <c r="M35" i="21"/>
  <c r="H36" i="21"/>
  <c r="I36" i="21"/>
  <c r="J36" i="21"/>
  <c r="K36" i="21"/>
  <c r="L36" i="21"/>
  <c r="M36" i="21"/>
  <c r="H37" i="21"/>
  <c r="I37" i="21"/>
  <c r="J37" i="21"/>
  <c r="K37" i="21"/>
  <c r="L37" i="21"/>
  <c r="M37" i="21"/>
  <c r="H38" i="21"/>
  <c r="I38" i="21"/>
  <c r="J38" i="21"/>
  <c r="K38" i="21"/>
  <c r="L38" i="21"/>
  <c r="M38" i="21"/>
  <c r="H39" i="21"/>
  <c r="I39" i="21"/>
  <c r="J39" i="21"/>
  <c r="K39" i="21"/>
  <c r="L39" i="21"/>
  <c r="M39" i="21"/>
  <c r="H41" i="21"/>
  <c r="I41" i="21"/>
  <c r="J41" i="21"/>
  <c r="K41" i="21"/>
  <c r="L41" i="21"/>
  <c r="M41" i="21"/>
  <c r="I3" i="21"/>
  <c r="J3" i="21"/>
  <c r="K3" i="21"/>
  <c r="L3" i="21"/>
  <c r="M3" i="21"/>
  <c r="O3" i="21"/>
  <c r="P3" i="21"/>
  <c r="Q3" i="21"/>
  <c r="R3" i="21"/>
  <c r="O4" i="21"/>
  <c r="P4" i="21"/>
  <c r="Q4" i="21"/>
  <c r="R4" i="21"/>
  <c r="O40" i="21"/>
  <c r="P40" i="21"/>
  <c r="Q40" i="21"/>
  <c r="R40"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P20" i="21"/>
  <c r="Q20" i="21"/>
  <c r="R20" i="21"/>
  <c r="O21" i="21"/>
  <c r="P21" i="21"/>
  <c r="Q21" i="21"/>
  <c r="R21" i="21"/>
  <c r="O22" i="21"/>
  <c r="P22" i="21"/>
  <c r="Q22" i="21"/>
  <c r="R22" i="21"/>
  <c r="O23" i="21"/>
  <c r="P23" i="21"/>
  <c r="Q23" i="21"/>
  <c r="R23" i="21"/>
  <c r="O24" i="21"/>
  <c r="P24" i="21"/>
  <c r="R24" i="21"/>
  <c r="O25" i="21"/>
  <c r="P25" i="21"/>
  <c r="Q25" i="21"/>
  <c r="R25" i="21"/>
  <c r="O26" i="21"/>
  <c r="P26" i="21"/>
  <c r="Q26" i="21"/>
  <c r="R26" i="21"/>
  <c r="O27" i="21"/>
  <c r="P27" i="21"/>
  <c r="Q27" i="21"/>
  <c r="R27" i="21"/>
  <c r="O28" i="21"/>
  <c r="P28" i="21"/>
  <c r="Q28" i="21"/>
  <c r="R28" i="21"/>
  <c r="O29" i="21"/>
  <c r="P29" i="21"/>
  <c r="Q29" i="21"/>
  <c r="R29" i="21"/>
  <c r="O30" i="21"/>
  <c r="P30" i="21"/>
  <c r="Q30" i="21"/>
  <c r="R30" i="21"/>
  <c r="O31" i="21"/>
  <c r="P31" i="21"/>
  <c r="Q31" i="21"/>
  <c r="R31" i="21"/>
  <c r="O32" i="21"/>
  <c r="P32" i="21"/>
  <c r="Q32" i="21"/>
  <c r="R32" i="21"/>
  <c r="O33" i="21"/>
  <c r="P33" i="21"/>
  <c r="Q33" i="21"/>
  <c r="R33" i="21"/>
  <c r="O34" i="21"/>
  <c r="P34" i="21"/>
  <c r="R34" i="21"/>
  <c r="O35" i="21"/>
  <c r="Q35" i="21"/>
  <c r="R35" i="21"/>
  <c r="O36" i="21"/>
  <c r="P36" i="21"/>
  <c r="Q36" i="21"/>
  <c r="R36" i="21"/>
  <c r="O37" i="21"/>
  <c r="P37" i="21"/>
  <c r="Q37" i="21"/>
  <c r="R37" i="21"/>
  <c r="O38" i="21"/>
  <c r="P38" i="21"/>
  <c r="R38" i="21"/>
  <c r="O39" i="21"/>
  <c r="P39" i="21"/>
  <c r="Q39" i="21"/>
  <c r="R39" i="21"/>
  <c r="O41" i="21"/>
  <c r="P41" i="21"/>
  <c r="Q41" i="21"/>
  <c r="R41" i="21"/>
  <c r="N4" i="21"/>
  <c r="N40" i="21"/>
  <c r="N5" i="21"/>
  <c r="N6" i="21"/>
  <c r="N12" i="21"/>
  <c r="N7" i="21"/>
  <c r="N8" i="21"/>
  <c r="N9" i="21"/>
  <c r="N10" i="21"/>
  <c r="N11" i="21"/>
  <c r="N13" i="21"/>
  <c r="N14" i="21"/>
  <c r="N16" i="21"/>
  <c r="N15" i="21"/>
  <c r="N19" i="21"/>
  <c r="N18" i="21"/>
  <c r="N20" i="21"/>
  <c r="N22" i="21"/>
  <c r="N23" i="21"/>
  <c r="N24" i="21"/>
  <c r="N25" i="21"/>
  <c r="N26" i="21"/>
  <c r="N27" i="21"/>
  <c r="N28" i="21"/>
  <c r="N29" i="21"/>
  <c r="N30" i="21"/>
  <c r="N31" i="21"/>
  <c r="N32" i="21"/>
  <c r="N33" i="21"/>
  <c r="N34" i="21"/>
  <c r="N35" i="21"/>
  <c r="N36" i="21"/>
  <c r="N37" i="21"/>
  <c r="N38" i="21"/>
  <c r="N39" i="21"/>
  <c r="N41" i="21"/>
  <c r="P94" i="5"/>
  <c r="J94" i="5" s="1"/>
  <c r="P93" i="5"/>
  <c r="P96" i="5"/>
  <c r="C39" i="21"/>
  <c r="C38" i="21"/>
  <c r="C37" i="21"/>
  <c r="C36" i="21"/>
  <c r="C35" i="21"/>
  <c r="C34" i="21"/>
  <c r="C33" i="21"/>
  <c r="C32" i="21"/>
  <c r="C31" i="21"/>
  <c r="C30" i="21"/>
  <c r="C29" i="21"/>
  <c r="C28" i="21"/>
  <c r="C27" i="21"/>
  <c r="C26" i="21"/>
  <c r="C25" i="21"/>
  <c r="C24" i="21"/>
  <c r="C23" i="21"/>
  <c r="C22" i="21"/>
  <c r="C21" i="21"/>
  <c r="C20" i="21"/>
  <c r="C18" i="21"/>
  <c r="C17" i="21"/>
  <c r="C19" i="21"/>
  <c r="C15" i="21"/>
  <c r="C16" i="21"/>
  <c r="C14" i="21"/>
  <c r="C13" i="21"/>
  <c r="C11" i="21"/>
  <c r="C10" i="21"/>
  <c r="C9" i="21"/>
  <c r="C8" i="21"/>
  <c r="C7" i="21"/>
  <c r="C12" i="21"/>
  <c r="C6" i="21"/>
  <c r="C5" i="21"/>
  <c r="C40" i="21"/>
  <c r="C4" i="21"/>
  <c r="C3" i="21"/>
  <c r="C2" i="21"/>
  <c r="U31" i="21"/>
  <c r="V31" i="21" s="1"/>
  <c r="W31" i="21" s="1"/>
  <c r="Z30" i="21"/>
  <c r="S30" i="21" s="1"/>
  <c r="U30" i="21"/>
  <c r="V30" i="21" s="1"/>
  <c r="U29" i="21"/>
  <c r="V29" i="21" s="1"/>
  <c r="W29" i="21" s="1"/>
  <c r="U28" i="21"/>
  <c r="V28" i="21" s="1"/>
  <c r="W28" i="21" s="1"/>
  <c r="U27" i="21"/>
  <c r="V27" i="21" s="1"/>
  <c r="W27" i="21" s="1"/>
  <c r="Z20" i="21"/>
  <c r="S20" i="21" s="1"/>
  <c r="Z22" i="21"/>
  <c r="S22" i="21" s="1"/>
  <c r="Z23" i="21"/>
  <c r="Z25" i="21"/>
  <c r="S25" i="21" s="1"/>
  <c r="Z26" i="21"/>
  <c r="S26" i="21" s="1"/>
  <c r="U34" i="21"/>
  <c r="V34" i="21" s="1"/>
  <c r="W34" i="21" s="1"/>
  <c r="U33" i="21"/>
  <c r="V33" i="21" s="1"/>
  <c r="U32" i="21"/>
  <c r="V32" i="21" s="1"/>
  <c r="U26" i="21"/>
  <c r="V26" i="21" s="1"/>
  <c r="U25" i="21"/>
  <c r="V25" i="21" s="1"/>
  <c r="U24" i="21"/>
  <c r="V24" i="21" s="1"/>
  <c r="W24" i="21" s="1"/>
  <c r="U35" i="21"/>
  <c r="V35" i="21" s="1"/>
  <c r="W35" i="21" s="1"/>
  <c r="U19" i="21"/>
  <c r="V19" i="21" s="1"/>
  <c r="W19" i="21" s="1"/>
  <c r="U15" i="21"/>
  <c r="V15" i="21" s="1"/>
  <c r="W15" i="21" s="1"/>
  <c r="U16" i="21"/>
  <c r="V16" i="21" s="1"/>
  <c r="W16" i="21" s="1"/>
  <c r="U14" i="21"/>
  <c r="V14" i="21" s="1"/>
  <c r="W14" i="21" s="1"/>
  <c r="P40" i="5"/>
  <c r="P34" i="5"/>
  <c r="P39" i="5"/>
  <c r="P30" i="5"/>
  <c r="P9" i="5"/>
  <c r="P24" i="5"/>
  <c r="P33" i="5"/>
  <c r="P5" i="5"/>
  <c r="H2" i="21"/>
  <c r="K2" i="21"/>
  <c r="L2" i="21"/>
  <c r="M2" i="21"/>
  <c r="N2" i="21"/>
  <c r="O2" i="21"/>
  <c r="P2" i="21"/>
  <c r="Q2" i="21"/>
  <c r="R2" i="21"/>
  <c r="U2" i="21"/>
  <c r="V2" i="21" s="1"/>
  <c r="W2" i="21" s="1"/>
  <c r="AA2" i="21"/>
  <c r="N3" i="21"/>
  <c r="U3" i="21"/>
  <c r="V3" i="21" s="1"/>
  <c r="W3" i="21" s="1"/>
  <c r="U4" i="21"/>
  <c r="V4" i="21" s="1"/>
  <c r="U40" i="21"/>
  <c r="V40" i="21" s="1"/>
  <c r="U5" i="21"/>
  <c r="V5" i="21" s="1"/>
  <c r="W5" i="21" s="1"/>
  <c r="U7" i="21"/>
  <c r="V7" i="21" s="1"/>
  <c r="W7" i="21" s="1"/>
  <c r="U9" i="21"/>
  <c r="V9" i="21" s="1"/>
  <c r="W9" i="21" s="1"/>
  <c r="U10" i="21"/>
  <c r="V10" i="21" s="1"/>
  <c r="W10" i="21" s="1"/>
  <c r="U11" i="21"/>
  <c r="V11" i="21" s="1"/>
  <c r="W11" i="21" s="1"/>
  <c r="U13" i="21"/>
  <c r="V13" i="21" s="1"/>
  <c r="W13" i="21" s="1"/>
  <c r="U36" i="21"/>
  <c r="V36" i="21" s="1"/>
  <c r="U37" i="21"/>
  <c r="V37" i="21" s="1"/>
  <c r="U38" i="21"/>
  <c r="V38" i="21" s="1"/>
  <c r="W38" i="21" s="1"/>
  <c r="U39" i="21"/>
  <c r="V39" i="21" s="1"/>
  <c r="U41" i="21"/>
  <c r="V41" i="21" s="1"/>
  <c r="P36" i="5"/>
  <c r="N36" i="5" s="1"/>
  <c r="P7" i="5"/>
  <c r="P18" i="5"/>
  <c r="P27" i="5"/>
  <c r="P19" i="5"/>
  <c r="N19" i="5" s="1"/>
  <c r="P32" i="5"/>
  <c r="P8" i="5"/>
  <c r="P16" i="5"/>
  <c r="P3" i="5"/>
  <c r="P10" i="5"/>
  <c r="P28" i="5"/>
  <c r="P20" i="5"/>
  <c r="N20" i="5" s="1"/>
  <c r="P31" i="5"/>
  <c r="P13" i="5"/>
  <c r="P45" i="5"/>
  <c r="H45" i="5" s="1"/>
  <c r="P46" i="5"/>
  <c r="K46" i="5" s="1"/>
  <c r="P47" i="5"/>
  <c r="N47" i="5" s="1"/>
  <c r="P48" i="5"/>
  <c r="G48" i="5" s="1"/>
  <c r="P49" i="5"/>
  <c r="N49" i="5" s="1"/>
  <c r="P52" i="5"/>
  <c r="P53" i="5"/>
  <c r="P54" i="5"/>
  <c r="P55" i="5"/>
  <c r="P56" i="5"/>
  <c r="G56" i="5" s="1"/>
  <c r="P57" i="5"/>
  <c r="J57" i="5" s="1"/>
  <c r="P58" i="5"/>
  <c r="P61" i="5"/>
  <c r="G61" i="5" s="1"/>
  <c r="P63" i="5"/>
  <c r="O63" i="5" s="1"/>
  <c r="P62" i="5"/>
  <c r="I62" i="5" s="1"/>
  <c r="P64" i="5"/>
  <c r="L64" i="5" s="1"/>
  <c r="P65" i="5"/>
  <c r="M65" i="5" s="1"/>
  <c r="P68" i="5"/>
  <c r="P69" i="5"/>
  <c r="G69" i="5" s="1"/>
  <c r="P70" i="5"/>
  <c r="P71" i="5"/>
  <c r="G71" i="5" s="1"/>
  <c r="P72" i="5"/>
  <c r="H72" i="5" s="1"/>
  <c r="P76" i="5"/>
  <c r="P75" i="5"/>
  <c r="P77" i="5"/>
  <c r="L77" i="5" s="1"/>
  <c r="P78" i="5"/>
  <c r="M78" i="5" s="1"/>
  <c r="P79" i="5"/>
  <c r="O79" i="5" s="1"/>
  <c r="P84" i="5"/>
  <c r="P82" i="5"/>
  <c r="G82" i="5" s="1"/>
  <c r="P83" i="5"/>
  <c r="P86" i="5"/>
  <c r="P87" i="5"/>
  <c r="L87" i="5" s="1"/>
  <c r="P91" i="5"/>
  <c r="I91" i="5" s="1"/>
  <c r="P97" i="5"/>
  <c r="P99" i="5"/>
  <c r="P100" i="5"/>
  <c r="P92" i="5"/>
  <c r="G92" i="5" s="1"/>
  <c r="P103" i="5"/>
  <c r="G103" i="5" s="1"/>
  <c r="P105" i="5"/>
  <c r="N105" i="5" s="1"/>
  <c r="P104" i="5"/>
  <c r="G104" i="5" s="1"/>
  <c r="P106" i="5"/>
  <c r="P107" i="5"/>
  <c r="I107" i="5" s="1"/>
  <c r="P110" i="5"/>
  <c r="P111" i="5"/>
  <c r="P112" i="5"/>
  <c r="P113" i="5"/>
  <c r="I113" i="5" s="1"/>
  <c r="P114" i="5"/>
  <c r="O114" i="5" s="1"/>
  <c r="P119" i="5"/>
  <c r="P118" i="5"/>
  <c r="P117" i="5"/>
  <c r="L117" i="5" s="1"/>
  <c r="P120" i="5"/>
  <c r="J120" i="5" s="1"/>
  <c r="P121" i="5"/>
  <c r="P124" i="5"/>
  <c r="P125" i="5"/>
  <c r="G125" i="5" s="1"/>
  <c r="P126" i="5"/>
  <c r="H126" i="5" s="1"/>
  <c r="P127" i="5"/>
  <c r="P128" i="5"/>
  <c r="G128" i="5" s="1"/>
  <c r="J72" i="5"/>
  <c r="J48" i="5"/>
  <c r="I49" i="5"/>
  <c r="J75" i="5"/>
  <c r="J64" i="5"/>
  <c r="K61" i="5"/>
  <c r="K103" i="5"/>
  <c r="L113" i="5"/>
  <c r="H48" i="5"/>
  <c r="I48" i="5"/>
  <c r="L49" i="5"/>
  <c r="H77" i="5"/>
  <c r="I114" i="5"/>
  <c r="J47" i="5"/>
  <c r="M75" i="5"/>
  <c r="N70" i="5"/>
  <c r="N64" i="5"/>
  <c r="K49" i="5"/>
  <c r="N48" i="5"/>
  <c r="K48" i="5"/>
  <c r="L48" i="5"/>
  <c r="K127" i="5"/>
  <c r="L72" i="5"/>
  <c r="L58" i="5"/>
  <c r="N58" i="5"/>
  <c r="K47" i="5"/>
  <c r="H105" i="5"/>
  <c r="O48" i="5"/>
  <c r="O105" i="5"/>
  <c r="O57" i="5"/>
  <c r="L5" i="5"/>
  <c r="K5" i="5"/>
  <c r="O104" i="5"/>
  <c r="F95" i="5" l="1"/>
  <c r="E95" i="5" s="1"/>
  <c r="S23" i="21"/>
  <c r="L23" i="21" s="1"/>
  <c r="O72" i="5"/>
  <c r="M72" i="5"/>
  <c r="L57" i="5"/>
  <c r="N72" i="5"/>
  <c r="L63" i="5"/>
  <c r="I57" i="5"/>
  <c r="J65" i="5"/>
  <c r="G55" i="5"/>
  <c r="L47" i="5"/>
  <c r="H47" i="5"/>
  <c r="M113" i="5"/>
  <c r="F15" i="5"/>
  <c r="F88" i="5"/>
  <c r="E88" i="5" s="1"/>
  <c r="F37" i="5"/>
  <c r="F25" i="5"/>
  <c r="F29" i="5"/>
  <c r="O113" i="5"/>
  <c r="M47" i="5"/>
  <c r="N71" i="5"/>
  <c r="I56" i="5"/>
  <c r="M92" i="5"/>
  <c r="L103" i="5"/>
  <c r="O82" i="5"/>
  <c r="N82" i="5"/>
  <c r="H82" i="5"/>
  <c r="K91" i="5"/>
  <c r="L71" i="5"/>
  <c r="M71" i="5"/>
  <c r="K77" i="5"/>
  <c r="I71" i="5"/>
  <c r="H65" i="5"/>
  <c r="L65" i="5"/>
  <c r="H71" i="5"/>
  <c r="M77" i="5"/>
  <c r="I65" i="5"/>
  <c r="K65" i="5"/>
  <c r="J71" i="5"/>
  <c r="L82" i="5"/>
  <c r="M82" i="5"/>
  <c r="J82" i="5"/>
  <c r="O71" i="5"/>
  <c r="N56" i="5"/>
  <c r="K71" i="5"/>
  <c r="N128" i="5"/>
  <c r="I82" i="5"/>
  <c r="K82" i="5"/>
  <c r="M49" i="5"/>
  <c r="J126" i="5"/>
  <c r="I126" i="5"/>
  <c r="I69" i="5"/>
  <c r="M61" i="5"/>
  <c r="N61" i="5"/>
  <c r="N45" i="5"/>
  <c r="J45" i="5"/>
  <c r="K45" i="5"/>
  <c r="L45" i="5"/>
  <c r="M87" i="5"/>
  <c r="O87" i="5"/>
  <c r="I87" i="5"/>
  <c r="J87" i="5"/>
  <c r="K105" i="5"/>
  <c r="L105" i="5"/>
  <c r="M105" i="5"/>
  <c r="J52" i="5"/>
  <c r="G52" i="5"/>
  <c r="H16" i="5"/>
  <c r="M34" i="5"/>
  <c r="H52" i="5"/>
  <c r="H103" i="5"/>
  <c r="O128" i="5"/>
  <c r="J69" i="5"/>
  <c r="L128" i="5"/>
  <c r="H128" i="5"/>
  <c r="L56" i="5"/>
  <c r="J128" i="5"/>
  <c r="N127" i="5"/>
  <c r="G127" i="5"/>
  <c r="J121" i="5"/>
  <c r="G121" i="5"/>
  <c r="J119" i="5"/>
  <c r="N111" i="5"/>
  <c r="G111" i="5"/>
  <c r="K106" i="5"/>
  <c r="G106" i="5"/>
  <c r="L92" i="5"/>
  <c r="N97" i="5"/>
  <c r="G97" i="5"/>
  <c r="J83" i="5"/>
  <c r="G83" i="5"/>
  <c r="K78" i="5"/>
  <c r="G78" i="5"/>
  <c r="K72" i="5"/>
  <c r="G72" i="5"/>
  <c r="I68" i="5"/>
  <c r="G68" i="5"/>
  <c r="J49" i="5"/>
  <c r="G49" i="5"/>
  <c r="I45" i="5"/>
  <c r="G45" i="5"/>
  <c r="K28" i="5"/>
  <c r="L8" i="5"/>
  <c r="N18" i="5"/>
  <c r="L9" i="5"/>
  <c r="N40" i="5"/>
  <c r="G40" i="5"/>
  <c r="O96" i="5"/>
  <c r="G96" i="5"/>
  <c r="N94" i="5"/>
  <c r="G94" i="5"/>
  <c r="N118" i="5"/>
  <c r="G118" i="5"/>
  <c r="N107" i="5"/>
  <c r="G107" i="5"/>
  <c r="I86" i="5"/>
  <c r="G86" i="5"/>
  <c r="H20" i="5"/>
  <c r="K24" i="5"/>
  <c r="O34" i="5"/>
  <c r="N103" i="5"/>
  <c r="K56" i="5"/>
  <c r="J56" i="5"/>
  <c r="O126" i="5"/>
  <c r="G126" i="5"/>
  <c r="H114" i="5"/>
  <c r="G114" i="5"/>
  <c r="M91" i="5"/>
  <c r="G91" i="5"/>
  <c r="J77" i="5"/>
  <c r="G77" i="5"/>
  <c r="O65" i="5"/>
  <c r="G65" i="5"/>
  <c r="O62" i="5"/>
  <c r="G62" i="5"/>
  <c r="J58" i="5"/>
  <c r="G58" i="5"/>
  <c r="L54" i="5"/>
  <c r="G54" i="5"/>
  <c r="O13" i="5"/>
  <c r="N32" i="5"/>
  <c r="I7" i="5"/>
  <c r="J5" i="5"/>
  <c r="N30" i="5"/>
  <c r="M58" i="5"/>
  <c r="L93" i="5"/>
  <c r="G93" i="5"/>
  <c r="I128" i="5"/>
  <c r="I124" i="5"/>
  <c r="G124" i="5"/>
  <c r="H112" i="5"/>
  <c r="G112" i="5"/>
  <c r="M99" i="5"/>
  <c r="G99" i="5"/>
  <c r="J79" i="5"/>
  <c r="G79" i="5"/>
  <c r="H76" i="5"/>
  <c r="G76" i="5"/>
  <c r="I64" i="5"/>
  <c r="G64" i="5"/>
  <c r="J46" i="5"/>
  <c r="G46" i="5"/>
  <c r="O56" i="5"/>
  <c r="O103" i="5"/>
  <c r="I103" i="5"/>
  <c r="M128" i="5"/>
  <c r="K52" i="5"/>
  <c r="K34" i="5"/>
  <c r="M56" i="5"/>
  <c r="K128" i="5"/>
  <c r="H56" i="5"/>
  <c r="H79" i="5"/>
  <c r="M103" i="5"/>
  <c r="J103" i="5"/>
  <c r="J114" i="5"/>
  <c r="K117" i="5"/>
  <c r="G117" i="5"/>
  <c r="N113" i="5"/>
  <c r="G113" i="5"/>
  <c r="L107" i="5"/>
  <c r="I105" i="5"/>
  <c r="G105" i="5"/>
  <c r="M100" i="5"/>
  <c r="G100" i="5"/>
  <c r="H87" i="5"/>
  <c r="G87" i="5"/>
  <c r="K84" i="5"/>
  <c r="G84" i="5"/>
  <c r="O75" i="5"/>
  <c r="G75" i="5"/>
  <c r="K70" i="5"/>
  <c r="G70" i="5"/>
  <c r="K64" i="5"/>
  <c r="J63" i="5"/>
  <c r="G63" i="5"/>
  <c r="N57" i="5"/>
  <c r="G57" i="5"/>
  <c r="H53" i="5"/>
  <c r="G53" i="5"/>
  <c r="I47" i="5"/>
  <c r="G47" i="5"/>
  <c r="N31" i="5"/>
  <c r="I19" i="5"/>
  <c r="N33" i="5"/>
  <c r="J39" i="5"/>
  <c r="N65" i="5"/>
  <c r="H94" i="5"/>
  <c r="N10" i="5"/>
  <c r="J110" i="5"/>
  <c r="G110" i="5"/>
  <c r="O110" i="5"/>
  <c r="L110" i="5"/>
  <c r="N110" i="5"/>
  <c r="K27" i="5"/>
  <c r="L36" i="5"/>
  <c r="O36" i="5"/>
  <c r="J36" i="5"/>
  <c r="K120" i="5"/>
  <c r="G120" i="5"/>
  <c r="H120" i="5"/>
  <c r="J125" i="5"/>
  <c r="Z37" i="21"/>
  <c r="S37" i="21" s="1"/>
  <c r="Z17" i="21"/>
  <c r="Z12" i="21"/>
  <c r="S12" i="21" s="1"/>
  <c r="T12" i="21" s="1"/>
  <c r="AC12" i="21" s="1"/>
  <c r="K30" i="5"/>
  <c r="J27" i="5"/>
  <c r="N78" i="5"/>
  <c r="O78" i="5"/>
  <c r="L78" i="5"/>
  <c r="N75" i="5"/>
  <c r="K75" i="5"/>
  <c r="H75" i="5"/>
  <c r="I34" i="5"/>
  <c r="H34" i="5"/>
  <c r="M13" i="5"/>
  <c r="N34" i="5"/>
  <c r="O27" i="5"/>
  <c r="J34" i="5"/>
  <c r="M27" i="5"/>
  <c r="O40" i="5"/>
  <c r="M8" i="5"/>
  <c r="J13" i="5"/>
  <c r="K39" i="5"/>
  <c r="N39" i="5"/>
  <c r="H13" i="5"/>
  <c r="O5" i="5"/>
  <c r="I36" i="5"/>
  <c r="H27" i="5"/>
  <c r="O7" i="5"/>
  <c r="J7" i="5"/>
  <c r="I10" i="5"/>
  <c r="H10" i="5"/>
  <c r="K10" i="5"/>
  <c r="L34" i="5"/>
  <c r="O20" i="5"/>
  <c r="K36" i="5"/>
  <c r="M36" i="5"/>
  <c r="H36" i="5"/>
  <c r="L27" i="5"/>
  <c r="O117" i="5"/>
  <c r="H117" i="5"/>
  <c r="N63" i="5"/>
  <c r="M126" i="5"/>
  <c r="H107" i="5"/>
  <c r="O107" i="5"/>
  <c r="K79" i="5"/>
  <c r="N126" i="5"/>
  <c r="I61" i="5"/>
  <c r="L20" i="5"/>
  <c r="K114" i="5"/>
  <c r="J78" i="5"/>
  <c r="H63" i="5"/>
  <c r="O45" i="5"/>
  <c r="M63" i="5"/>
  <c r="L13" i="5"/>
  <c r="N27" i="5"/>
  <c r="O77" i="5"/>
  <c r="O70" i="5"/>
  <c r="K69" i="5"/>
  <c r="L127" i="5"/>
  <c r="L75" i="5"/>
  <c r="L111" i="5"/>
  <c r="M57" i="5"/>
  <c r="L114" i="5"/>
  <c r="M83" i="5"/>
  <c r="J117" i="5"/>
  <c r="H78" i="5"/>
  <c r="K87" i="5"/>
  <c r="K107" i="5"/>
  <c r="I75" i="5"/>
  <c r="I72" i="5"/>
  <c r="H49" i="5"/>
  <c r="J113" i="5"/>
  <c r="M45" i="5"/>
  <c r="L61" i="5"/>
  <c r="I83" i="5"/>
  <c r="J70" i="5"/>
  <c r="J107" i="5"/>
  <c r="H57" i="5"/>
  <c r="K121" i="5"/>
  <c r="M5" i="5"/>
  <c r="H127" i="5"/>
  <c r="I8" i="5"/>
  <c r="M117" i="5"/>
  <c r="O127" i="5"/>
  <c r="L52" i="5"/>
  <c r="O52" i="5"/>
  <c r="M48" i="5"/>
  <c r="M30" i="5"/>
  <c r="O8" i="5"/>
  <c r="O61" i="5"/>
  <c r="O58" i="5"/>
  <c r="O69" i="5"/>
  <c r="L69" i="5"/>
  <c r="M127" i="5"/>
  <c r="M70" i="5"/>
  <c r="I78" i="5"/>
  <c r="K57" i="5"/>
  <c r="N114" i="5"/>
  <c r="I117" i="5"/>
  <c r="H61" i="5"/>
  <c r="H58" i="5"/>
  <c r="H113" i="5"/>
  <c r="K126" i="5"/>
  <c r="K63" i="5"/>
  <c r="I127" i="5"/>
  <c r="N52" i="5"/>
  <c r="I13" i="5"/>
  <c r="N13" i="5"/>
  <c r="J127" i="5"/>
  <c r="M107" i="5"/>
  <c r="L79" i="5"/>
  <c r="H118" i="5"/>
  <c r="K13" i="5"/>
  <c r="N69" i="5"/>
  <c r="M69" i="5"/>
  <c r="N79" i="5"/>
  <c r="N77" i="5"/>
  <c r="L126" i="5"/>
  <c r="I70" i="5"/>
  <c r="M52" i="5"/>
  <c r="I52" i="5"/>
  <c r="I63" i="5"/>
  <c r="O118" i="5"/>
  <c r="M20" i="5"/>
  <c r="O47" i="5"/>
  <c r="J61" i="5"/>
  <c r="N87" i="5"/>
  <c r="H69" i="5"/>
  <c r="K113" i="5"/>
  <c r="M118" i="5"/>
  <c r="I77" i="5"/>
  <c r="I27" i="5"/>
  <c r="M40" i="5"/>
  <c r="K20" i="5"/>
  <c r="O49" i="5"/>
  <c r="K58" i="5"/>
  <c r="L70" i="5"/>
  <c r="M79" i="5"/>
  <c r="M114" i="5"/>
  <c r="N117" i="5"/>
  <c r="L19" i="5"/>
  <c r="J100" i="5"/>
  <c r="I58" i="5"/>
  <c r="I79" i="5"/>
  <c r="H70" i="5"/>
  <c r="J105" i="5"/>
  <c r="N16" i="5"/>
  <c r="H28" i="5"/>
  <c r="M28" i="5"/>
  <c r="O28" i="5"/>
  <c r="J28" i="5"/>
  <c r="L28" i="5"/>
  <c r="N28" i="5"/>
  <c r="I28" i="5"/>
  <c r="M33" i="5"/>
  <c r="J33" i="5"/>
  <c r="L33" i="5"/>
  <c r="K33" i="5"/>
  <c r="H33" i="5"/>
  <c r="O33" i="5"/>
  <c r="I33" i="5"/>
  <c r="J40" i="5"/>
  <c r="I40" i="5"/>
  <c r="H40" i="5"/>
  <c r="K40" i="5"/>
  <c r="L40" i="5"/>
  <c r="M32" i="5"/>
  <c r="O32" i="5"/>
  <c r="K32" i="5"/>
  <c r="J32" i="5"/>
  <c r="H32" i="5"/>
  <c r="L32" i="5"/>
  <c r="I32" i="5"/>
  <c r="I31" i="5"/>
  <c r="O31" i="5"/>
  <c r="J31" i="5"/>
  <c r="M31" i="5"/>
  <c r="H31" i="5"/>
  <c r="L31" i="5"/>
  <c r="K31" i="5"/>
  <c r="H5" i="5"/>
  <c r="N5" i="5"/>
  <c r="I5" i="5"/>
  <c r="M9" i="5"/>
  <c r="J9" i="5"/>
  <c r="N9" i="5"/>
  <c r="H9" i="5"/>
  <c r="O9" i="5"/>
  <c r="K9" i="5"/>
  <c r="I9" i="5"/>
  <c r="I39" i="5"/>
  <c r="O39" i="5"/>
  <c r="M39" i="5"/>
  <c r="H39" i="5"/>
  <c r="L39" i="5"/>
  <c r="I30" i="5"/>
  <c r="O30" i="5"/>
  <c r="L30" i="5"/>
  <c r="H30" i="5"/>
  <c r="J30" i="5"/>
  <c r="K8" i="5"/>
  <c r="J8" i="5"/>
  <c r="H8" i="5"/>
  <c r="N8" i="5"/>
  <c r="J20" i="5"/>
  <c r="I20" i="5"/>
  <c r="M24" i="5"/>
  <c r="O24" i="5"/>
  <c r="H24" i="5"/>
  <c r="N24" i="5"/>
  <c r="I24" i="5"/>
  <c r="J24" i="5"/>
  <c r="L24" i="5"/>
  <c r="O16" i="5"/>
  <c r="M16" i="5"/>
  <c r="J16" i="5"/>
  <c r="L16" i="5"/>
  <c r="K16" i="5"/>
  <c r="I16" i="5"/>
  <c r="H19" i="5"/>
  <c r="J3" i="5"/>
  <c r="L3" i="5"/>
  <c r="J10" i="5"/>
  <c r="L10" i="5"/>
  <c r="O10" i="5"/>
  <c r="M10" i="5"/>
  <c r="O19" i="5"/>
  <c r="O3" i="5"/>
  <c r="H3" i="5"/>
  <c r="K3" i="5"/>
  <c r="M3" i="5"/>
  <c r="I3" i="5"/>
  <c r="N3" i="5"/>
  <c r="L18" i="5"/>
  <c r="M18" i="5"/>
  <c r="I18" i="5"/>
  <c r="J19" i="5"/>
  <c r="M19" i="5"/>
  <c r="K19" i="5"/>
  <c r="H18" i="5"/>
  <c r="K18" i="5"/>
  <c r="O18" i="5"/>
  <c r="J18" i="5"/>
  <c r="H7" i="5"/>
  <c r="M7" i="5"/>
  <c r="L7" i="5"/>
  <c r="N7" i="5"/>
  <c r="K7" i="5"/>
  <c r="H54" i="5"/>
  <c r="I54" i="5"/>
  <c r="J54" i="5"/>
  <c r="H55" i="5"/>
  <c r="M55" i="5"/>
  <c r="N55" i="5"/>
  <c r="K55" i="5"/>
  <c r="J55" i="5"/>
  <c r="L55" i="5"/>
  <c r="I55" i="5"/>
  <c r="O55" i="5"/>
  <c r="K53" i="5"/>
  <c r="J53" i="5"/>
  <c r="I53" i="5"/>
  <c r="L53" i="5"/>
  <c r="N53" i="5"/>
  <c r="M53" i="5"/>
  <c r="O53" i="5"/>
  <c r="K54" i="5"/>
  <c r="O54" i="5"/>
  <c r="M54" i="5"/>
  <c r="N54" i="5"/>
  <c r="H62" i="5"/>
  <c r="J62" i="5"/>
  <c r="H99" i="5"/>
  <c r="M93" i="5"/>
  <c r="H91" i="5"/>
  <c r="O91" i="5"/>
  <c r="N100" i="5"/>
  <c r="J91" i="5"/>
  <c r="I97" i="5"/>
  <c r="N93" i="5"/>
  <c r="L99" i="5"/>
  <c r="L91" i="5"/>
  <c r="L94" i="5"/>
  <c r="N91" i="5"/>
  <c r="L100" i="5"/>
  <c r="K97" i="5"/>
  <c r="L97" i="5"/>
  <c r="H97" i="5"/>
  <c r="J97" i="5"/>
  <c r="O97" i="5"/>
  <c r="M97" i="5"/>
  <c r="I100" i="5"/>
  <c r="O100" i="5"/>
  <c r="H100" i="5"/>
  <c r="K100" i="5"/>
  <c r="I99" i="5"/>
  <c r="O99" i="5"/>
  <c r="J99" i="5"/>
  <c r="K99" i="5"/>
  <c r="N99" i="5"/>
  <c r="I94" i="5"/>
  <c r="M94" i="5"/>
  <c r="K94" i="5"/>
  <c r="O94" i="5"/>
  <c r="O93" i="5"/>
  <c r="H96" i="5"/>
  <c r="I96" i="5"/>
  <c r="J96" i="5"/>
  <c r="L96" i="5"/>
  <c r="K96" i="5"/>
  <c r="M96" i="5"/>
  <c r="H106" i="5"/>
  <c r="N106" i="5"/>
  <c r="L106" i="5"/>
  <c r="O106" i="5"/>
  <c r="M106" i="5"/>
  <c r="I106" i="5"/>
  <c r="J106" i="5"/>
  <c r="N62" i="5"/>
  <c r="O64" i="5"/>
  <c r="H64" i="5"/>
  <c r="M64" i="5"/>
  <c r="H110" i="5"/>
  <c r="I125" i="5"/>
  <c r="L125" i="5"/>
  <c r="K125" i="5"/>
  <c r="N125" i="5"/>
  <c r="H125" i="5"/>
  <c r="O125" i="5"/>
  <c r="M125" i="5"/>
  <c r="N124" i="5"/>
  <c r="K124" i="5"/>
  <c r="M124" i="5"/>
  <c r="J124" i="5"/>
  <c r="O124" i="5"/>
  <c r="L124" i="5"/>
  <c r="H124" i="5"/>
  <c r="J118" i="5"/>
  <c r="L118" i="5"/>
  <c r="K118" i="5"/>
  <c r="I118" i="5"/>
  <c r="H121" i="5"/>
  <c r="M121" i="5"/>
  <c r="L121" i="5"/>
  <c r="O120" i="5"/>
  <c r="M120" i="5"/>
  <c r="N120" i="5"/>
  <c r="I121" i="5"/>
  <c r="N121" i="5"/>
  <c r="I120" i="5"/>
  <c r="L120" i="5"/>
  <c r="O121" i="5"/>
  <c r="I119" i="5"/>
  <c r="N119" i="5"/>
  <c r="L119" i="5"/>
  <c r="H119" i="5"/>
  <c r="K119" i="5"/>
  <c r="M119" i="5"/>
  <c r="O119" i="5"/>
  <c r="I111" i="5"/>
  <c r="O111" i="5"/>
  <c r="M111" i="5"/>
  <c r="J111" i="5"/>
  <c r="H111" i="5"/>
  <c r="K111" i="5"/>
  <c r="I110" i="5"/>
  <c r="M110" i="5"/>
  <c r="K110" i="5"/>
  <c r="O112" i="5"/>
  <c r="L112" i="5"/>
  <c r="I112" i="5"/>
  <c r="K112" i="5"/>
  <c r="J112" i="5"/>
  <c r="M112" i="5"/>
  <c r="N112" i="5"/>
  <c r="O92" i="5"/>
  <c r="J92" i="5"/>
  <c r="K92" i="5"/>
  <c r="H92" i="5"/>
  <c r="N92" i="5"/>
  <c r="I92" i="5"/>
  <c r="H93" i="5"/>
  <c r="N96" i="5"/>
  <c r="J93" i="5"/>
  <c r="K93" i="5"/>
  <c r="I93" i="5"/>
  <c r="I84" i="5"/>
  <c r="H84" i="5"/>
  <c r="O84" i="5"/>
  <c r="N84" i="5"/>
  <c r="J84" i="5"/>
  <c r="K86" i="5"/>
  <c r="H86" i="5"/>
  <c r="O86" i="5"/>
  <c r="N83" i="5"/>
  <c r="L86" i="5"/>
  <c r="K83" i="5"/>
  <c r="J86" i="5"/>
  <c r="N86" i="5"/>
  <c r="L83" i="5"/>
  <c r="M86" i="5"/>
  <c r="O83" i="5"/>
  <c r="H83" i="5"/>
  <c r="L84" i="5"/>
  <c r="M84" i="5"/>
  <c r="I76" i="5"/>
  <c r="K76" i="5"/>
  <c r="M76" i="5"/>
  <c r="O76" i="5"/>
  <c r="J76" i="5"/>
  <c r="N76" i="5"/>
  <c r="L76" i="5"/>
  <c r="N68" i="5"/>
  <c r="L68" i="5"/>
  <c r="H68" i="5"/>
  <c r="M68" i="5"/>
  <c r="J68" i="5"/>
  <c r="K68" i="5"/>
  <c r="M62" i="5"/>
  <c r="K62" i="5"/>
  <c r="L62" i="5"/>
  <c r="M46" i="5"/>
  <c r="L46" i="5"/>
  <c r="N46" i="5"/>
  <c r="O46" i="5"/>
  <c r="I46" i="5"/>
  <c r="H46" i="5"/>
  <c r="Z29" i="21"/>
  <c r="Z5" i="21"/>
  <c r="Z41" i="21"/>
  <c r="S41" i="21" s="1"/>
  <c r="Z21" i="21"/>
  <c r="T22" i="21"/>
  <c r="AC22" i="21" s="1"/>
  <c r="T20" i="21"/>
  <c r="AC20" i="21" s="1"/>
  <c r="Z31" i="21"/>
  <c r="Z34" i="21"/>
  <c r="Z7" i="21"/>
  <c r="Z27" i="21"/>
  <c r="Z3" i="21"/>
  <c r="Z18" i="21"/>
  <c r="AA41" i="21"/>
  <c r="Z35" i="21"/>
  <c r="Z14" i="21"/>
  <c r="T30" i="21"/>
  <c r="AC30" i="21" s="1"/>
  <c r="AB23" i="21"/>
  <c r="T23" i="21" s="1"/>
  <c r="AC23" i="21" s="1"/>
  <c r="F35" i="5" s="1"/>
  <c r="E35" i="5" s="1"/>
  <c r="Z36" i="21"/>
  <c r="S36" i="21" s="1"/>
  <c r="T36" i="21" s="1"/>
  <c r="AA3" i="21"/>
  <c r="Z8" i="21"/>
  <c r="Z6" i="21"/>
  <c r="Z16" i="21"/>
  <c r="Z19" i="21"/>
  <c r="Z39" i="21"/>
  <c r="S39" i="21" s="1"/>
  <c r="Z40" i="21"/>
  <c r="Z9" i="21"/>
  <c r="Z28" i="21"/>
  <c r="Z11" i="21"/>
  <c r="Z38" i="21"/>
  <c r="AB38" i="21" s="1"/>
  <c r="Z24" i="21"/>
  <c r="Z13" i="21"/>
  <c r="Z15" i="21"/>
  <c r="AB15" i="21" s="1"/>
  <c r="Z32" i="21"/>
  <c r="Z10" i="21"/>
  <c r="Z33" i="21"/>
  <c r="S33" i="21" s="1"/>
  <c r="T26" i="21"/>
  <c r="O42" i="21"/>
  <c r="Z2" i="21"/>
  <c r="AB2" i="21" s="1"/>
  <c r="AA4" i="21"/>
  <c r="Z4" i="21"/>
  <c r="S4" i="21" s="1"/>
  <c r="R42" i="21"/>
  <c r="F127" i="5"/>
  <c r="F58" i="5"/>
  <c r="F70" i="5"/>
  <c r="F114" i="5"/>
  <c r="F120" i="5"/>
  <c r="F72" i="5"/>
  <c r="F107" i="5"/>
  <c r="F112" i="5"/>
  <c r="F47" i="5"/>
  <c r="F77" i="5"/>
  <c r="F57" i="5"/>
  <c r="F46" i="5"/>
  <c r="F113" i="5"/>
  <c r="F49" i="5"/>
  <c r="F63" i="5"/>
  <c r="F126" i="5"/>
  <c r="F78" i="5"/>
  <c r="F111" i="5"/>
  <c r="F121" i="5"/>
  <c r="F69" i="5"/>
  <c r="F65" i="5"/>
  <c r="F128" i="5"/>
  <c r="F48" i="5"/>
  <c r="F45" i="5"/>
  <c r="F79" i="5"/>
  <c r="F71" i="5"/>
  <c r="AB11" i="21" l="1"/>
  <c r="AB6" i="21"/>
  <c r="S9" i="21"/>
  <c r="AB9" i="21"/>
  <c r="T9" i="21" s="1"/>
  <c r="AC9" i="21" s="1"/>
  <c r="F17" i="5" s="1"/>
  <c r="E17" i="5" s="1"/>
  <c r="AB13" i="21"/>
  <c r="AB14" i="21"/>
  <c r="S16" i="21"/>
  <c r="M16" i="21" s="1"/>
  <c r="AB16" i="21"/>
  <c r="T16" i="21" s="1"/>
  <c r="AC16" i="21" s="1"/>
  <c r="F20" i="5" s="1"/>
  <c r="S7" i="21"/>
  <c r="L7" i="21" s="1"/>
  <c r="AB7" i="21"/>
  <c r="S10" i="21"/>
  <c r="L10" i="21" s="1"/>
  <c r="AB10" i="21"/>
  <c r="T10" i="21" s="1"/>
  <c r="AC10" i="21" s="1"/>
  <c r="S28" i="21"/>
  <c r="L28" i="21" s="1"/>
  <c r="AB28" i="21"/>
  <c r="S18" i="21"/>
  <c r="AB18" i="21"/>
  <c r="T18" i="21" s="1"/>
  <c r="AC18" i="21" s="1"/>
  <c r="F26" i="5" s="1"/>
  <c r="E26" i="5" s="1"/>
  <c r="S8" i="21"/>
  <c r="T8" i="21" s="1"/>
  <c r="AC8" i="21" s="1"/>
  <c r="AB8" i="21"/>
  <c r="AB3" i="21"/>
  <c r="AB5" i="21"/>
  <c r="S21" i="21"/>
  <c r="AB21" i="21"/>
  <c r="S2" i="21"/>
  <c r="I2" i="21" s="1"/>
  <c r="S24" i="21"/>
  <c r="Q24" i="21" s="1"/>
  <c r="AB24" i="21"/>
  <c r="S19" i="21"/>
  <c r="L19" i="21" s="1"/>
  <c r="AB19" i="21"/>
  <c r="S31" i="21"/>
  <c r="AB31" i="21"/>
  <c r="S17" i="21"/>
  <c r="AB17" i="21"/>
  <c r="AB40" i="21"/>
  <c r="AB35" i="21"/>
  <c r="S27" i="21"/>
  <c r="L27" i="21" s="1"/>
  <c r="AB27" i="21"/>
  <c r="S34" i="21"/>
  <c r="Q34" i="21" s="1"/>
  <c r="AB34" i="21"/>
  <c r="S29" i="21"/>
  <c r="AB29" i="21"/>
  <c r="E79" i="5"/>
  <c r="E71" i="5"/>
  <c r="E63" i="5"/>
  <c r="E45" i="5"/>
  <c r="E65" i="5"/>
  <c r="E128" i="5"/>
  <c r="E47" i="5"/>
  <c r="F86" i="5"/>
  <c r="E86" i="5" s="1"/>
  <c r="F96" i="5"/>
  <c r="E96" i="5" s="1"/>
  <c r="E78" i="5"/>
  <c r="E48" i="5"/>
  <c r="E69" i="5"/>
  <c r="E111" i="5"/>
  <c r="E58" i="5"/>
  <c r="E46" i="5"/>
  <c r="E127" i="5"/>
  <c r="E49" i="5"/>
  <c r="E113" i="5"/>
  <c r="E72" i="5"/>
  <c r="E57" i="5"/>
  <c r="E114" i="5"/>
  <c r="E121" i="5"/>
  <c r="E70" i="5"/>
  <c r="E107" i="5"/>
  <c r="E126" i="5"/>
  <c r="E77" i="5"/>
  <c r="E120" i="5"/>
  <c r="E112" i="5"/>
  <c r="S3" i="21"/>
  <c r="H3" i="21" s="1"/>
  <c r="F56" i="5"/>
  <c r="E56" i="5" s="1"/>
  <c r="F125" i="5"/>
  <c r="E125" i="5" s="1"/>
  <c r="S14" i="21"/>
  <c r="P14" i="21" s="1"/>
  <c r="S35" i="21"/>
  <c r="F117" i="5"/>
  <c r="E117" i="5" s="1"/>
  <c r="S32" i="21"/>
  <c r="F87" i="5" s="1"/>
  <c r="E87" i="5" s="1"/>
  <c r="S15" i="21"/>
  <c r="T25" i="21"/>
  <c r="AC25" i="21" s="1"/>
  <c r="T37" i="21"/>
  <c r="AC37" i="21" s="1"/>
  <c r="S11" i="21"/>
  <c r="AC26" i="21"/>
  <c r="S13" i="21"/>
  <c r="AC36" i="21"/>
  <c r="F84" i="5"/>
  <c r="E84" i="5" s="1"/>
  <c r="S6" i="21"/>
  <c r="K6" i="21" s="1"/>
  <c r="T33" i="21"/>
  <c r="AC33" i="21" s="1"/>
  <c r="F83" i="5"/>
  <c r="E83" i="5" s="1"/>
  <c r="T39" i="21"/>
  <c r="AC39" i="21" s="1"/>
  <c r="T2" i="21"/>
  <c r="AC2" i="21" s="1"/>
  <c r="F7" i="5" s="1"/>
  <c r="T4" i="21"/>
  <c r="AC4" i="21" s="1"/>
  <c r="S5" i="21"/>
  <c r="F118" i="5" s="1"/>
  <c r="E118" i="5" s="1"/>
  <c r="F54" i="5"/>
  <c r="E54" i="5" s="1"/>
  <c r="T41" i="21"/>
  <c r="AC41" i="21" s="1"/>
  <c r="S38" i="21"/>
  <c r="Q38" i="21" s="1"/>
  <c r="F110" i="5"/>
  <c r="E110" i="5" s="1"/>
  <c r="J2" i="21"/>
  <c r="J42" i="21" s="1"/>
  <c r="F52" i="5" l="1"/>
  <c r="E52" i="5" s="1"/>
  <c r="T34" i="21"/>
  <c r="AC34" i="21" s="1"/>
  <c r="T24" i="21"/>
  <c r="AC24" i="21" s="1"/>
  <c r="F5" i="5" s="1"/>
  <c r="T29" i="21"/>
  <c r="AC29" i="21" s="1"/>
  <c r="F40" i="5" s="1"/>
  <c r="T21" i="21"/>
  <c r="AC21" i="21" s="1"/>
  <c r="T28" i="21"/>
  <c r="T7" i="21"/>
  <c r="AC7" i="21" s="1"/>
  <c r="F3" i="5" s="1"/>
  <c r="F94" i="5"/>
  <c r="E94" i="5" s="1"/>
  <c r="F97" i="5"/>
  <c r="E97" i="5" s="1"/>
  <c r="F93" i="5"/>
  <c r="E93" i="5" s="1"/>
  <c r="L31" i="21"/>
  <c r="F98" i="5"/>
  <c r="E98" i="5" s="1"/>
  <c r="T17" i="21"/>
  <c r="AC17" i="21" s="1"/>
  <c r="F6" i="5" s="1"/>
  <c r="L9" i="21"/>
  <c r="F92" i="5"/>
  <c r="E92" i="5" s="1"/>
  <c r="K8" i="21"/>
  <c r="F105" i="5"/>
  <c r="E105" i="5" s="1"/>
  <c r="F99" i="5"/>
  <c r="E99" i="5" s="1"/>
  <c r="F19" i="5"/>
  <c r="F21" i="5"/>
  <c r="E21" i="5" s="1"/>
  <c r="N21" i="21"/>
  <c r="F76" i="5"/>
  <c r="E76" i="5" s="1"/>
  <c r="L29" i="21"/>
  <c r="L42" i="21" s="1"/>
  <c r="F100" i="5"/>
  <c r="E100" i="5" s="1"/>
  <c r="N17" i="21"/>
  <c r="F75" i="5"/>
  <c r="E75" i="5" s="1"/>
  <c r="M18" i="21"/>
  <c r="F85" i="5"/>
  <c r="E85" i="5" s="1"/>
  <c r="T3" i="21"/>
  <c r="AC3" i="21" s="1"/>
  <c r="F23" i="5" s="1"/>
  <c r="E23" i="5" s="1"/>
  <c r="AC40" i="21"/>
  <c r="F14" i="5" s="1"/>
  <c r="F119" i="5"/>
  <c r="I5" i="21"/>
  <c r="I42" i="21" s="1"/>
  <c r="F18" i="5"/>
  <c r="F9" i="5"/>
  <c r="F36" i="5"/>
  <c r="F39" i="5"/>
  <c r="F13" i="5"/>
  <c r="M15" i="21"/>
  <c r="F82" i="5"/>
  <c r="E82" i="5" s="1"/>
  <c r="K13" i="21"/>
  <c r="F106" i="5"/>
  <c r="E106" i="5" s="1"/>
  <c r="P35" i="21"/>
  <c r="P42" i="21" s="1"/>
  <c r="F62" i="5"/>
  <c r="E62" i="5" s="1"/>
  <c r="T11" i="21"/>
  <c r="AC11" i="21" s="1"/>
  <c r="K11" i="21"/>
  <c r="T35" i="21"/>
  <c r="AC35" i="21" s="1"/>
  <c r="F34" i="5" s="1"/>
  <c r="T13" i="21"/>
  <c r="AC13" i="21" s="1"/>
  <c r="F16" i="5" s="1"/>
  <c r="T32" i="21"/>
  <c r="AC32" i="21" s="1"/>
  <c r="F38" i="5" s="1"/>
  <c r="F103" i="5"/>
  <c r="E103" i="5" s="1"/>
  <c r="T31" i="21"/>
  <c r="AC31" i="21" s="1"/>
  <c r="F33" i="5" s="1"/>
  <c r="F64" i="5"/>
  <c r="E64" i="5" s="1"/>
  <c r="T14" i="21"/>
  <c r="AC14" i="21" s="1"/>
  <c r="F61" i="5"/>
  <c r="E61" i="5" s="1"/>
  <c r="T19" i="21"/>
  <c r="AC19" i="21" s="1"/>
  <c r="F30" i="5" s="1"/>
  <c r="T15" i="21"/>
  <c r="AC15" i="21" s="1"/>
  <c r="T27" i="21"/>
  <c r="AC27" i="21" s="1"/>
  <c r="F31" i="5" s="1"/>
  <c r="F68" i="5"/>
  <c r="E68" i="5" s="1"/>
  <c r="F104" i="5"/>
  <c r="E104" i="5" s="1"/>
  <c r="F55" i="5"/>
  <c r="E55" i="5" s="1"/>
  <c r="T6" i="21"/>
  <c r="AC6" i="21" s="1"/>
  <c r="F4" i="5" s="1"/>
  <c r="AC28" i="21"/>
  <c r="F32" i="5" s="1"/>
  <c r="F91" i="5"/>
  <c r="E91" i="5" s="1"/>
  <c r="F53" i="5"/>
  <c r="E53" i="5" s="1"/>
  <c r="S42" i="21"/>
  <c r="H42" i="21"/>
  <c r="F124" i="5"/>
  <c r="E124" i="5" s="1"/>
  <c r="T38" i="21"/>
  <c r="AC38" i="21" s="1"/>
  <c r="T5" i="21"/>
  <c r="AC5" i="21" s="1"/>
  <c r="F27" i="5" l="1"/>
  <c r="F22" i="5"/>
  <c r="F28" i="5"/>
  <c r="F11" i="5"/>
  <c r="F24" i="5"/>
  <c r="F12" i="5"/>
  <c r="N42" i="21"/>
  <c r="F8" i="5"/>
  <c r="F10" i="5"/>
  <c r="K42" i="21"/>
  <c r="E40" i="5"/>
  <c r="M42" i="21"/>
  <c r="Q42" i="21"/>
  <c r="AA2" i="23"/>
  <c r="T32" i="23"/>
  <c r="Z2" i="23"/>
  <c r="I9" i="23"/>
  <c r="T18" i="23"/>
  <c r="T6" i="23"/>
  <c r="T36" i="23"/>
  <c r="T12" i="23"/>
  <c r="T27" i="23"/>
  <c r="T13" i="23"/>
  <c r="S2" i="23" l="1"/>
  <c r="AB2" i="23"/>
  <c r="T2" i="23" s="1"/>
  <c r="AC2" i="23" s="1"/>
  <c r="G14" i="5" s="1"/>
  <c r="E14" i="5" s="1"/>
  <c r="T9" i="23"/>
  <c r="AC36" i="23"/>
  <c r="G15" i="5" s="1"/>
  <c r="E15" i="5" s="1"/>
  <c r="T37" i="23"/>
  <c r="AC37" i="23" s="1"/>
  <c r="Q28" i="23"/>
  <c r="I3" i="23"/>
  <c r="P16" i="23"/>
  <c r="T35" i="23"/>
  <c r="AC35" i="23" s="1"/>
  <c r="T21" i="23"/>
  <c r="M25" i="23"/>
  <c r="AC12" i="23"/>
  <c r="G37" i="5" s="1"/>
  <c r="E37" i="5" s="1"/>
  <c r="J12" i="23"/>
  <c r="J40" i="23" s="1"/>
  <c r="K11" i="23"/>
  <c r="T31" i="23"/>
  <c r="AC31" i="23" s="1"/>
  <c r="L19" i="23"/>
  <c r="P34" i="23"/>
  <c r="Q15" i="23"/>
  <c r="N17" i="23"/>
  <c r="AC27" i="23"/>
  <c r="T15" i="23"/>
  <c r="AC15" i="23" s="1"/>
  <c r="G5" i="5" s="1"/>
  <c r="E5" i="5" s="1"/>
  <c r="M38" i="23"/>
  <c r="T38" i="23"/>
  <c r="AC38" i="23" s="1"/>
  <c r="G39" i="5" s="1"/>
  <c r="E39" i="5" s="1"/>
  <c r="T17" i="23"/>
  <c r="AC17" i="23" s="1"/>
  <c r="G6" i="5" s="1"/>
  <c r="E6" i="5" s="1"/>
  <c r="AC13" i="23"/>
  <c r="I4" i="23"/>
  <c r="AC6" i="23"/>
  <c r="G3" i="5" s="1"/>
  <c r="E3" i="5" s="1"/>
  <c r="T19" i="23"/>
  <c r="AC19" i="23" s="1"/>
  <c r="G31" i="5" s="1"/>
  <c r="E31" i="5" s="1"/>
  <c r="Q33" i="23"/>
  <c r="T33" i="23"/>
  <c r="AC33" i="23" s="1"/>
  <c r="G13" i="5" s="1"/>
  <c r="E13" i="5" s="1"/>
  <c r="T3" i="23"/>
  <c r="AC3" i="23" s="1"/>
  <c r="G7" i="5" s="1"/>
  <c r="E7" i="5" s="1"/>
  <c r="T7" i="23"/>
  <c r="AC7" i="23" s="1"/>
  <c r="G10" i="5" s="1"/>
  <c r="E10" i="5" s="1"/>
  <c r="AC18" i="23"/>
  <c r="G9" i="5" s="1"/>
  <c r="E9" i="5" s="1"/>
  <c r="N18" i="23"/>
  <c r="AC32" i="23"/>
  <c r="G28" i="5" s="1"/>
  <c r="E28" i="5" s="1"/>
  <c r="Q32" i="23"/>
  <c r="AC21" i="23"/>
  <c r="G32" i="5" s="1"/>
  <c r="E32" i="5" s="1"/>
  <c r="L21" i="23"/>
  <c r="K7" i="23"/>
  <c r="T25" i="23"/>
  <c r="AC25" i="23" s="1"/>
  <c r="G29" i="5" s="1"/>
  <c r="E29" i="5" s="1"/>
  <c r="T4" i="23"/>
  <c r="AC4" i="23" s="1"/>
  <c r="G27" i="5" s="1"/>
  <c r="E27" i="5" s="1"/>
  <c r="T28" i="23"/>
  <c r="AC28" i="23" s="1"/>
  <c r="G11" i="5" s="1"/>
  <c r="E11" i="5" s="1"/>
  <c r="R36" i="23"/>
  <c r="R40" i="23" s="1"/>
  <c r="L6" i="23"/>
  <c r="T30" i="23"/>
  <c r="T8" i="23"/>
  <c r="T34" i="23"/>
  <c r="AC34" i="23" s="1"/>
  <c r="G34" i="5" s="1"/>
  <c r="E34" i="5" s="1"/>
  <c r="T16" i="23"/>
  <c r="AC16" i="23" s="1"/>
  <c r="G24" i="5" s="1"/>
  <c r="E24" i="5" s="1"/>
  <c r="AC9" i="23"/>
  <c r="G22" i="5" s="1"/>
  <c r="E22" i="5" s="1"/>
  <c r="T11" i="23"/>
  <c r="AC11" i="23" s="1"/>
  <c r="G16" i="5" s="1"/>
  <c r="E16" i="5" s="1"/>
  <c r="T20" i="23"/>
  <c r="G119" i="5" l="1"/>
  <c r="E119" i="5" s="1"/>
  <c r="I2" i="23"/>
  <c r="I40" i="23" s="1"/>
  <c r="H10" i="23"/>
  <c r="H40" i="23" s="1"/>
  <c r="L24" i="23"/>
  <c r="M23" i="23"/>
  <c r="T24" i="23"/>
  <c r="AC24" i="23" s="1"/>
  <c r="G30" i="5" s="1"/>
  <c r="E30" i="5" s="1"/>
  <c r="AC8" i="23"/>
  <c r="G19" i="5" s="1"/>
  <c r="E19" i="5" s="1"/>
  <c r="L8" i="23"/>
  <c r="L26" i="23"/>
  <c r="T10" i="23"/>
  <c r="AC10" i="23" s="1"/>
  <c r="G36" i="5" s="1"/>
  <c r="E36" i="5" s="1"/>
  <c r="Q40" i="23"/>
  <c r="M22" i="23"/>
  <c r="K5" i="23"/>
  <c r="M14" i="23"/>
  <c r="N40" i="23"/>
  <c r="T14" i="23"/>
  <c r="AC14" i="23" s="1"/>
  <c r="G20" i="5" s="1"/>
  <c r="E20" i="5" s="1"/>
  <c r="T26" i="23"/>
  <c r="AC26" i="23" s="1"/>
  <c r="G33" i="5" s="1"/>
  <c r="E33" i="5" s="1"/>
  <c r="T22" i="23"/>
  <c r="AC22" i="23" s="1"/>
  <c r="G25" i="5" s="1"/>
  <c r="E25" i="5" s="1"/>
  <c r="S40" i="23"/>
  <c r="K39" i="23"/>
  <c r="AC20" i="23"/>
  <c r="G12" i="5" s="1"/>
  <c r="E12" i="5" s="1"/>
  <c r="P20" i="23"/>
  <c r="P40" i="23" s="1"/>
  <c r="M30" i="23"/>
  <c r="AC30" i="23"/>
  <c r="G38" i="5" s="1"/>
  <c r="E38" i="5" s="1"/>
  <c r="L40" i="23"/>
  <c r="T29" i="23"/>
  <c r="AC29" i="23" s="1"/>
  <c r="T39" i="23"/>
  <c r="AC39" i="23" s="1"/>
  <c r="G18" i="5" s="1"/>
  <c r="E18" i="5" s="1"/>
  <c r="T5" i="23"/>
  <c r="AC5" i="23" s="1"/>
  <c r="G4" i="5" s="1"/>
  <c r="E4" i="5" s="1"/>
  <c r="T23" i="23"/>
  <c r="AC23" i="23" s="1"/>
  <c r="G8" i="5" s="1"/>
  <c r="E8" i="5" s="1"/>
  <c r="M40" i="23" l="1"/>
  <c r="K40" i="23"/>
</calcChain>
</file>

<file path=xl/comments1.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<sst xmlns="http://schemas.openxmlformats.org/spreadsheetml/2006/main" count="711" uniqueCount="289">
  <si>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</si>
  <si>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</si>
  <si>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</si>
  <si>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</si>
  <si>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</si>
  <si>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</si>
  <si>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</si>
  <si>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</si>
  <si>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</si>
  <si>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</si>
  <si>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</si>
  <si>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</si>
  <si>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</si>
  <si>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</si>
  <si>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</si>
  <si>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</si>
  <si>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</si>
  <si>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</si>
  <si>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</si>
  <si>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</si>
  <si>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</si>
  <si>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</si>
  <si>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</si>
  <si>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</si>
  <si>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</si>
  <si>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</si>
  <si>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</si>
  <si>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</si>
  <si>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Tim</t>
  </si>
  <si>
    <t>MEADEN</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</si>
  <si>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</si>
  <si>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</si>
  <si>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</si>
  <si>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</si>
  <si>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</si>
  <si>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</si>
  <si>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</si>
  <si>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</si>
  <si>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</si>
  <si>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</si>
  <si>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</si>
  <si>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</si>
  <si>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</si>
  <si>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</si>
  <si>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</si>
  <si>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</si>
  <si>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</si>
  <si>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</si>
  <si>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</si>
  <si>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</si>
  <si>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</si>
  <si>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</si>
  <si>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Steve</t>
  </si>
  <si>
    <t>WILLIAMSZ</t>
  </si>
  <si>
    <t>Lap record</t>
  </si>
  <si>
    <t>secs off record</t>
  </si>
  <si>
    <t>Bmark Adjust</t>
  </si>
  <si>
    <t>Posn Pts</t>
  </si>
  <si>
    <t>Robert</t>
  </si>
  <si>
    <t>DOWNES</t>
  </si>
  <si>
    <t>S10</t>
  </si>
  <si>
    <t>S8</t>
  </si>
  <si>
    <t>Alan Conrad</t>
  </si>
  <si>
    <t>Tim Meaden</t>
  </si>
  <si>
    <t>Randy Stagno Navarra</t>
  </si>
  <si>
    <t>Robert Downes</t>
  </si>
  <si>
    <t>Simeon Ouzas</t>
  </si>
  <si>
    <t>Steve Williamsz</t>
  </si>
  <si>
    <t>Paul Ledwith</t>
  </si>
  <si>
    <t>Ray Monik</t>
  </si>
  <si>
    <t>S31</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</si>
  <si>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</si>
  <si>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</si>
  <si>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</si>
  <si>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</si>
  <si>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</si>
  <si>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</si>
  <si>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</si>
  <si>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</si>
  <si>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</si>
  <si>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</si>
  <si>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</si>
  <si>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</si>
  <si>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</si>
  <si>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</si>
  <si>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</si>
  <si>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</si>
  <si>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</si>
  <si>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</si>
  <si>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</si>
  <si>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</si>
  <si>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</si>
  <si>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</si>
  <si>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Max Lloyd</t>
  </si>
  <si>
    <t>Matthew Cavell</t>
  </si>
  <si>
    <t>Max</t>
  </si>
  <si>
    <t>LLOYD</t>
  </si>
  <si>
    <t>David Adam</t>
  </si>
  <si>
    <t>Russell</t>
  </si>
  <si>
    <t>GARNER</t>
  </si>
  <si>
    <t>Matthew</t>
  </si>
  <si>
    <t>CAVELL</t>
  </si>
  <si>
    <t>1:57.6877</t>
  </si>
  <si>
    <t>2:00.5817</t>
  </si>
  <si>
    <t>New lap record</t>
  </si>
  <si>
    <t>S14</t>
  </si>
  <si>
    <t>Dean Watchorn</t>
  </si>
  <si>
    <t>S22</t>
  </si>
  <si>
    <t>Isaac Pittolo</t>
  </si>
  <si>
    <t>Kutay Dal</t>
  </si>
  <si>
    <t>Andrew Potter</t>
  </si>
  <si>
    <t>Dean</t>
  </si>
  <si>
    <t>Paul</t>
  </si>
  <si>
    <t>LEDWITH</t>
  </si>
  <si>
    <t>Randy</t>
  </si>
  <si>
    <t>STAGNO NAVARRA</t>
  </si>
  <si>
    <t>Alan</t>
  </si>
  <si>
    <t>CONRAD</t>
  </si>
  <si>
    <t>David</t>
  </si>
  <si>
    <t>ADAM</t>
  </si>
  <si>
    <t>Kutay</t>
  </si>
  <si>
    <t>DAL</t>
  </si>
  <si>
    <t>BROGAN</t>
  </si>
  <si>
    <t>Matt</t>
  </si>
  <si>
    <t>Brendan Beavis</t>
  </si>
  <si>
    <t>Matt Brogan</t>
  </si>
  <si>
    <t>Eden Beavis</t>
  </si>
  <si>
    <t>Tim Van Duyl</t>
  </si>
  <si>
    <t>S26</t>
  </si>
  <si>
    <t>Simon Acfield</t>
  </si>
  <si>
    <t>Brendan</t>
  </si>
  <si>
    <t>BEAVIS</t>
  </si>
  <si>
    <t>Tom Whelan</t>
  </si>
  <si>
    <t>Dean Hasnat</t>
  </si>
  <si>
    <t>S20</t>
  </si>
  <si>
    <t>S16</t>
  </si>
  <si>
    <t>Stuart Dawson</t>
  </si>
  <si>
    <t>Stuart</t>
  </si>
  <si>
    <t>DAWSON</t>
  </si>
  <si>
    <t>Simon</t>
  </si>
  <si>
    <t>ACFIELD</t>
  </si>
  <si>
    <t>Peter Dannock</t>
  </si>
  <si>
    <t>1:50.5962</t>
  </si>
  <si>
    <t>1:50.6275</t>
  </si>
  <si>
    <t>1:51.8413</t>
  </si>
  <si>
    <t>S32</t>
  </si>
  <si>
    <t>1:55.0613</t>
  </si>
  <si>
    <t>1:55.1507</t>
  </si>
  <si>
    <t>1:55.7648</t>
  </si>
  <si>
    <t>1:55.9022</t>
  </si>
  <si>
    <t>Benjamin Sale</t>
  </si>
  <si>
    <t>1:56.5318</t>
  </si>
  <si>
    <t>1:56.8686</t>
  </si>
  <si>
    <t>1:57.5536</t>
  </si>
  <si>
    <t>1:59.2493</t>
  </si>
  <si>
    <t>ROBERT DOWNES</t>
  </si>
  <si>
    <t>2:01.8353</t>
  </si>
  <si>
    <t>2:02.6039</t>
  </si>
  <si>
    <t>Simon McLean</t>
  </si>
  <si>
    <t>2:03.4540</t>
  </si>
  <si>
    <t>2:03.5378</t>
  </si>
  <si>
    <t>James Hillenaar</t>
  </si>
  <si>
    <t>2:04.0315</t>
  </si>
  <si>
    <t>2:04.0657</t>
  </si>
  <si>
    <t>2:04.4070</t>
  </si>
  <si>
    <t>Alexandra Hailstone</t>
  </si>
  <si>
    <t>2:04.5703</t>
  </si>
  <si>
    <t>2:04.9650</t>
  </si>
  <si>
    <t>Darryl Meehan</t>
  </si>
  <si>
    <t>Lindsay Stenniken</t>
  </si>
  <si>
    <t>2:05.5610</t>
  </si>
  <si>
    <t>2:05.6481</t>
  </si>
  <si>
    <t>David Mackrell</t>
  </si>
  <si>
    <t>2:06.1107</t>
  </si>
  <si>
    <t>2:06.2230</t>
  </si>
  <si>
    <t>2:06.3278</t>
  </si>
  <si>
    <t>2:06.8961</t>
  </si>
  <si>
    <t>wayne scanlan</t>
  </si>
  <si>
    <t>2:07.5803</t>
  </si>
  <si>
    <t>2:08.9380</t>
  </si>
  <si>
    <t>2:10.1123</t>
  </si>
  <si>
    <t>2:11.7874</t>
  </si>
  <si>
    <t>Greg Cleaver</t>
  </si>
  <si>
    <t>2:12.4207</t>
  </si>
  <si>
    <t>Andrew Tabone</t>
  </si>
  <si>
    <t>2:13.2571</t>
  </si>
  <si>
    <t>2:15.1595</t>
  </si>
  <si>
    <t>Alexandra Rodek</t>
  </si>
  <si>
    <t>2:24.6739</t>
  </si>
  <si>
    <t>HASNAT</t>
  </si>
  <si>
    <t>Tom</t>
  </si>
  <si>
    <t>WHELAN</t>
  </si>
  <si>
    <t>VAN DUYL</t>
  </si>
  <si>
    <t>Isaac</t>
  </si>
  <si>
    <t>PITTOLO</t>
  </si>
  <si>
    <t>MACKRELL</t>
  </si>
  <si>
    <t>DANNOCK</t>
  </si>
  <si>
    <t>Peter</t>
  </si>
  <si>
    <t>WHITAKER</t>
  </si>
  <si>
    <t>1. Phillip Island 19/1/19</t>
  </si>
  <si>
    <t>2. Sandown 16/2/19</t>
  </si>
  <si>
    <t>3. Winton 14/4/19</t>
  </si>
  <si>
    <t>4. Sandown 5/5/19</t>
  </si>
  <si>
    <t>6. Phillip Island 6/7/19</t>
  </si>
  <si>
    <t>7. Sandown 11/8/19</t>
  </si>
  <si>
    <t>8. Broadford 7/9/19</t>
  </si>
  <si>
    <t>MX5 Vic - MOTORSPORT CHAMPIONSHIP 2019</t>
  </si>
  <si>
    <t>9. Winton 29/9/19</t>
  </si>
  <si>
    <t>10. Philliip Island 8/12/19</t>
  </si>
  <si>
    <t xml:space="preserve">5. I/C Wakefield 2/6/19 </t>
  </si>
  <si>
    <t>MCLEAN</t>
  </si>
  <si>
    <t>Ray</t>
  </si>
  <si>
    <t>MONIK</t>
  </si>
  <si>
    <t>Paul LEDWITH</t>
  </si>
  <si>
    <t>Tim MEADEN</t>
  </si>
  <si>
    <t>S1</t>
  </si>
  <si>
    <t>Russell GARNER</t>
  </si>
  <si>
    <t>Dean MONIK</t>
  </si>
  <si>
    <t>S9</t>
  </si>
  <si>
    <t>Joseph MACCORA</t>
  </si>
  <si>
    <t>S3</t>
  </si>
  <si>
    <t>Randy STAGNO NAVARRA</t>
  </si>
  <si>
    <t>Ray MONIK</t>
  </si>
  <si>
    <t>Gavin NEWMAN</t>
  </si>
  <si>
    <t>David ADAM</t>
  </si>
  <si>
    <t>Steven CASSAR</t>
  </si>
  <si>
    <t>Robert DOWNES</t>
  </si>
  <si>
    <t>S11</t>
  </si>
  <si>
    <t>Noel HERITAGE</t>
  </si>
  <si>
    <t>Max LLOYD</t>
  </si>
  <si>
    <t>Steve WILLIAMSZ</t>
  </si>
  <si>
    <t>S7</t>
  </si>
  <si>
    <t>Simon McLEAN</t>
  </si>
  <si>
    <t>Leon BOGERS</t>
  </si>
  <si>
    <t>Ian VAGUE</t>
  </si>
  <si>
    <t>Tom WHELAN</t>
  </si>
  <si>
    <t>Kutay DAL</t>
  </si>
  <si>
    <t>John DOWNES</t>
  </si>
  <si>
    <t>Simon ACFIELD</t>
  </si>
  <si>
    <t>Andrew POTTER</t>
  </si>
  <si>
    <t>Wayne SCANLAN</t>
  </si>
  <si>
    <t>S5</t>
  </si>
  <si>
    <t>Stuart DAWSON</t>
  </si>
  <si>
    <t>Alexandra RODEK</t>
  </si>
  <si>
    <t>James Sanderson</t>
  </si>
  <si>
    <t>Robert Hart</t>
  </si>
  <si>
    <t>Alan CONRAD</t>
  </si>
  <si>
    <t>Peter Phillips</t>
  </si>
  <si>
    <t>Simeon OUZAS</t>
  </si>
  <si>
    <t>Matthew CAVELL</t>
  </si>
  <si>
    <t>Murray SEYMOUR</t>
  </si>
  <si>
    <t>S18</t>
  </si>
  <si>
    <t>Matt BROGAN</t>
  </si>
  <si>
    <t>Jarrah PITT</t>
  </si>
  <si>
    <t>Tim van DUYL</t>
  </si>
  <si>
    <t>David MACKRELL</t>
  </si>
  <si>
    <t>George MITROPOULOS</t>
  </si>
  <si>
    <t>Peter WHITAKER</t>
  </si>
  <si>
    <t>Ajith PERERA</t>
  </si>
  <si>
    <t>Craig BAIRD</t>
  </si>
  <si>
    <t>Vivien STEWART</t>
  </si>
  <si>
    <t>Noel</t>
  </si>
  <si>
    <t>HERITAGE</t>
  </si>
  <si>
    <t>Joseph</t>
  </si>
  <si>
    <t>MACCORA</t>
  </si>
  <si>
    <t>Steven</t>
  </si>
  <si>
    <t>CASSAR</t>
  </si>
  <si>
    <t>Gavin</t>
  </si>
  <si>
    <t>NEWMAN</t>
  </si>
  <si>
    <t>Murray</t>
  </si>
  <si>
    <t>SEYMOUR</t>
  </si>
  <si>
    <t>Wayne</t>
  </si>
  <si>
    <t>SCANLAN</t>
  </si>
  <si>
    <t>Vivien</t>
  </si>
  <si>
    <t>STEWART</t>
  </si>
  <si>
    <t>Ian</t>
  </si>
  <si>
    <t>VAGUE</t>
  </si>
  <si>
    <t>John</t>
  </si>
  <si>
    <t>Craig</t>
  </si>
  <si>
    <t>BAIRD</t>
  </si>
  <si>
    <t>Benjamin</t>
  </si>
  <si>
    <t>SALE</t>
  </si>
  <si>
    <t>Alexandra</t>
  </si>
  <si>
    <t>HAILSTONE</t>
  </si>
  <si>
    <t>1:58.1288</t>
  </si>
  <si>
    <t>2:03.1540</t>
  </si>
  <si>
    <t>2:03.6272</t>
  </si>
  <si>
    <t>2:05.2461</t>
  </si>
  <si>
    <t>NoTimeRec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</si>
</sst>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ss.000"/>
    <numFmt numFmtId="165" formatCode="0.000"/>
    <numFmt numFmtId="166" formatCode="mm:ss.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6" tint="0.59999389629810485"/>
        <bgColor indexed="64"/>
      </patternFill>
    </fill>
  </fills>
  <borders count="2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94">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4" borderId="0" xfId="0" applyFill="1" applyBorder="1"/>
    <xf numFmtId="0" fontId="4" fillId="5" borderId="0" xfId="0" quotePrefix="1" applyFont="1" applyFill="1" applyBorder="1" applyAlignment="1">
      <alignment horizontal="center"/>
    </xf>
    <xf numFmtId="0" fontId="0" fillId="5" borderId="0" xfId="0" applyFill="1" applyAlignment="1">
      <alignment horizontal="center"/>
    </xf>
    <xf numFmtId="0" fontId="5" fillId="5" borderId="0" xfId="0" applyFont="1" applyFill="1" applyBorder="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5" fillId="7" borderId="0" xfId="0" applyFont="1" applyFill="1" applyBorder="1" applyAlignment="1">
      <alignment horizontal="center"/>
    </xf>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5" fillId="10" borderId="0" xfId="0"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21" xfId="0" applyFill="1" applyBorder="1"/>
    <xf numFmtId="0" fontId="0" fillId="17" borderId="21" xfId="0" applyFill="1" applyBorder="1" applyAlignment="1">
      <alignment horizontal="left" vertical="top"/>
    </xf>
    <xf numFmtId="0" fontId="0" fillId="17" borderId="21" xfId="0" applyFill="1" applyBorder="1" applyAlignment="1">
      <alignment horizontal="center"/>
    </xf>
    <xf numFmtId="0" fontId="0" fillId="17" borderId="21"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22" xfId="0" applyFont="1" applyFill="1" applyBorder="1" applyAlignment="1">
      <alignment vertical="center" wrapText="1"/>
    </xf>
    <xf numFmtId="0" fontId="9" fillId="17" borderId="23"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xf>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5" fillId="15" borderId="0"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0" fontId="5" fillId="0" borderId="0" xfId="0" applyFont="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49" fontId="0" fillId="0" borderId="1" xfId="0" applyNumberFormat="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5" fillId="18" borderId="0" xfId="0" applyFont="1" applyFill="1" applyBorder="1" applyAlignment="1">
      <alignment horizontal="center"/>
    </xf>
    <xf numFmtId="0" fontId="4" fillId="19" borderId="17" xfId="0" quotePrefix="1" applyFont="1" applyFill="1" applyBorder="1" applyAlignment="1">
      <alignment horizontal="center"/>
    </xf>
    <xf numFmtId="0" fontId="4" fillId="19" borderId="18" xfId="0" quotePrefix="1" applyFont="1" applyFill="1" applyBorder="1" applyAlignment="1">
      <alignment horizontal="center"/>
    </xf>
    <xf numFmtId="0" fontId="4" fillId="19" borderId="19" xfId="0" applyNumberFormat="1" applyFont="1" applyFill="1" applyBorder="1" applyAlignment="1">
      <alignment horizontal="center"/>
    </xf>
    <xf numFmtId="0" fontId="4" fillId="19" borderId="15" xfId="0" applyNumberFormat="1" applyFont="1" applyFill="1" applyBorder="1" applyAlignment="1">
      <alignment horizontal="center"/>
    </xf>
    <xf numFmtId="0" fontId="4" fillId="19" borderId="20" xfId="0" applyNumberFormat="1" applyFont="1" applyFill="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0" fillId="0" borderId="8" xfId="0" applyFill="1" applyBorder="1"/>
    <xf numFmtId="0" fontId="0" fillId="0" borderId="8" xfId="0"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Border="1"/>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7" xfId="0" applyFont="1" applyFill="1" applyBorder="1" applyAlignment="1">
      <alignment horizontal="center"/>
    </xf>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49" fontId="0" fillId="0" borderId="8" xfId="0" applyNumberFormat="1" applyFill="1" applyBorder="1" applyAlignment="1">
      <alignment horizontal="center"/>
    </xf>
    <xf numFmtId="49" fontId="4" fillId="0" borderId="0" xfId="0" applyNumberFormat="1" applyFon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5" borderId="7" xfId="0" applyFill="1"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6" borderId="0" xfId="0" applyFont="1" applyFill="1" applyBorder="1" applyAlignment="1">
      <alignment horizontal="center"/>
    </xf>
    <xf numFmtId="164" fontId="4" fillId="6"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1" borderId="6" xfId="0" applyNumberFormat="1" applyFont="1" applyFill="1" applyBorder="1" applyAlignment="1">
      <alignment horizontal="center"/>
    </xf>
    <xf numFmtId="0" fontId="4" fillId="13" borderId="0" xfId="0" applyFont="1" applyFill="1" applyBorder="1" applyAlignment="1">
      <alignment horizontal="center"/>
    </xf>
    <xf numFmtId="164" fontId="4" fillId="13" borderId="6" xfId="0" applyNumberFormat="1" applyFont="1" applyFill="1" applyBorder="1" applyAlignment="1">
      <alignment horizontal="center"/>
    </xf>
    <xf numFmtId="0" fontId="4" fillId="5" borderId="0" xfId="0" applyFont="1" applyFill="1" applyBorder="1" applyAlignment="1">
      <alignment horizontal="center"/>
    </xf>
    <xf numFmtId="164" fontId="4" fillId="4" borderId="6" xfId="0" applyNumberFormat="1" applyFont="1" applyFill="1" applyBorder="1" applyAlignment="1">
      <alignment horizontal="center"/>
    </xf>
    <xf numFmtId="0" fontId="4" fillId="14" borderId="0" xfId="0" applyFont="1" applyFill="1" applyBorder="1" applyAlignment="1">
      <alignment horizontal="center"/>
    </xf>
    <xf numFmtId="164" fontId="4" fillId="14" borderId="6" xfId="0" applyNumberFormat="1" applyFont="1" applyFill="1" applyBorder="1" applyAlignment="1">
      <alignment horizontal="center"/>
    </xf>
    <xf numFmtId="49" fontId="0" fillId="14" borderId="0" xfId="0" applyNumberFormat="1" applyFill="1" applyBorder="1" applyAlignment="1">
      <alignment horizontal="center"/>
    </xf>
    <xf numFmtId="164" fontId="4" fillId="5" borderId="6" xfId="0" applyNumberFormat="1" applyFont="1" applyFill="1" applyBorder="1" applyAlignment="1">
      <alignment horizontal="center"/>
    </xf>
    <xf numFmtId="0" fontId="4" fillId="10" borderId="0" xfId="0" applyFont="1" applyFill="1" applyBorder="1" applyAlignment="1">
      <alignment horizontal="center"/>
    </xf>
    <xf numFmtId="164" fontId="4" fillId="10" borderId="6" xfId="0" applyNumberFormat="1" applyFont="1" applyFill="1" applyBorder="1" applyAlignment="1">
      <alignment horizontal="center"/>
    </xf>
    <xf numFmtId="0" fontId="4" fillId="8" borderId="0" xfId="0"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0" fontId="0" fillId="20" borderId="0" xfId="0" applyFill="1" applyBorder="1"/>
    <xf numFmtId="0" fontId="0" fillId="5" borderId="11" xfId="0" applyFill="1" applyBorder="1" applyAlignment="1">
      <alignment horizontal="center"/>
    </xf>
    <xf numFmtId="0" fontId="0" fillId="5" borderId="10" xfId="0" applyFill="1" applyBorder="1" applyAlignment="1">
      <alignment horizontal="center"/>
    </xf>
    <xf numFmtId="0" fontId="0" fillId="0" borderId="8"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4" fillId="0" borderId="0" xfId="0" applyNumberFormat="1" applyFont="1" applyBorder="1" applyAlignment="1">
      <alignment horizontal="center"/>
    </xf>
    <xf numFmtId="0" fontId="5" fillId="0" borderId="0" xfId="0" applyFont="1" applyBorder="1" applyAlignment="1">
      <alignment horizontal="left"/>
    </xf>
    <xf numFmtId="0" fontId="5" fillId="20" borderId="0" xfId="0" applyFont="1" applyFill="1" applyBorder="1" applyAlignment="1">
      <alignment horizontal="center"/>
    </xf>
    <xf numFmtId="0" fontId="4" fillId="20" borderId="0" xfId="0" quotePrefix="1" applyFont="1" applyFill="1" applyBorder="1" applyAlignment="1">
      <alignment horizontal="center"/>
    </xf>
    <xf numFmtId="0" fontId="5" fillId="20" borderId="0" xfId="0" applyFont="1" applyFill="1"/>
    <xf numFmtId="0" fontId="0" fillId="20" borderId="0" xfId="0" applyFill="1" applyAlignment="1">
      <alignment horizontal="center"/>
    </xf>
    <xf numFmtId="0" fontId="4" fillId="20" borderId="2" xfId="0" applyNumberFormat="1" applyFont="1" applyFill="1" applyBorder="1" applyAlignment="1">
      <alignment horizontal="center"/>
    </xf>
    <xf numFmtId="0" fontId="5" fillId="20" borderId="5" xfId="0" applyFont="1" applyFill="1" applyBorder="1" applyAlignment="1">
      <alignment horizontal="center"/>
    </xf>
    <xf numFmtId="0" fontId="4" fillId="20" borderId="3" xfId="0" applyNumberFormat="1" applyFont="1" applyFill="1" applyBorder="1" applyAlignment="1">
      <alignment horizontal="center"/>
    </xf>
    <xf numFmtId="0" fontId="0" fillId="20" borderId="0" xfId="0" applyFill="1"/>
    <xf numFmtId="0" fontId="4" fillId="20" borderId="0" xfId="0" applyFont="1" applyFill="1" applyBorder="1" applyAlignment="1">
      <alignment horizontal="center"/>
    </xf>
    <xf numFmtId="0" fontId="4" fillId="20" borderId="4" xfId="0" applyNumberFormat="1" applyFont="1" applyFill="1" applyBorder="1" applyAlignment="1">
      <alignment horizontal="center"/>
    </xf>
    <xf numFmtId="0" fontId="6" fillId="20" borderId="0" xfId="0" applyFont="1" applyFill="1" applyBorder="1" applyAlignment="1"/>
    <xf numFmtId="49" fontId="0" fillId="20"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5" fillId="14" borderId="5" xfId="0" applyFont="1" applyFill="1" applyBorder="1" applyAlignment="1">
      <alignment horizontal="center"/>
    </xf>
    <xf numFmtId="0" fontId="4" fillId="14" borderId="3" xfId="0" applyNumberFormat="1" applyFont="1" applyFill="1" applyBorder="1" applyAlignment="1">
      <alignment horizontal="center"/>
    </xf>
    <xf numFmtId="0" fontId="4" fillId="14" borderId="4" xfId="0" applyNumberFormat="1" applyFont="1" applyFill="1" applyBorder="1" applyAlignment="1">
      <alignment horizontal="center"/>
    </xf>
    <xf numFmtId="0" fontId="6" fillId="14" borderId="0" xfId="0" applyFont="1" applyFill="1" applyBorder="1" applyAlignment="1"/>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cellXfs>
  <cellStyles count="4">
    <cellStyle name="Hyperlink" xfId="1" builtinId="8"/>
    <cellStyle name="Normal" xfId="0" builtinId="0"/>
    <cellStyle name="Normal 2 2" xfId="2"/>
    <cellStyle name="Normal 3" xfId="3"/>
  </cellStyles>
  <dxfs count="319">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iarc%20and%20MX5\MX5%20Championship%202017%20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row r="2">
          <cell r="AE2" t="str">
            <v>SNA</v>
          </cell>
        </row>
      </sheetData>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5234375" defaultRowHeight="12.45" x14ac:dyDescent="0.3"/>
  <cols>
    <col min="1" max="1" width="7.15234375" style="2" bestFit="1" customWidth="1"/>
    <col min="2" max="2" width="9.84375" style="1" customWidth="1"/>
    <col min="3" max="3" width="18.53515625" style="1" bestFit="1" customWidth="1"/>
    <col min="4" max="4" width="8.53515625" style="8" customWidth="1"/>
    <col min="5" max="5" width="10.3828125" style="25" customWidth="1"/>
    <col min="6" max="15" width="6.3828125" style="8" customWidth="1"/>
    <col min="16" max="16" width="18.3828125" style="1" hidden="1" customWidth="1"/>
    <col min="17" max="17" width="7.15234375" style="1" customWidth="1"/>
    <col min="18" max="16384" width="9.15234375" style="1"/>
  </cols>
  <sheetData>
    <row r="1" spans="1:17" ht="15.45" x14ac:dyDescent="0.4">
      <c r="A1" s="386" t="s">
        <v>206</v>
      </c>
      <c r="B1" s="386"/>
      <c r="C1" s="386"/>
      <c r="D1" s="386"/>
      <c r="E1" s="386"/>
      <c r="F1" s="386"/>
      <c r="G1" s="386"/>
      <c r="H1" s="386"/>
      <c r="I1" s="386"/>
      <c r="J1" s="386"/>
      <c r="K1" s="386"/>
      <c r="L1" s="386"/>
      <c r="M1" s="386"/>
      <c r="N1" s="386"/>
      <c r="O1" s="386"/>
    </row>
    <row r="2" spans="1:17" s="27" customFormat="1" ht="119.5" customHeight="1" thickBot="1" x14ac:dyDescent="0.35">
      <c r="A2" s="2" t="s">
        <v>0</v>
      </c>
      <c r="B2" s="56" t="s">
        <v>1</v>
      </c>
      <c r="C2" s="56"/>
      <c r="D2" s="2" t="s">
        <v>2</v>
      </c>
      <c r="E2" s="57" t="s">
        <v>50</v>
      </c>
      <c r="F2" s="58" t="s">
        <v>199</v>
      </c>
      <c r="G2" s="58" t="s">
        <v>200</v>
      </c>
      <c r="H2" s="58" t="s">
        <v>201</v>
      </c>
      <c r="I2" s="58" t="s">
        <v>202</v>
      </c>
      <c r="J2" s="58" t="s">
        <v>209</v>
      </c>
      <c r="K2" s="58" t="s">
        <v>203</v>
      </c>
      <c r="L2" s="58" t="s">
        <v>204</v>
      </c>
      <c r="M2" s="58" t="s">
        <v>205</v>
      </c>
      <c r="N2" s="58" t="s">
        <v>207</v>
      </c>
      <c r="O2" s="58" t="s">
        <v>208</v>
      </c>
      <c r="P2" s="26"/>
      <c r="Q2" s="26"/>
    </row>
    <row r="3" spans="1:17" s="5" customFormat="1" x14ac:dyDescent="0.3">
      <c r="A3" s="273">
        <v>1</v>
      </c>
      <c r="B3" s="299" t="s">
        <v>98</v>
      </c>
      <c r="C3" s="299" t="s">
        <v>99</v>
      </c>
      <c r="D3" s="300" t="s">
        <v>48</v>
      </c>
      <c r="E3" s="275">
        <f>SUM(F3:O3) - SMALL(F3:O3,2) - MIN(F3:O3)</f>
        <v>220</v>
      </c>
      <c r="F3" s="303">
        <f>IFERROR(VLOOKUP($P3,'Rd1 PI'!$C$2:$AC$41,27,0),0)</f>
        <v>110</v>
      </c>
      <c r="G3" s="300">
        <f>IFERROR(VLOOKUP($P3,'Rd2 Sandown'!$C$2:$AC$41,27,0),0)</f>
        <v>110</v>
      </c>
      <c r="H3" s="300">
        <f>IFERROR(VLOOKUP($P3,#REF!,27,0),0)</f>
        <v>0</v>
      </c>
      <c r="I3" s="300">
        <f>IFERROR(VLOOKUP($P3,#REF!,27,0),0)</f>
        <v>0</v>
      </c>
      <c r="J3" s="300">
        <f>IFERROR(VLOOKUP($P3,#REF!,27,0),0)</f>
        <v>0</v>
      </c>
      <c r="K3" s="300">
        <f>IFERROR(VLOOKUP($P3,#REF!,27,0),0)</f>
        <v>0</v>
      </c>
      <c r="L3" s="300">
        <f>IFERROR(VLOOKUP($P3,#REF!,27,0),0)</f>
        <v>0</v>
      </c>
      <c r="M3" s="300">
        <f>IFERROR(VLOOKUP($P3,#REF!,27,0),0)</f>
        <v>0</v>
      </c>
      <c r="N3" s="300">
        <f>IFERROR(VLOOKUP($P3,#REF!,27,0),0)</f>
        <v>0</v>
      </c>
      <c r="O3" s="304">
        <f>IFERROR(VLOOKUP($P3,#REF!,27,0),0)</f>
        <v>0</v>
      </c>
      <c r="P3" s="5" t="str">
        <f>CONCATENATE(LOWER(B3)," ",LOWER(C3))</f>
        <v>russell garner</v>
      </c>
    </row>
    <row r="4" spans="1:17" s="5" customFormat="1" x14ac:dyDescent="0.3">
      <c r="A4" s="274">
        <v>2</v>
      </c>
      <c r="B4" s="301" t="s">
        <v>114</v>
      </c>
      <c r="C4" s="301" t="s">
        <v>115</v>
      </c>
      <c r="D4" s="4" t="s">
        <v>49</v>
      </c>
      <c r="E4" s="276">
        <f>SUM(F4:O4)</f>
        <v>210</v>
      </c>
      <c r="F4" s="288">
        <f>IFERROR(VLOOKUP($P4,'Rd1 PI'!$C$2:$AC$41,27,0),0)</f>
        <v>105</v>
      </c>
      <c r="G4" s="4">
        <f>IFERROR(VLOOKUP($P4,'Rd2 Sandown'!$C$2:$AC$41,27,0),0)</f>
        <v>105</v>
      </c>
      <c r="H4" s="4">
        <f>IFERROR(VLOOKUP($P4,#REF!,27,0),0)</f>
        <v>0</v>
      </c>
      <c r="I4" s="4">
        <f>IFERROR(VLOOKUP($P4,#REF!,27,0),0)</f>
        <v>0</v>
      </c>
      <c r="J4" s="4">
        <f>IFERROR(VLOOKUP($P4,#REF!,27,0),0)</f>
        <v>0</v>
      </c>
      <c r="K4" s="4">
        <f>IFERROR(VLOOKUP($P4,#REF!,27,0),0)</f>
        <v>0</v>
      </c>
      <c r="L4" s="4">
        <f>IFERROR(VLOOKUP($P4,#REF!,27,0),0)</f>
        <v>0</v>
      </c>
      <c r="M4" s="4">
        <f>IFERROR(VLOOKUP($P4,#REF!,27,0),0)</f>
        <v>0</v>
      </c>
      <c r="N4" s="4">
        <f>IFERROR(VLOOKUP($P4,#REF!,27,0),0)</f>
        <v>0</v>
      </c>
      <c r="O4" s="305">
        <f>IFERROR(VLOOKUP($P4,#REF!,27,0),0)</f>
        <v>0</v>
      </c>
      <c r="P4" s="5" t="str">
        <f>CONCATENATE(LOWER(B4)," ",LOWER(C4))</f>
        <v>randy stagno navarra</v>
      </c>
    </row>
    <row r="5" spans="1:17" s="5" customFormat="1" x14ac:dyDescent="0.3">
      <c r="A5" s="274">
        <v>3</v>
      </c>
      <c r="B5" s="301" t="s">
        <v>30</v>
      </c>
      <c r="C5" s="301" t="s">
        <v>31</v>
      </c>
      <c r="D5" s="4" t="s">
        <v>5</v>
      </c>
      <c r="E5" s="276">
        <f>SUM(F5:O5)</f>
        <v>200</v>
      </c>
      <c r="F5" s="288">
        <f>IFERROR(VLOOKUP($P5,'Rd1 PI'!$C$2:$AC$41,27,0),0)</f>
        <v>95</v>
      </c>
      <c r="G5" s="4">
        <f>IFERROR(VLOOKUP($P5,'Rd2 Sandown'!$C$2:$AC$41,27,0),0)</f>
        <v>105</v>
      </c>
      <c r="H5" s="4">
        <f>IFERROR(VLOOKUP($P5,#REF!,27,0),0)</f>
        <v>0</v>
      </c>
      <c r="I5" s="4">
        <f>IFERROR(VLOOKUP($P5,#REF!,27,0),0)</f>
        <v>0</v>
      </c>
      <c r="J5" s="4">
        <f>IFERROR(VLOOKUP($P5,#REF!,27,0),0)</f>
        <v>0</v>
      </c>
      <c r="K5" s="4">
        <f>IFERROR(VLOOKUP($P5,#REF!,27,0),0)</f>
        <v>0</v>
      </c>
      <c r="L5" s="4">
        <f>IFERROR(VLOOKUP($P5,#REF!,27,0),0)</f>
        <v>0</v>
      </c>
      <c r="M5" s="4">
        <f>IFERROR(VLOOKUP($P5,#REF!,27,0),0)</f>
        <v>0</v>
      </c>
      <c r="N5" s="4">
        <f>IFERROR(VLOOKUP($P5,#REF!,27,0),0)</f>
        <v>0</v>
      </c>
      <c r="O5" s="305">
        <f>IFERROR(VLOOKUP($P5,#REF!,27,0),0)</f>
        <v>0</v>
      </c>
      <c r="P5" s="5" t="str">
        <f>CONCATENATE(LOWER(B5)," ",LOWER(C5))</f>
        <v>simeon ouzas</v>
      </c>
    </row>
    <row r="6" spans="1:17" s="5" customFormat="1" x14ac:dyDescent="0.3">
      <c r="A6" s="274">
        <v>4</v>
      </c>
      <c r="B6" s="301" t="s">
        <v>139</v>
      </c>
      <c r="C6" s="301" t="s">
        <v>210</v>
      </c>
      <c r="D6" s="4" t="s">
        <v>22</v>
      </c>
      <c r="E6" s="276">
        <f>SUM(F6:O6)</f>
        <v>185</v>
      </c>
      <c r="F6" s="288">
        <f>IFERROR(VLOOKUP($P6,'Rd1 PI'!$C$2:$AC$41,27,0),0)</f>
        <v>100</v>
      </c>
      <c r="G6" s="4">
        <f>IFERROR(VLOOKUP($P6,'Rd2 Sandown'!$C$2:$AC$41,27,0),0)</f>
        <v>85</v>
      </c>
      <c r="H6" s="4">
        <f>IFERROR(VLOOKUP($P6,#REF!,27,0),0)</f>
        <v>0</v>
      </c>
      <c r="I6" s="4">
        <f>IFERROR(VLOOKUP($P6,#REF!,27,0),0)</f>
        <v>0</v>
      </c>
      <c r="J6" s="4">
        <f>IFERROR(VLOOKUP($P6,#REF!,27,0),0)</f>
        <v>0</v>
      </c>
      <c r="K6" s="4">
        <f>IFERROR(VLOOKUP($P6,#REF!,27,0),0)</f>
        <v>0</v>
      </c>
      <c r="L6" s="4">
        <f>IFERROR(VLOOKUP($P6,#REF!,27,0),0)</f>
        <v>0</v>
      </c>
      <c r="M6" s="4">
        <f>IFERROR(VLOOKUP($P6,#REF!,27,0),0)</f>
        <v>0</v>
      </c>
      <c r="N6" s="4">
        <f>IFERROR(VLOOKUP($P6,#REF!,27,0),0)</f>
        <v>0</v>
      </c>
      <c r="O6" s="305">
        <f>IFERROR(VLOOKUP($P6,#REF!,27,0),0)</f>
        <v>0</v>
      </c>
      <c r="P6" s="5" t="str">
        <f>CONCATENATE(LOWER(B6)," ",LOWER(C6))</f>
        <v>simon mclean</v>
      </c>
    </row>
    <row r="7" spans="1:17" s="5" customFormat="1" x14ac:dyDescent="0.3">
      <c r="A7" s="274">
        <v>5</v>
      </c>
      <c r="B7" s="301" t="s">
        <v>112</v>
      </c>
      <c r="C7" s="301" t="s">
        <v>113</v>
      </c>
      <c r="D7" s="4" t="s">
        <v>13</v>
      </c>
      <c r="E7" s="276">
        <f>SUM(F7:O7)</f>
        <v>175</v>
      </c>
      <c r="F7" s="288">
        <f>IFERROR(VLOOKUP($P7,'Rd1 PI'!$C$2:$AC$41,27,0),0)</f>
        <v>105</v>
      </c>
      <c r="G7" s="4">
        <f>IFERROR(VLOOKUP($P7,'Rd2 Sandown'!$C$2:$AC$41,27,0),0)</f>
        <v>70</v>
      </c>
      <c r="H7" s="4">
        <f>IFERROR(VLOOKUP($P7,#REF!,27,0),0)</f>
        <v>0</v>
      </c>
      <c r="I7" s="4">
        <f>IFERROR(VLOOKUP($P7,#REF!,27,0),0)</f>
        <v>0</v>
      </c>
      <c r="J7" s="4">
        <f>IFERROR(VLOOKUP($P7,#REF!,27,0),0)</f>
        <v>0</v>
      </c>
      <c r="K7" s="4">
        <f>IFERROR(VLOOKUP($P7,#REF!,27,0),0)</f>
        <v>0</v>
      </c>
      <c r="L7" s="4">
        <f>IFERROR(VLOOKUP($P7,#REF!,27,0),0)</f>
        <v>0</v>
      </c>
      <c r="M7" s="4">
        <f>IFERROR(VLOOKUP($P7,#REF!,27,0),0)</f>
        <v>0</v>
      </c>
      <c r="N7" s="4">
        <f>IFERROR(VLOOKUP($P7,#REF!,27,0),0)</f>
        <v>0</v>
      </c>
      <c r="O7" s="305">
        <f>IFERROR(VLOOKUP($P7,#REF!,27,0),0)</f>
        <v>0</v>
      </c>
      <c r="P7" s="5" t="str">
        <f>CONCATENATE(LOWER(B7)," ",LOWER(C7))</f>
        <v>paul ledwith</v>
      </c>
    </row>
    <row r="8" spans="1:17" s="5" customFormat="1" x14ac:dyDescent="0.3">
      <c r="A8" s="274">
        <v>6</v>
      </c>
      <c r="B8" s="301" t="s">
        <v>95</v>
      </c>
      <c r="C8" s="301" t="s">
        <v>96</v>
      </c>
      <c r="D8" s="4" t="s">
        <v>21</v>
      </c>
      <c r="E8" s="276">
        <f>SUM(F8:O8)</f>
        <v>145</v>
      </c>
      <c r="F8" s="288">
        <f>IFERROR(VLOOKUP($P8,'Rd1 PI'!$C$2:$AC$41,27,0),0)</f>
        <v>95</v>
      </c>
      <c r="G8" s="4">
        <f>IFERROR(VLOOKUP($P8,'Rd2 Sandown'!$C$2:$AC$41,27,0),0)</f>
        <v>50</v>
      </c>
      <c r="H8" s="4">
        <f>IFERROR(VLOOKUP($P8,#REF!,27,0),0)</f>
        <v>0</v>
      </c>
      <c r="I8" s="4">
        <f>IFERROR(VLOOKUP($P8,#REF!,27,0),0)</f>
        <v>0</v>
      </c>
      <c r="J8" s="4">
        <f>IFERROR(VLOOKUP($P8,#REF!,27,0),0)</f>
        <v>0</v>
      </c>
      <c r="K8" s="4">
        <f>IFERROR(VLOOKUP($P8,#REF!,27,0),0)</f>
        <v>0</v>
      </c>
      <c r="L8" s="4">
        <f>IFERROR(VLOOKUP($P8,#REF!,27,0),0)</f>
        <v>0</v>
      </c>
      <c r="M8" s="4">
        <f>IFERROR(VLOOKUP($P8,#REF!,27,0),0)</f>
        <v>0</v>
      </c>
      <c r="N8" s="4">
        <f>IFERROR(VLOOKUP($P8,#REF!,27,0),0)</f>
        <v>0</v>
      </c>
      <c r="O8" s="305">
        <f>IFERROR(VLOOKUP($P8,#REF!,27,0),0)</f>
        <v>0</v>
      </c>
      <c r="P8" s="5" t="str">
        <f>CONCATENATE(LOWER(B8)," ",LOWER(C8))</f>
        <v>max lloyd</v>
      </c>
    </row>
    <row r="9" spans="1:17" s="5" customFormat="1" x14ac:dyDescent="0.3">
      <c r="A9" s="274">
        <v>7</v>
      </c>
      <c r="B9" s="301" t="s">
        <v>120</v>
      </c>
      <c r="C9" s="301" t="s">
        <v>121</v>
      </c>
      <c r="D9" s="4" t="s">
        <v>22</v>
      </c>
      <c r="E9" s="276">
        <f>SUM(F9:O9)</f>
        <v>140</v>
      </c>
      <c r="F9" s="288">
        <f>IFERROR(VLOOKUP($P9,'Rd1 PI'!$C$2:$AC$41,27,0),0)</f>
        <v>75</v>
      </c>
      <c r="G9" s="4">
        <f>IFERROR(VLOOKUP($P9,'Rd2 Sandown'!$C$2:$AC$41,27,0),0)</f>
        <v>65</v>
      </c>
      <c r="H9" s="4">
        <f>IFERROR(VLOOKUP($P9,#REF!,27,0),0)</f>
        <v>0</v>
      </c>
      <c r="I9" s="4">
        <f>IFERROR(VLOOKUP($P9,#REF!,27,0),0)</f>
        <v>0</v>
      </c>
      <c r="J9" s="4">
        <f>IFERROR(VLOOKUP($P9,#REF!,27,0),0)</f>
        <v>0</v>
      </c>
      <c r="K9" s="4">
        <f>IFERROR(VLOOKUP($P9,#REF!,27,0),0)</f>
        <v>0</v>
      </c>
      <c r="L9" s="4">
        <f>IFERROR(VLOOKUP($P9,#REF!,27,0),0)</f>
        <v>0</v>
      </c>
      <c r="M9" s="4">
        <f>IFERROR(VLOOKUP($P9,#REF!,27,0),0)</f>
        <v>0</v>
      </c>
      <c r="N9" s="4">
        <f>IFERROR(VLOOKUP($P9,#REF!,27,0),0)</f>
        <v>0</v>
      </c>
      <c r="O9" s="305">
        <f>IFERROR(VLOOKUP($P9,#REF!,27,0),0)</f>
        <v>0</v>
      </c>
      <c r="P9" s="5" t="str">
        <f>CONCATENATE(LOWER(B9)," ",LOWER(C9))</f>
        <v>kutay dal</v>
      </c>
    </row>
    <row r="10" spans="1:17" s="5" customFormat="1" x14ac:dyDescent="0.3">
      <c r="A10" s="274">
        <v>8</v>
      </c>
      <c r="B10" s="301" t="s">
        <v>118</v>
      </c>
      <c r="C10" s="301" t="s">
        <v>119</v>
      </c>
      <c r="D10" s="4" t="s">
        <v>49</v>
      </c>
      <c r="E10" s="276">
        <f>SUM(F10:O10)</f>
        <v>135</v>
      </c>
      <c r="F10" s="288">
        <f>IFERROR(VLOOKUP($P10,'Rd1 PI'!$C$2:$AC$41,27,0),0)</f>
        <v>55</v>
      </c>
      <c r="G10" s="4">
        <f>IFERROR(VLOOKUP($P10,'Rd2 Sandown'!$C$2:$AC$41,27,0),0)</f>
        <v>80</v>
      </c>
      <c r="H10" s="4">
        <f>IFERROR(VLOOKUP($P10,#REF!,27,0),0)</f>
        <v>0</v>
      </c>
      <c r="I10" s="4">
        <f>IFERROR(VLOOKUP($P10,#REF!,27,0),0)</f>
        <v>0</v>
      </c>
      <c r="J10" s="4">
        <f>IFERROR(VLOOKUP($P10,#REF!,27,0),0)</f>
        <v>0</v>
      </c>
      <c r="K10" s="4">
        <f>IFERROR(VLOOKUP($P10,#REF!,27,0),0)</f>
        <v>0</v>
      </c>
      <c r="L10" s="4">
        <f>IFERROR(VLOOKUP($P10,#REF!,27,0),0)</f>
        <v>0</v>
      </c>
      <c r="M10" s="4">
        <f>IFERROR(VLOOKUP($P10,#REF!,27,0),0)</f>
        <v>0</v>
      </c>
      <c r="N10" s="4">
        <f>IFERROR(VLOOKUP($P10,#REF!,27,0),0)</f>
        <v>0</v>
      </c>
      <c r="O10" s="305">
        <f>IFERROR(VLOOKUP($P10,#REF!,27,0),0)</f>
        <v>0</v>
      </c>
      <c r="P10" s="5" t="str">
        <f>CONCATENATE(LOWER(B10)," ",LOWER(C10))</f>
        <v>david adam</v>
      </c>
    </row>
    <row r="11" spans="1:17" s="5" customFormat="1" x14ac:dyDescent="0.3">
      <c r="A11" s="274">
        <v>9</v>
      </c>
      <c r="B11" s="301" t="s">
        <v>100</v>
      </c>
      <c r="C11" s="301" t="s">
        <v>101</v>
      </c>
      <c r="D11" s="4" t="s">
        <v>5</v>
      </c>
      <c r="E11" s="276">
        <f>SUM(F11:O11)</f>
        <v>115</v>
      </c>
      <c r="F11" s="288">
        <f>IFERROR(VLOOKUP($P11,'Rd1 PI'!$C$2:$AC$41,27,0),0)</f>
        <v>50</v>
      </c>
      <c r="G11" s="4">
        <f>IFERROR(VLOOKUP($P11,'Rd2 Sandown'!$C$2:$AC$41,27,0),0)</f>
        <v>65</v>
      </c>
      <c r="H11" s="4">
        <f>IFERROR(VLOOKUP($P11,#REF!,27,0),0)</f>
        <v>0</v>
      </c>
      <c r="I11" s="4">
        <f>IFERROR(VLOOKUP($P11,#REF!,27,0),0)</f>
        <v>0</v>
      </c>
      <c r="J11" s="4">
        <f>IFERROR(VLOOKUP($P11,#REF!,27,0),0)</f>
        <v>0</v>
      </c>
      <c r="K11" s="4">
        <f>IFERROR(VLOOKUP($P11,#REF!,27,0),0)</f>
        <v>0</v>
      </c>
      <c r="L11" s="4">
        <f>IFERROR(VLOOKUP($P11,#REF!,27,0),0)</f>
        <v>0</v>
      </c>
      <c r="M11" s="4">
        <f>IFERROR(VLOOKUP($P11,#REF!,27,0),0)</f>
        <v>0</v>
      </c>
      <c r="N11" s="4">
        <f>IFERROR(VLOOKUP($P11,#REF!,27,0),0)</f>
        <v>0</v>
      </c>
      <c r="O11" s="305">
        <f>IFERROR(VLOOKUP($P11,#REF!,27,0),0)</f>
        <v>0</v>
      </c>
      <c r="P11" s="5" t="str">
        <f>CONCATENATE(LOWER(B11)," ",LOWER(C11))</f>
        <v>matthew cavell</v>
      </c>
    </row>
    <row r="12" spans="1:17" s="5" customFormat="1" x14ac:dyDescent="0.3">
      <c r="A12" s="274">
        <v>9</v>
      </c>
      <c r="B12" s="301" t="s">
        <v>58</v>
      </c>
      <c r="C12" s="301" t="s">
        <v>59</v>
      </c>
      <c r="D12" s="4" t="s">
        <v>4</v>
      </c>
      <c r="E12" s="276">
        <f>SUM(F12:O12)</f>
        <v>115</v>
      </c>
      <c r="F12" s="288">
        <f>IFERROR(VLOOKUP($P12,'Rd1 PI'!$C$2:$AC$41,27,0),0)</f>
        <v>95</v>
      </c>
      <c r="G12" s="4">
        <f>IFERROR(VLOOKUP($P12,'Rd2 Sandown'!$C$2:$AC$41,27,0),0)</f>
        <v>20</v>
      </c>
      <c r="H12" s="4">
        <f>IFERROR(VLOOKUP($P12,#REF!,27,0),0)</f>
        <v>0</v>
      </c>
      <c r="I12" s="4">
        <f>IFERROR(VLOOKUP($P12,#REF!,27,0),0)</f>
        <v>0</v>
      </c>
      <c r="J12" s="4">
        <f>IFERROR(VLOOKUP($P12,#REF!,27,0),0)</f>
        <v>0</v>
      </c>
      <c r="K12" s="4">
        <f>IFERROR(VLOOKUP($P12,#REF!,27,0),0)</f>
        <v>0</v>
      </c>
      <c r="L12" s="4">
        <f>IFERROR(VLOOKUP($P12,#REF!,27,0),0)</f>
        <v>0</v>
      </c>
      <c r="M12" s="4">
        <f>IFERROR(VLOOKUP($P12,#REF!,27,0),0)</f>
        <v>0</v>
      </c>
      <c r="N12" s="4">
        <f>IFERROR(VLOOKUP($P12,#REF!,27,0),0)</f>
        <v>0</v>
      </c>
      <c r="O12" s="305">
        <f>IFERROR(VLOOKUP($P12,#REF!,27,0),0)</f>
        <v>0</v>
      </c>
      <c r="P12" s="5" t="str">
        <f>CONCATENATE(LOWER(B12)," ",LOWER(C12))</f>
        <v>robert downes</v>
      </c>
    </row>
    <row r="13" spans="1:17" s="5" customFormat="1" x14ac:dyDescent="0.3">
      <c r="A13" s="274">
        <v>11</v>
      </c>
      <c r="B13" s="301" t="s">
        <v>137</v>
      </c>
      <c r="C13" s="301" t="s">
        <v>138</v>
      </c>
      <c r="D13" s="12" t="s">
        <v>5</v>
      </c>
      <c r="E13" s="276">
        <f>SUM(F13:O13)</f>
        <v>100</v>
      </c>
      <c r="F13" s="288">
        <f>IFERROR(VLOOKUP($P13,'Rd1 PI'!$C$2:$AC$41,27,0),0)</f>
        <v>65</v>
      </c>
      <c r="G13" s="4">
        <f>IFERROR(VLOOKUP($P13,'Rd2 Sandown'!$C$2:$AC$41,27,0),0)</f>
        <v>35</v>
      </c>
      <c r="H13" s="4">
        <f>IFERROR(VLOOKUP($P13,#REF!,27,0),0)</f>
        <v>0</v>
      </c>
      <c r="I13" s="4">
        <f>IFERROR(VLOOKUP($P13,#REF!,27,0),0)</f>
        <v>0</v>
      </c>
      <c r="J13" s="4">
        <f>IFERROR(VLOOKUP($P13,#REF!,27,0),0)</f>
        <v>0</v>
      </c>
      <c r="K13" s="4">
        <f>IFERROR(VLOOKUP($P13,#REF!,27,0),0)</f>
        <v>0</v>
      </c>
      <c r="L13" s="4">
        <f>IFERROR(VLOOKUP($P13,#REF!,27,0),0)</f>
        <v>0</v>
      </c>
      <c r="M13" s="4">
        <f>IFERROR(VLOOKUP($P13,#REF!,27,0),0)</f>
        <v>0</v>
      </c>
      <c r="N13" s="4">
        <f>IFERROR(VLOOKUP($P13,#REF!,27,0),0)</f>
        <v>0</v>
      </c>
      <c r="O13" s="305">
        <f>IFERROR(VLOOKUP($P13,#REF!,27,0),0)</f>
        <v>0</v>
      </c>
      <c r="P13" s="5" t="str">
        <f>CONCATENATE(LOWER(B13)," ",LOWER(C13))</f>
        <v>stuart dawson</v>
      </c>
    </row>
    <row r="14" spans="1:17" s="5" customFormat="1" x14ac:dyDescent="0.3">
      <c r="A14" s="274">
        <v>12</v>
      </c>
      <c r="B14" s="301" t="s">
        <v>28</v>
      </c>
      <c r="C14" s="301" t="s">
        <v>29</v>
      </c>
      <c r="D14" s="4" t="s">
        <v>13</v>
      </c>
      <c r="E14" s="276">
        <f>SUM(F14:O14)</f>
        <v>95</v>
      </c>
      <c r="F14" s="288">
        <f>IFERROR(VLOOKUP($P14,'Rd1 PI'!$C$2:$AC$41,27,0),0)</f>
        <v>0</v>
      </c>
      <c r="G14" s="4">
        <f>IFERROR(VLOOKUP($P14,'Rd2 Sandown'!$C$2:$AC$41,27,0),0)</f>
        <v>95</v>
      </c>
      <c r="H14" s="4">
        <f>IFERROR(VLOOKUP($P14,#REF!,27,0),0)</f>
        <v>0</v>
      </c>
      <c r="I14" s="4">
        <f>IFERROR(VLOOKUP($P14,#REF!,27,0),0)</f>
        <v>0</v>
      </c>
      <c r="J14" s="4">
        <f>IFERROR(VLOOKUP($P14,#REF!,27,0),0)</f>
        <v>0</v>
      </c>
      <c r="K14" s="4">
        <f>IFERROR(VLOOKUP($P14,#REF!,27,0),0)</f>
        <v>0</v>
      </c>
      <c r="L14" s="4">
        <f>IFERROR(VLOOKUP($P14,#REF!,27,0),0)</f>
        <v>0</v>
      </c>
      <c r="M14" s="4">
        <f>IFERROR(VLOOKUP($P14,#REF!,27,0),0)</f>
        <v>0</v>
      </c>
      <c r="N14" s="4">
        <f>IFERROR(VLOOKUP($P14,#REF!,27,0),0)</f>
        <v>0</v>
      </c>
      <c r="O14" s="305">
        <f>IFERROR(VLOOKUP($P14,#REF!,27,0),0)</f>
        <v>0</v>
      </c>
      <c r="P14" s="5" t="str">
        <f>CONCATENATE(LOWER(B14)," ",LOWER(C14))</f>
        <v>tim meaden</v>
      </c>
    </row>
    <row r="15" spans="1:17" s="5" customFormat="1" x14ac:dyDescent="0.3">
      <c r="A15" s="274">
        <v>13</v>
      </c>
      <c r="B15" s="301" t="s">
        <v>278</v>
      </c>
      <c r="C15" s="301" t="s">
        <v>279</v>
      </c>
      <c r="D15" s="4" t="s">
        <v>3</v>
      </c>
      <c r="E15" s="276">
        <f>SUM(F15:O15)</f>
        <v>90</v>
      </c>
      <c r="F15" s="288">
        <f>IFERROR(VLOOKUP($P15,'Rd1 PI'!$C$2:$AC$41,27,0),0)</f>
        <v>0</v>
      </c>
      <c r="G15" s="4">
        <f>IFERROR(VLOOKUP($P15,'Rd2 Sandown'!$C$2:$AC$41,27,0),0)</f>
        <v>90</v>
      </c>
      <c r="H15" s="4">
        <f>IFERROR(VLOOKUP($P15,#REF!,27,0),0)</f>
        <v>0</v>
      </c>
      <c r="I15" s="4">
        <f>IFERROR(VLOOKUP($P15,#REF!,27,0),0)</f>
        <v>0</v>
      </c>
      <c r="J15" s="4">
        <f>IFERROR(VLOOKUP($P15,#REF!,27,0),0)</f>
        <v>0</v>
      </c>
      <c r="K15" s="4">
        <f>IFERROR(VLOOKUP($P15,#REF!,27,0),0)</f>
        <v>0</v>
      </c>
      <c r="L15" s="4">
        <f>IFERROR(VLOOKUP($P15,#REF!,27,0),0)</f>
        <v>0</v>
      </c>
      <c r="M15" s="4">
        <f>IFERROR(VLOOKUP($P15,#REF!,27,0),0)</f>
        <v>0</v>
      </c>
      <c r="N15" s="4">
        <f>IFERROR(VLOOKUP($P15,#REF!,27,0),0)</f>
        <v>0</v>
      </c>
      <c r="O15" s="305">
        <f>IFERROR(VLOOKUP($P15,#REF!,27,0),0)</f>
        <v>0</v>
      </c>
      <c r="P15" s="5" t="str">
        <f>CONCATENATE(LOWER(B15)," ",LOWER(C15))</f>
        <v>craig baird</v>
      </c>
    </row>
    <row r="16" spans="1:17" s="5" customFormat="1" x14ac:dyDescent="0.3">
      <c r="A16" s="274">
        <v>13</v>
      </c>
      <c r="B16" s="301" t="s">
        <v>123</v>
      </c>
      <c r="C16" s="301" t="s">
        <v>122</v>
      </c>
      <c r="D16" s="4" t="s">
        <v>49</v>
      </c>
      <c r="E16" s="276">
        <f>SUM(F16:O16)</f>
        <v>90</v>
      </c>
      <c r="F16" s="288">
        <f>IFERROR(VLOOKUP($P16,'Rd1 PI'!$C$2:$AC$41,27,0),0)</f>
        <v>35</v>
      </c>
      <c r="G16" s="4">
        <f>IFERROR(VLOOKUP($P16,'Rd2 Sandown'!$C$2:$AC$41,27,0),0)</f>
        <v>55</v>
      </c>
      <c r="H16" s="4">
        <f>IFERROR(VLOOKUP($P16,#REF!,27,0),0)</f>
        <v>0</v>
      </c>
      <c r="I16" s="4">
        <f>IFERROR(VLOOKUP($P16,#REF!,27,0),0)</f>
        <v>0</v>
      </c>
      <c r="J16" s="4">
        <f>IFERROR(VLOOKUP($P16,#REF!,27,0),0)</f>
        <v>0</v>
      </c>
      <c r="K16" s="4">
        <f>IFERROR(VLOOKUP($P16,#REF!,27,0),0)</f>
        <v>0</v>
      </c>
      <c r="L16" s="4">
        <f>IFERROR(VLOOKUP($P16,#REF!,27,0),0)</f>
        <v>0</v>
      </c>
      <c r="M16" s="4">
        <f>IFERROR(VLOOKUP($P16,#REF!,27,0),0)</f>
        <v>0</v>
      </c>
      <c r="N16" s="4">
        <f>IFERROR(VLOOKUP($P16,#REF!,27,0),0)</f>
        <v>0</v>
      </c>
      <c r="O16" s="305">
        <f>IFERROR(VLOOKUP($P16,#REF!,27,0),0)</f>
        <v>0</v>
      </c>
      <c r="P16" s="5" t="str">
        <f>CONCATENATE(LOWER(B16)," ",LOWER(C16))</f>
        <v>matt brogan</v>
      </c>
    </row>
    <row r="17" spans="1:16" s="5" customFormat="1" x14ac:dyDescent="0.3">
      <c r="A17" s="274">
        <v>15</v>
      </c>
      <c r="B17" s="301" t="s">
        <v>280</v>
      </c>
      <c r="C17" s="301" t="s">
        <v>281</v>
      </c>
      <c r="D17" s="4" t="s">
        <v>48</v>
      </c>
      <c r="E17" s="276">
        <f>SUM(F17:O17)</f>
        <v>85</v>
      </c>
      <c r="F17" s="288">
        <f>IFERROR(VLOOKUP($P17,'Rd1 PI'!$C$2:$AC$41,27,0),0)</f>
        <v>85</v>
      </c>
      <c r="G17" s="4">
        <f>IFERROR(VLOOKUP($P17,'Rd2 Sandown'!$C$2:$AC$41,27,0),0)</f>
        <v>0</v>
      </c>
      <c r="H17" s="4">
        <f>IFERROR(VLOOKUP($P17,#REF!,27,0),0)</f>
        <v>0</v>
      </c>
      <c r="I17" s="4">
        <f>IFERROR(VLOOKUP($P17,#REF!,27,0),0)</f>
        <v>0</v>
      </c>
      <c r="J17" s="4">
        <f>IFERROR(VLOOKUP($P17,#REF!,27,0),0)</f>
        <v>0</v>
      </c>
      <c r="K17" s="4">
        <f>IFERROR(VLOOKUP($P17,#REF!,27,0),0)</f>
        <v>0</v>
      </c>
      <c r="L17" s="4">
        <f>IFERROR(VLOOKUP($P17,#REF!,27,0),0)</f>
        <v>0</v>
      </c>
      <c r="M17" s="4">
        <f>IFERROR(VLOOKUP($P17,#REF!,27,0),0)</f>
        <v>0</v>
      </c>
      <c r="N17" s="4">
        <f>IFERROR(VLOOKUP($P17,#REF!,27,0),0)</f>
        <v>0</v>
      </c>
      <c r="O17" s="305">
        <f>IFERROR(VLOOKUP($P17,#REF!,27,0),0)</f>
        <v>0</v>
      </c>
      <c r="P17" s="5" t="str">
        <f>CONCATENATE(LOWER(B17)," ",LOWER(C17))</f>
        <v>benjamin sale</v>
      </c>
    </row>
    <row r="18" spans="1:16" s="5" customFormat="1" x14ac:dyDescent="0.3">
      <c r="A18" s="274">
        <v>15</v>
      </c>
      <c r="B18" s="301" t="s">
        <v>116</v>
      </c>
      <c r="C18" s="301" t="s">
        <v>117</v>
      </c>
      <c r="D18" s="4" t="s">
        <v>49</v>
      </c>
      <c r="E18" s="276">
        <f>SUM(F18:O18)</f>
        <v>85</v>
      </c>
      <c r="F18" s="288">
        <f>IFERROR(VLOOKUP($P18,'Rd1 PI'!$C$2:$AC$41,27,0),0)</f>
        <v>80</v>
      </c>
      <c r="G18" s="4">
        <f>IFERROR(VLOOKUP($P18,'Rd2 Sandown'!$C$2:$AC$41,27,0),0)</f>
        <v>5</v>
      </c>
      <c r="H18" s="4">
        <f>IFERROR(VLOOKUP($P18,#REF!,27,0),0)</f>
        <v>0</v>
      </c>
      <c r="I18" s="4">
        <f>IFERROR(VLOOKUP($P18,#REF!,27,0),0)</f>
        <v>0</v>
      </c>
      <c r="J18" s="4">
        <f>IFERROR(VLOOKUP($P18,#REF!,27,0),0)</f>
        <v>0</v>
      </c>
      <c r="K18" s="4">
        <f>IFERROR(VLOOKUP($P18,#REF!,27,0),0)</f>
        <v>0</v>
      </c>
      <c r="L18" s="4">
        <f>IFERROR(VLOOKUP($P18,#REF!,27,0),0)</f>
        <v>0</v>
      </c>
      <c r="M18" s="4">
        <f>IFERROR(VLOOKUP($P18,#REF!,27,0),0)</f>
        <v>0</v>
      </c>
      <c r="N18" s="4">
        <f>IFERROR(VLOOKUP($P18,#REF!,27,0),0)</f>
        <v>0</v>
      </c>
      <c r="O18" s="305">
        <f>IFERROR(VLOOKUP($P18,#REF!,27,0),0)</f>
        <v>0</v>
      </c>
      <c r="P18" s="5" t="str">
        <f>CONCATENATE(LOWER(B18)," ",LOWER(C18))</f>
        <v>alan conrad</v>
      </c>
    </row>
    <row r="19" spans="1:16" s="5" customFormat="1" x14ac:dyDescent="0.3">
      <c r="A19" s="274">
        <v>17</v>
      </c>
      <c r="B19" s="301" t="s">
        <v>267</v>
      </c>
      <c r="C19" s="301" t="s">
        <v>268</v>
      </c>
      <c r="D19" s="4" t="s">
        <v>48</v>
      </c>
      <c r="E19" s="276">
        <f>SUM(F19:O19)</f>
        <v>80</v>
      </c>
      <c r="F19" s="288">
        <f>IFERROR(VLOOKUP($P19,'Rd1 PI'!$C$2:$AC$41,27,0),0)</f>
        <v>0</v>
      </c>
      <c r="G19" s="4">
        <f>IFERROR(VLOOKUP($P19,'Rd2 Sandown'!$C$2:$AC$41,27,0),0)</f>
        <v>80</v>
      </c>
      <c r="H19" s="4">
        <f>IFERROR(VLOOKUP($P19,#REF!,27,0),0)</f>
        <v>0</v>
      </c>
      <c r="I19" s="4">
        <f>IFERROR(VLOOKUP($P19,#REF!,27,0),0)</f>
        <v>0</v>
      </c>
      <c r="J19" s="4">
        <f>IFERROR(VLOOKUP($P19,#REF!,27,0),0)</f>
        <v>0</v>
      </c>
      <c r="K19" s="4">
        <f>IFERROR(VLOOKUP($P19,#REF!,27,0),0)</f>
        <v>0</v>
      </c>
      <c r="L19" s="4">
        <f>IFERROR(VLOOKUP($P19,#REF!,27,0),0)</f>
        <v>0</v>
      </c>
      <c r="M19" s="4">
        <f>IFERROR(VLOOKUP($P19,#REF!,27,0),0)</f>
        <v>0</v>
      </c>
      <c r="N19" s="4">
        <f>IFERROR(VLOOKUP($P19,#REF!,27,0),0)</f>
        <v>0</v>
      </c>
      <c r="O19" s="305">
        <f>IFERROR(VLOOKUP($P19,#REF!,27,0),0)</f>
        <v>0</v>
      </c>
      <c r="P19" s="5" t="str">
        <f>CONCATENATE(LOWER(B19)," ",LOWER(C19))</f>
        <v>gavin newman</v>
      </c>
    </row>
    <row r="20" spans="1:16" s="5" customFormat="1" x14ac:dyDescent="0.3">
      <c r="A20" s="274">
        <v>18</v>
      </c>
      <c r="B20" s="301" t="s">
        <v>52</v>
      </c>
      <c r="C20" s="301" t="s">
        <v>53</v>
      </c>
      <c r="D20" s="4" t="s">
        <v>21</v>
      </c>
      <c r="E20" s="276">
        <f>SUM(F20:O20) - SMALL(F20:O20,2) - MIN(F20:O20)</f>
        <v>70</v>
      </c>
      <c r="F20" s="288">
        <f>IFERROR(VLOOKUP($P20,'Rd1 PI'!$C$2:$AC$41,27,0),0)</f>
        <v>70</v>
      </c>
      <c r="G20" s="4">
        <f>IFERROR(VLOOKUP($P20,'Rd2 Sandown'!$C$2:$AC$41,27,0),0)</f>
        <v>0</v>
      </c>
      <c r="H20" s="4">
        <f>IFERROR(VLOOKUP($P20,#REF!,27,0),0)</f>
        <v>0</v>
      </c>
      <c r="I20" s="4">
        <f>IFERROR(VLOOKUP($P20,#REF!,27,0),0)</f>
        <v>0</v>
      </c>
      <c r="J20" s="4">
        <f>IFERROR(VLOOKUP($P20,#REF!,27,0),0)</f>
        <v>0</v>
      </c>
      <c r="K20" s="4">
        <f>IFERROR(VLOOKUP($P20,#REF!,27,0),0)</f>
        <v>0</v>
      </c>
      <c r="L20" s="4">
        <f>IFERROR(VLOOKUP($P20,#REF!,27,0),0)</f>
        <v>0</v>
      </c>
      <c r="M20" s="4">
        <f>IFERROR(VLOOKUP($P20,#REF!,27,0),0)</f>
        <v>0</v>
      </c>
      <c r="N20" s="4">
        <f>IFERROR(VLOOKUP($P20,#REF!,27,0),0)</f>
        <v>0</v>
      </c>
      <c r="O20" s="305">
        <f>IFERROR(VLOOKUP($P20,#REF!,27,0),0)</f>
        <v>0</v>
      </c>
      <c r="P20" s="5" t="str">
        <f>CONCATENATE(LOWER(B20)," ",LOWER(C20))</f>
        <v>steve williamsz</v>
      </c>
    </row>
    <row r="21" spans="1:16" s="5" customFormat="1" x14ac:dyDescent="0.3">
      <c r="A21" s="274">
        <v>18</v>
      </c>
      <c r="B21" s="301" t="s">
        <v>111</v>
      </c>
      <c r="C21" s="301" t="s">
        <v>189</v>
      </c>
      <c r="D21" s="4" t="s">
        <v>48</v>
      </c>
      <c r="E21" s="276">
        <f>SUM(F21:O21)</f>
        <v>70</v>
      </c>
      <c r="F21" s="288">
        <f>IFERROR(VLOOKUP($P21,'Rd1 PI'!$C$2:$AC$41,27,0),0)</f>
        <v>70</v>
      </c>
      <c r="G21" s="4">
        <f>IFERROR(VLOOKUP($P21,'Rd2 Sandown'!$C$2:$AC$41,27,0),0)</f>
        <v>0</v>
      </c>
      <c r="H21" s="4">
        <f>IFERROR(VLOOKUP($P21,#REF!,27,0),0)</f>
        <v>0</v>
      </c>
      <c r="I21" s="4">
        <f>IFERROR(VLOOKUP($P21,#REF!,27,0),0)</f>
        <v>0</v>
      </c>
      <c r="J21" s="4">
        <f>IFERROR(VLOOKUP($P21,#REF!,27,0),0)</f>
        <v>0</v>
      </c>
      <c r="K21" s="4">
        <f>IFERROR(VLOOKUP($P21,#REF!,27,0),0)</f>
        <v>0</v>
      </c>
      <c r="L21" s="4">
        <f>IFERROR(VLOOKUP($P21,#REF!,27,0),0)</f>
        <v>0</v>
      </c>
      <c r="M21" s="4">
        <f>IFERROR(VLOOKUP($P21,#REF!,27,0),0)</f>
        <v>0</v>
      </c>
      <c r="N21" s="4">
        <f>IFERROR(VLOOKUP($P21,#REF!,27,0),0)</f>
        <v>0</v>
      </c>
      <c r="O21" s="305">
        <f>IFERROR(VLOOKUP($P21,#REF!,27,0),0)</f>
        <v>0</v>
      </c>
      <c r="P21" s="5" t="str">
        <f>CONCATENATE(LOWER(B21)," ",LOWER(C21))</f>
        <v>dean hasnat</v>
      </c>
    </row>
    <row r="22" spans="1:16" s="5" customFormat="1" x14ac:dyDescent="0.3">
      <c r="A22" s="274">
        <v>18</v>
      </c>
      <c r="B22" s="301" t="s">
        <v>211</v>
      </c>
      <c r="C22" s="301" t="s">
        <v>212</v>
      </c>
      <c r="D22" s="4" t="s">
        <v>13</v>
      </c>
      <c r="E22" s="276">
        <f>SUM(F22:O22)</f>
        <v>70</v>
      </c>
      <c r="F22" s="288">
        <f>IFERROR(VLOOKUP($P22,'Rd1 PI'!$C$2:$AC$41,27,0),0)</f>
        <v>65</v>
      </c>
      <c r="G22" s="4">
        <f>IFERROR(VLOOKUP($P22,'Rd2 Sandown'!$C$2:$AC$41,27,0),0)</f>
        <v>5</v>
      </c>
      <c r="H22" s="4">
        <f>IFERROR(VLOOKUP($P22,#REF!,27,0),0)</f>
        <v>0</v>
      </c>
      <c r="I22" s="4">
        <f>IFERROR(VLOOKUP($P22,#REF!,27,0),0)</f>
        <v>0</v>
      </c>
      <c r="J22" s="4">
        <f>IFERROR(VLOOKUP($P22,#REF!,27,0),0)</f>
        <v>0</v>
      </c>
      <c r="K22" s="4">
        <f>IFERROR(VLOOKUP($P22,#REF!,27,0),0)</f>
        <v>0</v>
      </c>
      <c r="L22" s="4">
        <f>IFERROR(VLOOKUP($P22,#REF!,27,0),0)</f>
        <v>0</v>
      </c>
      <c r="M22" s="4">
        <f>IFERROR(VLOOKUP($P22,#REF!,27,0),0)</f>
        <v>0</v>
      </c>
      <c r="N22" s="4">
        <f>IFERROR(VLOOKUP($P22,#REF!,27,0),0)</f>
        <v>0</v>
      </c>
      <c r="O22" s="305">
        <f>IFERROR(VLOOKUP($P22,#REF!,27,0),0)</f>
        <v>0</v>
      </c>
      <c r="P22" s="5" t="str">
        <f>CONCATENATE(LOWER(B22)," ",LOWER(C22))</f>
        <v>ray monik</v>
      </c>
    </row>
    <row r="23" spans="1:16" s="5" customFormat="1" x14ac:dyDescent="0.3">
      <c r="A23" s="274">
        <v>21</v>
      </c>
      <c r="B23" s="301" t="s">
        <v>130</v>
      </c>
      <c r="C23" s="301" t="s">
        <v>131</v>
      </c>
      <c r="D23" s="4" t="s">
        <v>14</v>
      </c>
      <c r="E23" s="276">
        <f>SUM(F23:O23)</f>
        <v>65</v>
      </c>
      <c r="F23" s="288">
        <f>IFERROR(VLOOKUP($P23,'Rd1 PI'!$C$2:$AC$41,27,0),0)</f>
        <v>65</v>
      </c>
      <c r="G23" s="4">
        <f>IFERROR(VLOOKUP($P23,'Rd2 Sandown'!$C$2:$AC$41,27,0),0)</f>
        <v>0</v>
      </c>
      <c r="H23" s="4">
        <f>IFERROR(VLOOKUP($P23,#REF!,27,0),0)</f>
        <v>0</v>
      </c>
      <c r="I23" s="4">
        <f>IFERROR(VLOOKUP($P23,#REF!,27,0),0)</f>
        <v>0</v>
      </c>
      <c r="J23" s="4">
        <f>IFERROR(VLOOKUP($P23,#REF!,27,0),0)</f>
        <v>0</v>
      </c>
      <c r="K23" s="4">
        <f>IFERROR(VLOOKUP($P23,#REF!,27,0),0)</f>
        <v>0</v>
      </c>
      <c r="L23" s="4">
        <f>IFERROR(VLOOKUP($P23,#REF!,27,0),0)</f>
        <v>0</v>
      </c>
      <c r="M23" s="4">
        <f>IFERROR(VLOOKUP($P23,#REF!,27,0),0)</f>
        <v>0</v>
      </c>
      <c r="N23" s="4">
        <f>IFERROR(VLOOKUP($P23,#REF!,27,0),0)</f>
        <v>0</v>
      </c>
      <c r="O23" s="305">
        <f>IFERROR(VLOOKUP($P23,#REF!,27,0),0)</f>
        <v>0</v>
      </c>
      <c r="P23" s="5" t="str">
        <f>CONCATENATE(LOWER(B23)," ",LOWER(C23))</f>
        <v>brendan beavis</v>
      </c>
    </row>
    <row r="24" spans="1:16" s="5" customFormat="1" x14ac:dyDescent="0.3">
      <c r="A24" s="274">
        <v>21</v>
      </c>
      <c r="B24" s="301" t="s">
        <v>275</v>
      </c>
      <c r="C24" s="301" t="s">
        <v>276</v>
      </c>
      <c r="D24" s="4" t="s">
        <v>4</v>
      </c>
      <c r="E24" s="276">
        <f>SUM(F24:O24)</f>
        <v>65</v>
      </c>
      <c r="F24" s="288">
        <f>IFERROR(VLOOKUP($P24,'Rd1 PI'!$C$2:$AC$41,27,0),0)</f>
        <v>0</v>
      </c>
      <c r="G24" s="4">
        <f>IFERROR(VLOOKUP($P24,'Rd2 Sandown'!$C$2:$AC$41,27,0),0)</f>
        <v>65</v>
      </c>
      <c r="H24" s="4">
        <f>IFERROR(VLOOKUP($P24,#REF!,27,0),0)</f>
        <v>0</v>
      </c>
      <c r="I24" s="4">
        <f>IFERROR(VLOOKUP($P24,#REF!,27,0),0)</f>
        <v>0</v>
      </c>
      <c r="J24" s="4">
        <f>IFERROR(VLOOKUP($P24,#REF!,27,0),0)</f>
        <v>0</v>
      </c>
      <c r="K24" s="4">
        <f>IFERROR(VLOOKUP($P24,#REF!,27,0),0)</f>
        <v>0</v>
      </c>
      <c r="L24" s="4">
        <f>IFERROR(VLOOKUP($P24,#REF!,27,0),0)</f>
        <v>0</v>
      </c>
      <c r="M24" s="4">
        <f>IFERROR(VLOOKUP($P24,#REF!,27,0),0)</f>
        <v>0</v>
      </c>
      <c r="N24" s="4">
        <f>IFERROR(VLOOKUP($P24,#REF!,27,0),0)</f>
        <v>0</v>
      </c>
      <c r="O24" s="305">
        <f>IFERROR(VLOOKUP($P24,#REF!,27,0),0)</f>
        <v>0</v>
      </c>
      <c r="P24" s="5" t="str">
        <f>CONCATENATE(LOWER(B24)," ",LOWER(C24))</f>
        <v>ian vague</v>
      </c>
    </row>
    <row r="25" spans="1:16" s="5" customFormat="1" x14ac:dyDescent="0.3">
      <c r="A25" s="274">
        <v>21</v>
      </c>
      <c r="B25" s="301" t="s">
        <v>261</v>
      </c>
      <c r="C25" s="301" t="s">
        <v>262</v>
      </c>
      <c r="D25" s="4" t="s">
        <v>21</v>
      </c>
      <c r="E25" s="276">
        <f>SUM(F25:O25)</f>
        <v>65</v>
      </c>
      <c r="F25" s="288">
        <f>IFERROR(VLOOKUP($P25,'Rd1 PI'!$C$2:$AC$41,27,0),0)</f>
        <v>0</v>
      </c>
      <c r="G25" s="4">
        <f>IFERROR(VLOOKUP($P25,'Rd2 Sandown'!$C$2:$AC$41,27,0),0)</f>
        <v>65</v>
      </c>
      <c r="H25" s="4">
        <f>IFERROR(VLOOKUP($P25,#REF!,27,0),0)</f>
        <v>0</v>
      </c>
      <c r="I25" s="4">
        <f>IFERROR(VLOOKUP($P25,#REF!,27,0),0)</f>
        <v>0</v>
      </c>
      <c r="J25" s="4">
        <f>IFERROR(VLOOKUP($P25,#REF!,27,0),0)</f>
        <v>0</v>
      </c>
      <c r="K25" s="4">
        <f>IFERROR(VLOOKUP($P25,#REF!,27,0),0)</f>
        <v>0</v>
      </c>
      <c r="L25" s="4">
        <f>IFERROR(VLOOKUP($P25,#REF!,27,0),0)</f>
        <v>0</v>
      </c>
      <c r="M25" s="4">
        <f>IFERROR(VLOOKUP($P25,#REF!,27,0),0)</f>
        <v>0</v>
      </c>
      <c r="N25" s="4">
        <f>IFERROR(VLOOKUP($P25,#REF!,27,0),0)</f>
        <v>0</v>
      </c>
      <c r="O25" s="305">
        <f>IFERROR(VLOOKUP($P25,#REF!,27,0),0)</f>
        <v>0</v>
      </c>
      <c r="P25" s="5" t="str">
        <f>CONCATENATE(LOWER(B25)," ",LOWER(C25))</f>
        <v>noel heritage</v>
      </c>
    </row>
    <row r="26" spans="1:16" s="5" customFormat="1" x14ac:dyDescent="0.3">
      <c r="A26" s="274">
        <v>24</v>
      </c>
      <c r="B26" s="301" t="s">
        <v>197</v>
      </c>
      <c r="C26" s="301" t="s">
        <v>196</v>
      </c>
      <c r="D26" s="4" t="s">
        <v>21</v>
      </c>
      <c r="E26" s="276">
        <f>SUM(F26:O26)</f>
        <v>55</v>
      </c>
      <c r="F26" s="288">
        <f>IFERROR(VLOOKUP($P26,'Rd1 PI'!$C$2:$AC$41,27,0),0)</f>
        <v>55</v>
      </c>
      <c r="G26" s="4">
        <f>IFERROR(VLOOKUP($P26,'Rd2 Sandown'!$C$2:$AC$41,27,0),0)</f>
        <v>0</v>
      </c>
      <c r="H26" s="4">
        <f>IFERROR(VLOOKUP($P26,#REF!,27,0),0)</f>
        <v>0</v>
      </c>
      <c r="I26" s="4">
        <f>IFERROR(VLOOKUP($P26,#REF!,27,0),0)</f>
        <v>0</v>
      </c>
      <c r="J26" s="4">
        <f>IFERROR(VLOOKUP($P26,#REF!,27,0),0)</f>
        <v>0</v>
      </c>
      <c r="K26" s="4">
        <f>IFERROR(VLOOKUP($P26,#REF!,27,0),0)</f>
        <v>0</v>
      </c>
      <c r="L26" s="4">
        <f>IFERROR(VLOOKUP($P26,#REF!,27,0),0)</f>
        <v>0</v>
      </c>
      <c r="M26" s="4">
        <f>IFERROR(VLOOKUP($P26,#REF!,27,0),0)</f>
        <v>0</v>
      </c>
      <c r="N26" s="4">
        <f>IFERROR(VLOOKUP($P26,#REF!,27,0),0)</f>
        <v>0</v>
      </c>
      <c r="O26" s="305">
        <f>IFERROR(VLOOKUP($P26,#REF!,27,0),0)</f>
        <v>0</v>
      </c>
      <c r="P26" s="5" t="str">
        <f>CONCATENATE(LOWER(B26)," ",LOWER(C26))</f>
        <v>peter dannock</v>
      </c>
    </row>
    <row r="27" spans="1:16" s="5" customFormat="1" x14ac:dyDescent="0.3">
      <c r="A27" s="274">
        <v>25</v>
      </c>
      <c r="B27" s="301" t="s">
        <v>111</v>
      </c>
      <c r="C27" s="301" t="s">
        <v>212</v>
      </c>
      <c r="D27" s="4" t="s">
        <v>13</v>
      </c>
      <c r="E27" s="276">
        <f>SUM(F27:O27)</f>
        <v>50</v>
      </c>
      <c r="F27" s="288">
        <f>IFERROR(VLOOKUP($P27,'Rd1 PI'!$C$2:$AC$41,27,0),0)</f>
        <v>0</v>
      </c>
      <c r="G27" s="4">
        <f>IFERROR(VLOOKUP($P27,'Rd2 Sandown'!$C$2:$AC$41,27,0),0)</f>
        <v>50</v>
      </c>
      <c r="H27" s="4">
        <f>IFERROR(VLOOKUP($P27,#REF!,27,0),0)</f>
        <v>0</v>
      </c>
      <c r="I27" s="4">
        <f>IFERROR(VLOOKUP($P27,#REF!,27,0),0)</f>
        <v>0</v>
      </c>
      <c r="J27" s="4">
        <f>IFERROR(VLOOKUP($P27,#REF!,27,0),0)</f>
        <v>0</v>
      </c>
      <c r="K27" s="4">
        <f>IFERROR(VLOOKUP($P27,#REF!,27,0),0)</f>
        <v>0</v>
      </c>
      <c r="L27" s="4">
        <f>IFERROR(VLOOKUP($P27,#REF!,27,0),0)</f>
        <v>0</v>
      </c>
      <c r="M27" s="4">
        <f>IFERROR(VLOOKUP($P27,#REF!,27,0),0)</f>
        <v>0</v>
      </c>
      <c r="N27" s="4">
        <f>IFERROR(VLOOKUP($P27,#REF!,27,0),0)</f>
        <v>0</v>
      </c>
      <c r="O27" s="305">
        <f>IFERROR(VLOOKUP($P27,#REF!,27,0),0)</f>
        <v>0</v>
      </c>
      <c r="P27" s="5" t="str">
        <f>CONCATENATE(LOWER(B27)," ",LOWER(C27))</f>
        <v>dean monik</v>
      </c>
    </row>
    <row r="28" spans="1:16" s="5" customFormat="1" x14ac:dyDescent="0.3">
      <c r="A28" s="274">
        <v>25</v>
      </c>
      <c r="B28" s="301" t="s">
        <v>277</v>
      </c>
      <c r="C28" s="301" t="s">
        <v>59</v>
      </c>
      <c r="D28" s="4" t="s">
        <v>5</v>
      </c>
      <c r="E28" s="276">
        <f>SUM(F28:O28)</f>
        <v>50</v>
      </c>
      <c r="F28" s="288">
        <f>IFERROR(VLOOKUP($P28,'Rd1 PI'!$C$2:$AC$41,27,0),0)</f>
        <v>0</v>
      </c>
      <c r="G28" s="4">
        <f>IFERROR(VLOOKUP($P28,'Rd2 Sandown'!$C$2:$AC$41,27,0),0)</f>
        <v>50</v>
      </c>
      <c r="H28" s="4">
        <f>IFERROR(VLOOKUP($P28,#REF!,27,0),0)</f>
        <v>0</v>
      </c>
      <c r="I28" s="4">
        <f>IFERROR(VLOOKUP($P28,#REF!,27,0),0)</f>
        <v>0</v>
      </c>
      <c r="J28" s="4">
        <f>IFERROR(VLOOKUP($P28,#REF!,27,0),0)</f>
        <v>0</v>
      </c>
      <c r="K28" s="4">
        <f>IFERROR(VLOOKUP($P28,#REF!,27,0),0)</f>
        <v>0</v>
      </c>
      <c r="L28" s="4">
        <f>IFERROR(VLOOKUP($P28,#REF!,27,0),0)</f>
        <v>0</v>
      </c>
      <c r="M28" s="4">
        <f>IFERROR(VLOOKUP($P28,#REF!,27,0),0)</f>
        <v>0</v>
      </c>
      <c r="N28" s="4">
        <f>IFERROR(VLOOKUP($P28,#REF!,27,0),0)</f>
        <v>0</v>
      </c>
      <c r="O28" s="305">
        <f>IFERROR(VLOOKUP($P28,#REF!,27,0),0)</f>
        <v>0</v>
      </c>
      <c r="P28" s="5" t="str">
        <f>CONCATENATE(LOWER(B28)," ",LOWER(C28))</f>
        <v>john downes</v>
      </c>
    </row>
    <row r="29" spans="1:16" s="5" customFormat="1" x14ac:dyDescent="0.3">
      <c r="A29" s="274">
        <v>27</v>
      </c>
      <c r="B29" s="301" t="s">
        <v>269</v>
      </c>
      <c r="C29" s="301" t="s">
        <v>270</v>
      </c>
      <c r="D29" s="4" t="s">
        <v>21</v>
      </c>
      <c r="E29" s="276">
        <f>SUM(F29:O29)</f>
        <v>35</v>
      </c>
      <c r="F29" s="288">
        <f>IFERROR(VLOOKUP($P29,'Rd1 PI'!$C$2:$AC$41,27,0),0)</f>
        <v>0</v>
      </c>
      <c r="G29" s="4">
        <f>IFERROR(VLOOKUP($P29,'Rd2 Sandown'!$C$2:$AC$41,27,0),0)</f>
        <v>35</v>
      </c>
      <c r="H29" s="4">
        <f>IFERROR(VLOOKUP($P29,#REF!,27,0),0)</f>
        <v>0</v>
      </c>
      <c r="I29" s="4">
        <f>IFERROR(VLOOKUP($P29,#REF!,27,0),0)</f>
        <v>0</v>
      </c>
      <c r="J29" s="4">
        <f>IFERROR(VLOOKUP($P29,#REF!,27,0),0)</f>
        <v>0</v>
      </c>
      <c r="K29" s="4">
        <f>IFERROR(VLOOKUP($P29,#REF!,27,0),0)</f>
        <v>0</v>
      </c>
      <c r="L29" s="4">
        <f>IFERROR(VLOOKUP($P29,#REF!,27,0),0)</f>
        <v>0</v>
      </c>
      <c r="M29" s="4">
        <f>IFERROR(VLOOKUP($P29,#REF!,27,0),0)</f>
        <v>0</v>
      </c>
      <c r="N29" s="4">
        <f>IFERROR(VLOOKUP($P29,#REF!,27,0),0)</f>
        <v>0</v>
      </c>
      <c r="O29" s="305">
        <f>IFERROR(VLOOKUP($P29,#REF!,27,0),0)</f>
        <v>0</v>
      </c>
      <c r="P29" s="5" t="str">
        <f>CONCATENATE(LOWER(B29)," ",LOWER(C29))</f>
        <v>murray seymour</v>
      </c>
    </row>
    <row r="30" spans="1:16" s="5" customFormat="1" x14ac:dyDescent="0.3">
      <c r="A30" s="274">
        <v>28</v>
      </c>
      <c r="B30" s="301" t="s">
        <v>190</v>
      </c>
      <c r="C30" s="301" t="s">
        <v>191</v>
      </c>
      <c r="D30" s="4" t="s">
        <v>48</v>
      </c>
      <c r="E30" s="276">
        <f>SUM(F30:O30)</f>
        <v>10</v>
      </c>
      <c r="F30" s="288">
        <f>IFERROR(VLOOKUP($P30,'Rd1 PI'!$C$2:$AC$41,27,0),0)</f>
        <v>5</v>
      </c>
      <c r="G30" s="4">
        <f>IFERROR(VLOOKUP($P30,'Rd2 Sandown'!$C$2:$AC$41,27,0),0)</f>
        <v>5</v>
      </c>
      <c r="H30" s="4">
        <f>IFERROR(VLOOKUP($P30,#REF!,27,0),0)</f>
        <v>0</v>
      </c>
      <c r="I30" s="4">
        <f>IFERROR(VLOOKUP($P30,#REF!,27,0),0)</f>
        <v>0</v>
      </c>
      <c r="J30" s="4">
        <f>IFERROR(VLOOKUP($P30,#REF!,27,0),0)</f>
        <v>0</v>
      </c>
      <c r="K30" s="4">
        <f>IFERROR(VLOOKUP($P30,#REF!,27,0),0)</f>
        <v>0</v>
      </c>
      <c r="L30" s="4">
        <f>IFERROR(VLOOKUP($P30,#REF!,27,0),0)</f>
        <v>0</v>
      </c>
      <c r="M30" s="4">
        <f>IFERROR(VLOOKUP($P30,#REF!,27,0),0)</f>
        <v>0</v>
      </c>
      <c r="N30" s="4">
        <f>IFERROR(VLOOKUP($P30,#REF!,27,0),0)</f>
        <v>0</v>
      </c>
      <c r="O30" s="305">
        <f>IFERROR(VLOOKUP($P30,#REF!,27,0),0)</f>
        <v>0</v>
      </c>
      <c r="P30" s="5" t="str">
        <f>CONCATENATE(LOWER(B30)," ",LOWER(C30))</f>
        <v>tom whelan</v>
      </c>
    </row>
    <row r="31" spans="1:16" s="5" customFormat="1" x14ac:dyDescent="0.3">
      <c r="A31" s="274">
        <v>28</v>
      </c>
      <c r="B31" s="301" t="s">
        <v>28</v>
      </c>
      <c r="C31" s="301" t="s">
        <v>192</v>
      </c>
      <c r="D31" s="4" t="s">
        <v>48</v>
      </c>
      <c r="E31" s="276">
        <f>SUM(F31:O31)</f>
        <v>10</v>
      </c>
      <c r="F31" s="288">
        <f>IFERROR(VLOOKUP($P31,'Rd1 PI'!$C$2:$AC$41,27,0),0)</f>
        <v>5</v>
      </c>
      <c r="G31" s="4">
        <f>IFERROR(VLOOKUP($P31,'Rd2 Sandown'!$C$2:$AC$41,27,0),0)</f>
        <v>5</v>
      </c>
      <c r="H31" s="4">
        <f>IFERROR(VLOOKUP($P31,#REF!,27,0),0)</f>
        <v>0</v>
      </c>
      <c r="I31" s="4">
        <f>IFERROR(VLOOKUP($P31,#REF!,27,0),0)</f>
        <v>0</v>
      </c>
      <c r="J31" s="4">
        <f>IFERROR(VLOOKUP($P31,#REF!,27,0),0)</f>
        <v>0</v>
      </c>
      <c r="K31" s="4">
        <f>IFERROR(VLOOKUP($P31,#REF!,27,0),0)</f>
        <v>0</v>
      </c>
      <c r="L31" s="4">
        <f>IFERROR(VLOOKUP($P31,#REF!,27,0),0)</f>
        <v>0</v>
      </c>
      <c r="M31" s="4">
        <f>IFERROR(VLOOKUP($P31,#REF!,27,0),0)</f>
        <v>0</v>
      </c>
      <c r="N31" s="4">
        <f>IFERROR(VLOOKUP($P31,#REF!,27,0),0)</f>
        <v>0</v>
      </c>
      <c r="O31" s="305">
        <f>IFERROR(VLOOKUP($P31,#REF!,27,0),0)</f>
        <v>0</v>
      </c>
      <c r="P31" s="5" t="str">
        <f>CONCATENATE(LOWER(B31)," ",LOWER(C31))</f>
        <v>tim van duyl</v>
      </c>
    </row>
    <row r="32" spans="1:16" s="5" customFormat="1" x14ac:dyDescent="0.3">
      <c r="A32" s="274">
        <v>28</v>
      </c>
      <c r="B32" s="301" t="s">
        <v>118</v>
      </c>
      <c r="C32" s="301" t="s">
        <v>195</v>
      </c>
      <c r="D32" s="4" t="s">
        <v>48</v>
      </c>
      <c r="E32" s="276">
        <f>SUM(F32:O32)</f>
        <v>10</v>
      </c>
      <c r="F32" s="288">
        <f>IFERROR(VLOOKUP($P32,'Rd1 PI'!$C$2:$AC$41,27,0),0)</f>
        <v>5</v>
      </c>
      <c r="G32" s="4">
        <f>IFERROR(VLOOKUP($P32,'Rd2 Sandown'!$C$2:$AC$41,27,0),0)</f>
        <v>5</v>
      </c>
      <c r="H32" s="4">
        <f>IFERROR(VLOOKUP($P32,#REF!,27,0),0)</f>
        <v>0</v>
      </c>
      <c r="I32" s="4">
        <f>IFERROR(VLOOKUP($P32,#REF!,27,0),0)</f>
        <v>0</v>
      </c>
      <c r="J32" s="4">
        <f>IFERROR(VLOOKUP($P32,#REF!,27,0),0)</f>
        <v>0</v>
      </c>
      <c r="K32" s="4">
        <f>IFERROR(VLOOKUP($P32,#REF!,27,0),0)</f>
        <v>0</v>
      </c>
      <c r="L32" s="4">
        <f>IFERROR(VLOOKUP($P32,#REF!,27,0),0)</f>
        <v>0</v>
      </c>
      <c r="M32" s="4">
        <f>IFERROR(VLOOKUP($P32,#REF!,27,0),0)</f>
        <v>0</v>
      </c>
      <c r="N32" s="4">
        <f>IFERROR(VLOOKUP($P32,#REF!,27,0),0)</f>
        <v>0</v>
      </c>
      <c r="O32" s="305">
        <f>IFERROR(VLOOKUP($P32,#REF!,27,0),0)</f>
        <v>0</v>
      </c>
      <c r="P32" s="5" t="str">
        <f>CONCATENATE(LOWER(B32)," ",LOWER(C32))</f>
        <v>david mackrell</v>
      </c>
    </row>
    <row r="33" spans="1:17" s="5" customFormat="1" x14ac:dyDescent="0.3">
      <c r="A33" s="274">
        <v>28</v>
      </c>
      <c r="B33" s="301" t="s">
        <v>139</v>
      </c>
      <c r="C33" s="301" t="s">
        <v>140</v>
      </c>
      <c r="D33" s="4" t="s">
        <v>48</v>
      </c>
      <c r="E33" s="276">
        <f>SUM(F33:O33)</f>
        <v>10</v>
      </c>
      <c r="F33" s="288">
        <f>IFERROR(VLOOKUP($P33,'Rd1 PI'!$C$2:$AC$41,27,0),0)</f>
        <v>5</v>
      </c>
      <c r="G33" s="4">
        <f>IFERROR(VLOOKUP($P33,'Rd2 Sandown'!$C$2:$AC$41,27,0),0)</f>
        <v>5</v>
      </c>
      <c r="H33" s="4">
        <f>IFERROR(VLOOKUP($P33,#REF!,27,0),0)</f>
        <v>0</v>
      </c>
      <c r="I33" s="4">
        <f>IFERROR(VLOOKUP($P33,#REF!,27,0),0)</f>
        <v>0</v>
      </c>
      <c r="J33" s="4">
        <f>IFERROR(VLOOKUP($P33,#REF!,27,0),0)</f>
        <v>0</v>
      </c>
      <c r="K33" s="4">
        <f>IFERROR(VLOOKUP($P33,#REF!,27,0),0)</f>
        <v>0</v>
      </c>
      <c r="L33" s="4">
        <f>IFERROR(VLOOKUP($P33,#REF!,27,0),0)</f>
        <v>0</v>
      </c>
      <c r="M33" s="4">
        <f>IFERROR(VLOOKUP($P33,#REF!,27,0),0)</f>
        <v>0</v>
      </c>
      <c r="N33" s="4">
        <f>IFERROR(VLOOKUP($P33,#REF!,27,0),0)</f>
        <v>0</v>
      </c>
      <c r="O33" s="305">
        <f>IFERROR(VLOOKUP($P33,#REF!,27,0),0)</f>
        <v>0</v>
      </c>
      <c r="P33" s="5" t="str">
        <f>CONCATENATE(LOWER(B33)," ",LOWER(C33))</f>
        <v>simon acfield</v>
      </c>
    </row>
    <row r="34" spans="1:17" s="5" customFormat="1" x14ac:dyDescent="0.3">
      <c r="A34" s="274">
        <v>28</v>
      </c>
      <c r="B34" s="301" t="s">
        <v>197</v>
      </c>
      <c r="C34" s="301" t="s">
        <v>198</v>
      </c>
      <c r="D34" s="4" t="s">
        <v>4</v>
      </c>
      <c r="E34" s="276">
        <f>SUM(F34:O34)</f>
        <v>10</v>
      </c>
      <c r="F34" s="288">
        <f>IFERROR(VLOOKUP($P34,'Rd1 PI'!$C$2:$AC$41,27,0),0)</f>
        <v>5</v>
      </c>
      <c r="G34" s="4">
        <f>IFERROR(VLOOKUP($P34,'Rd2 Sandown'!$C$2:$AC$41,27,0),0)</f>
        <v>5</v>
      </c>
      <c r="H34" s="4">
        <f>IFERROR(VLOOKUP($P34,#REF!,27,0),0)</f>
        <v>0</v>
      </c>
      <c r="I34" s="4">
        <f>IFERROR(VLOOKUP($P34,#REF!,27,0),0)</f>
        <v>0</v>
      </c>
      <c r="J34" s="4">
        <f>IFERROR(VLOOKUP($P34,#REF!,27,0),0)</f>
        <v>0</v>
      </c>
      <c r="K34" s="4">
        <f>IFERROR(VLOOKUP($P34,#REF!,27,0),0)</f>
        <v>0</v>
      </c>
      <c r="L34" s="4">
        <f>IFERROR(VLOOKUP($P34,#REF!,27,0),0)</f>
        <v>0</v>
      </c>
      <c r="M34" s="4">
        <f>IFERROR(VLOOKUP($P34,#REF!,27,0),0)</f>
        <v>0</v>
      </c>
      <c r="N34" s="4">
        <f>IFERROR(VLOOKUP($P34,#REF!,27,0),0)</f>
        <v>0</v>
      </c>
      <c r="O34" s="305">
        <f>IFERROR(VLOOKUP($P34,#REF!,27,0),0)</f>
        <v>0</v>
      </c>
      <c r="P34" s="5" t="str">
        <f>CONCATENATE(LOWER(B34)," ",LOWER(C34))</f>
        <v>peter whitaker</v>
      </c>
    </row>
    <row r="35" spans="1:17" s="5" customFormat="1" x14ac:dyDescent="0.3">
      <c r="A35" s="274">
        <v>33</v>
      </c>
      <c r="B35" s="301" t="s">
        <v>282</v>
      </c>
      <c r="C35" s="301" t="s">
        <v>283</v>
      </c>
      <c r="D35" s="4" t="s">
        <v>48</v>
      </c>
      <c r="E35" s="276">
        <f>SUM(F35:O35)</f>
        <v>5</v>
      </c>
      <c r="F35" s="288">
        <f>IFERROR(VLOOKUP($P35,'Rd1 PI'!$C$2:$AC$41,27,0),0)</f>
        <v>5</v>
      </c>
      <c r="G35" s="4">
        <f>IFERROR(VLOOKUP($P35,'Rd2 Sandown'!$C$2:$AC$41,27,0),0)</f>
        <v>0</v>
      </c>
      <c r="H35" s="4">
        <f>IFERROR(VLOOKUP($P35,#REF!,27,0),0)</f>
        <v>0</v>
      </c>
      <c r="I35" s="4">
        <f>IFERROR(VLOOKUP($P35,#REF!,27,0),0)</f>
        <v>0</v>
      </c>
      <c r="J35" s="4">
        <f>IFERROR(VLOOKUP($P35,#REF!,27,0),0)</f>
        <v>0</v>
      </c>
      <c r="K35" s="4">
        <f>IFERROR(VLOOKUP($P35,#REF!,27,0),0)</f>
        <v>0</v>
      </c>
      <c r="L35" s="4">
        <f>IFERROR(VLOOKUP($P35,#REF!,27,0),0)</f>
        <v>0</v>
      </c>
      <c r="M35" s="4">
        <f>IFERROR(VLOOKUP($P35,#REF!,27,0),0)</f>
        <v>0</v>
      </c>
      <c r="N35" s="4">
        <f>IFERROR(VLOOKUP($P35,#REF!,27,0),0)</f>
        <v>0</v>
      </c>
      <c r="O35" s="305">
        <f>IFERROR(VLOOKUP($P35,#REF!,27,0),0)</f>
        <v>0</v>
      </c>
      <c r="P35" s="5" t="str">
        <f>CONCATENATE(LOWER(B35)," ",LOWER(C35))</f>
        <v>alexandra hailstone</v>
      </c>
    </row>
    <row r="36" spans="1:17" s="5" customFormat="1" x14ac:dyDescent="0.3">
      <c r="A36" s="274">
        <v>33</v>
      </c>
      <c r="B36" s="301" t="s">
        <v>263</v>
      </c>
      <c r="C36" s="301" t="s">
        <v>264</v>
      </c>
      <c r="D36" s="4" t="s">
        <v>14</v>
      </c>
      <c r="E36" s="276">
        <f>SUM(F36:O36)</f>
        <v>5</v>
      </c>
      <c r="F36" s="288">
        <f>IFERROR(VLOOKUP($P36,'Rd1 PI'!$C$2:$AC$41,27,0),0)</f>
        <v>0</v>
      </c>
      <c r="G36" s="4">
        <f>IFERROR(VLOOKUP($P36,'Rd2 Sandown'!$C$2:$AC$41,27,0),0)</f>
        <v>5</v>
      </c>
      <c r="H36" s="4">
        <f>IFERROR(VLOOKUP($P36,#REF!,27,0),0)</f>
        <v>0</v>
      </c>
      <c r="I36" s="4">
        <f>IFERROR(VLOOKUP($P36,#REF!,27,0),0)</f>
        <v>0</v>
      </c>
      <c r="J36" s="4">
        <f>IFERROR(VLOOKUP($P36,#REF!,27,0),0)</f>
        <v>0</v>
      </c>
      <c r="K36" s="4">
        <f>IFERROR(VLOOKUP($P36,#REF!,27,0),0)</f>
        <v>0</v>
      </c>
      <c r="L36" s="4">
        <f>IFERROR(VLOOKUP($P36,#REF!,27,0),0)</f>
        <v>0</v>
      </c>
      <c r="M36" s="4">
        <f>IFERROR(VLOOKUP($P36,#REF!,27,0),0)</f>
        <v>0</v>
      </c>
      <c r="N36" s="4">
        <f>IFERROR(VLOOKUP($P36,#REF!,27,0),0)</f>
        <v>0</v>
      </c>
      <c r="O36" s="305">
        <f>IFERROR(VLOOKUP($P36,#REF!,27,0),0)</f>
        <v>0</v>
      </c>
      <c r="P36" s="5" t="str">
        <f>CONCATENATE(LOWER(B36)," ",LOWER(C36))</f>
        <v>joseph maccora</v>
      </c>
    </row>
    <row r="37" spans="1:17" s="5" customFormat="1" x14ac:dyDescent="0.3">
      <c r="A37" s="274">
        <v>33</v>
      </c>
      <c r="B37" s="301" t="s">
        <v>265</v>
      </c>
      <c r="C37" s="301" t="s">
        <v>266</v>
      </c>
      <c r="D37" s="4" t="s">
        <v>16</v>
      </c>
      <c r="E37" s="276">
        <f>SUM(F37:O37)</f>
        <v>5</v>
      </c>
      <c r="F37" s="288">
        <f>IFERROR(VLOOKUP($P37,'Rd1 PI'!$C$2:$AC$41,27,0),0)</f>
        <v>0</v>
      </c>
      <c r="G37" s="4">
        <f>IFERROR(VLOOKUP($P37,'Rd2 Sandown'!$C$2:$AC$41,27,0),0)</f>
        <v>5</v>
      </c>
      <c r="H37" s="4">
        <f>IFERROR(VLOOKUP($P37,#REF!,27,0),0)</f>
        <v>0</v>
      </c>
      <c r="I37" s="4">
        <f>IFERROR(VLOOKUP($P37,#REF!,27,0),0)</f>
        <v>0</v>
      </c>
      <c r="J37" s="4">
        <f>IFERROR(VLOOKUP($P37,#REF!,27,0),0)</f>
        <v>0</v>
      </c>
      <c r="K37" s="4">
        <f>IFERROR(VLOOKUP($P37,#REF!,27,0),0)</f>
        <v>0</v>
      </c>
      <c r="L37" s="4">
        <f>IFERROR(VLOOKUP($P37,#REF!,27,0),0)</f>
        <v>0</v>
      </c>
      <c r="M37" s="4">
        <f>IFERROR(VLOOKUP($P37,#REF!,27,0),0)</f>
        <v>0</v>
      </c>
      <c r="N37" s="4">
        <f>IFERROR(VLOOKUP($P37,#REF!,27,0),0)</f>
        <v>0</v>
      </c>
      <c r="O37" s="305">
        <f>IFERROR(VLOOKUP($P37,#REF!,27,0),0)</f>
        <v>0</v>
      </c>
      <c r="P37" s="5" t="str">
        <f>CONCATENATE(LOWER(B37)," ",LOWER(C37))</f>
        <v>steven cassar</v>
      </c>
    </row>
    <row r="38" spans="1:17" s="5" customFormat="1" x14ac:dyDescent="0.3">
      <c r="A38" s="274">
        <v>33</v>
      </c>
      <c r="B38" s="301" t="s">
        <v>271</v>
      </c>
      <c r="C38" s="301" t="s">
        <v>272</v>
      </c>
      <c r="D38" s="4" t="s">
        <v>21</v>
      </c>
      <c r="E38" s="276">
        <f>SUM(F38:O38)</f>
        <v>5</v>
      </c>
      <c r="F38" s="288">
        <f>IFERROR(VLOOKUP($P38,'Rd1 PI'!$C$2:$AC$41,27,0),0)</f>
        <v>0</v>
      </c>
      <c r="G38" s="4">
        <f>IFERROR(VLOOKUP($P38,'Rd2 Sandown'!$C$2:$AC$41,27,0),0)</f>
        <v>5</v>
      </c>
      <c r="H38" s="4">
        <f>IFERROR(VLOOKUP($P38,#REF!,27,0),0)</f>
        <v>0</v>
      </c>
      <c r="I38" s="4">
        <f>IFERROR(VLOOKUP($P38,#REF!,27,0),0)</f>
        <v>0</v>
      </c>
      <c r="J38" s="4">
        <f>IFERROR(VLOOKUP($P38,#REF!,27,0),0)</f>
        <v>0</v>
      </c>
      <c r="K38" s="4">
        <f>IFERROR(VLOOKUP($P38,#REF!,27,0),0)</f>
        <v>0</v>
      </c>
      <c r="L38" s="4">
        <f>IFERROR(VLOOKUP($P38,#REF!,27,0),0)</f>
        <v>0</v>
      </c>
      <c r="M38" s="4">
        <f>IFERROR(VLOOKUP($P38,#REF!,27,0),0)</f>
        <v>0</v>
      </c>
      <c r="N38" s="4">
        <f>IFERROR(VLOOKUP($P38,#REF!,27,0),0)</f>
        <v>0</v>
      </c>
      <c r="O38" s="305">
        <f>IFERROR(VLOOKUP($P38,#REF!,27,0),0)</f>
        <v>0</v>
      </c>
      <c r="P38" s="5" t="str">
        <f>CONCATENATE(LOWER(B38)," ",LOWER(C38))</f>
        <v>wayne scanlan</v>
      </c>
    </row>
    <row r="39" spans="1:17" s="5" customFormat="1" x14ac:dyDescent="0.3">
      <c r="A39" s="274">
        <v>33</v>
      </c>
      <c r="B39" s="301" t="s">
        <v>273</v>
      </c>
      <c r="C39" s="301" t="s">
        <v>274</v>
      </c>
      <c r="D39" s="4" t="s">
        <v>21</v>
      </c>
      <c r="E39" s="276">
        <f>SUM(F39:O39)</f>
        <v>5</v>
      </c>
      <c r="F39" s="288">
        <f>IFERROR(VLOOKUP($P39,'Rd1 PI'!$C$2:$AC$41,27,0),0)</f>
        <v>0</v>
      </c>
      <c r="G39" s="4">
        <f>IFERROR(VLOOKUP($P39,'Rd2 Sandown'!$C$2:$AC$41,27,0),0)</f>
        <v>5</v>
      </c>
      <c r="H39" s="4">
        <f>IFERROR(VLOOKUP($P39,#REF!,27,0),0)</f>
        <v>0</v>
      </c>
      <c r="I39" s="4">
        <f>IFERROR(VLOOKUP($P39,#REF!,27,0),0)</f>
        <v>0</v>
      </c>
      <c r="J39" s="4">
        <f>IFERROR(VLOOKUP($P39,#REF!,27,0),0)</f>
        <v>0</v>
      </c>
      <c r="K39" s="4">
        <f>IFERROR(VLOOKUP($P39,#REF!,27,0),0)</f>
        <v>0</v>
      </c>
      <c r="L39" s="4">
        <f>IFERROR(VLOOKUP($P39,#REF!,27,0),0)</f>
        <v>0</v>
      </c>
      <c r="M39" s="4">
        <f>IFERROR(VLOOKUP($P39,#REF!,27,0),0)</f>
        <v>0</v>
      </c>
      <c r="N39" s="4">
        <f>IFERROR(VLOOKUP($P39,#REF!,27,0),0)</f>
        <v>0</v>
      </c>
      <c r="O39" s="305">
        <f>IFERROR(VLOOKUP($P39,#REF!,27,0),0)</f>
        <v>0</v>
      </c>
      <c r="P39" s="5" t="str">
        <f>CONCATENATE(LOWER(B39)," ",LOWER(C39))</f>
        <v>vivien stewart</v>
      </c>
    </row>
    <row r="40" spans="1:17" s="5" customFormat="1" ht="12.9" thickBot="1" x14ac:dyDescent="0.35">
      <c r="A40" s="274">
        <v>33</v>
      </c>
      <c r="B40" s="302" t="s">
        <v>193</v>
      </c>
      <c r="C40" s="302" t="s">
        <v>194</v>
      </c>
      <c r="D40" s="306" t="s">
        <v>48</v>
      </c>
      <c r="E40" s="277">
        <f>SUM(F40:O40)</f>
        <v>5</v>
      </c>
      <c r="F40" s="307">
        <f>IFERROR(VLOOKUP($P40,'Rd1 PI'!$C$2:$AC$41,27,0),0)</f>
        <v>5</v>
      </c>
      <c r="G40" s="306">
        <f>IFERROR(VLOOKUP($P40,'Rd2 Sandown'!$C$2:$AC$41,27,0),0)</f>
        <v>0</v>
      </c>
      <c r="H40" s="306">
        <f>IFERROR(VLOOKUP($P40,#REF!,27,0),0)</f>
        <v>0</v>
      </c>
      <c r="I40" s="306">
        <f>IFERROR(VLOOKUP($P40,#REF!,27,0),0)</f>
        <v>0</v>
      </c>
      <c r="J40" s="306">
        <f>IFERROR(VLOOKUP($P40,#REF!,27,0),0)</f>
        <v>0</v>
      </c>
      <c r="K40" s="306">
        <f>IFERROR(VLOOKUP($P40,#REF!,27,0),0)</f>
        <v>0</v>
      </c>
      <c r="L40" s="306">
        <f>IFERROR(VLOOKUP($P40,#REF!,27,0),0)</f>
        <v>0</v>
      </c>
      <c r="M40" s="306">
        <f>IFERROR(VLOOKUP($P40,#REF!,27,0),0)</f>
        <v>0</v>
      </c>
      <c r="N40" s="306">
        <f>IFERROR(VLOOKUP($P40,#REF!,27,0),0)</f>
        <v>0</v>
      </c>
      <c r="O40" s="308">
        <f>IFERROR(VLOOKUP($P40,#REF!,27,0),0)</f>
        <v>0</v>
      </c>
      <c r="P40" s="5" t="str">
        <f>CONCATENATE(LOWER(B40)," ",LOWER(C40))</f>
        <v>isaac pittolo</v>
      </c>
    </row>
    <row r="41" spans="1:17" x14ac:dyDescent="0.3">
      <c r="A41" s="3"/>
      <c r="B41" s="9"/>
      <c r="C41" s="9"/>
      <c r="D41" s="12"/>
      <c r="E41" s="12"/>
      <c r="F41" s="5"/>
      <c r="G41" s="5"/>
      <c r="H41" s="5"/>
      <c r="I41" s="5"/>
      <c r="J41" s="5"/>
      <c r="K41" s="5"/>
      <c r="L41" s="5"/>
      <c r="M41" s="5"/>
      <c r="N41" s="5"/>
      <c r="O41" s="5"/>
      <c r="P41" s="14"/>
      <c r="Q41" s="15"/>
    </row>
    <row r="42" spans="1:17" ht="15.45" x14ac:dyDescent="0.4">
      <c r="A42" s="10" t="s">
        <v>6</v>
      </c>
      <c r="B42" s="6"/>
      <c r="C42" s="6"/>
      <c r="D42" s="17"/>
      <c r="E42" s="24"/>
      <c r="F42" s="12"/>
      <c r="G42" s="12"/>
      <c r="H42" s="12"/>
      <c r="I42" s="12"/>
      <c r="J42" s="12"/>
      <c r="K42" s="12"/>
      <c r="L42" s="12"/>
      <c r="M42" s="12"/>
      <c r="N42" s="12"/>
      <c r="O42" s="12"/>
      <c r="P42" s="14"/>
      <c r="Q42" s="15"/>
    </row>
    <row r="43" spans="1:17" x14ac:dyDescent="0.3">
      <c r="A43" s="16"/>
      <c r="B43" s="6"/>
      <c r="C43" s="6"/>
      <c r="D43" s="17"/>
      <c r="E43" s="24"/>
      <c r="F43" s="12"/>
      <c r="G43" s="12"/>
      <c r="H43" s="12"/>
      <c r="I43" s="12"/>
      <c r="J43" s="12"/>
      <c r="K43" s="12"/>
      <c r="L43" s="12"/>
      <c r="M43" s="12"/>
      <c r="N43" s="12"/>
      <c r="O43" s="12"/>
      <c r="P43" s="14"/>
      <c r="Q43" s="15"/>
    </row>
    <row r="44" spans="1:17" s="5" customFormat="1" ht="12.9" thickBot="1" x14ac:dyDescent="0.35">
      <c r="A44" s="375" t="s">
        <v>7</v>
      </c>
      <c r="B44" s="376"/>
      <c r="C44" s="376"/>
      <c r="D44" s="7"/>
      <c r="E44" s="24"/>
      <c r="F44" s="12"/>
      <c r="G44" s="12"/>
      <c r="H44" s="12"/>
      <c r="I44" s="12"/>
      <c r="J44" s="12"/>
      <c r="K44" s="12"/>
      <c r="L44" s="12"/>
      <c r="M44" s="12"/>
      <c r="N44" s="12"/>
      <c r="O44" s="12"/>
    </row>
    <row r="45" spans="1:17" s="5" customFormat="1" x14ac:dyDescent="0.3">
      <c r="A45" s="366">
        <v>1</v>
      </c>
      <c r="B45" s="367" t="s">
        <v>278</v>
      </c>
      <c r="C45" s="367" t="s">
        <v>279</v>
      </c>
      <c r="D45" s="368" t="s">
        <v>3</v>
      </c>
      <c r="E45" s="369">
        <f>SUM(F45:O45) - SMALL(F45:O45,2) - MIN(F45:O45)</f>
        <v>100</v>
      </c>
      <c r="F45" s="370">
        <f>IFERROR(VLOOKUP($P45,'Rd1 PI'!$C$2:$AC$41,17,0),0)</f>
        <v>0</v>
      </c>
      <c r="G45" s="4">
        <f>IFERROR(VLOOKUP($P45,'Rd2 Sandown'!$C$2:$AC$41,17,0),0)</f>
        <v>100</v>
      </c>
      <c r="H45" s="365">
        <f>IFERROR(VLOOKUP($P45,#REF!,17,0),0)</f>
        <v>0</v>
      </c>
      <c r="I45" s="365">
        <f>IFERROR(VLOOKUP($P45,#REF!,17,0),0)</f>
        <v>0</v>
      </c>
      <c r="J45" s="365">
        <f>IFERROR(VLOOKUP($P45,#REF!,17,0),0)</f>
        <v>0</v>
      </c>
      <c r="K45" s="365">
        <f>IFERROR(VLOOKUP($P45,#REF!,17,0),0)</f>
        <v>0</v>
      </c>
      <c r="L45" s="365">
        <f>IFERROR(VLOOKUP($P45,#REF!,17,0),0)</f>
        <v>0</v>
      </c>
      <c r="M45" s="365">
        <f>IFERROR(VLOOKUP($P45,#REF!,17,0),0)</f>
        <v>0</v>
      </c>
      <c r="N45" s="365">
        <f>IFERROR(VLOOKUP($P45,#REF!,17,0),0)</f>
        <v>0</v>
      </c>
      <c r="O45" s="365">
        <f>IFERROR(VLOOKUP($P45,#REF!,17,0),0)</f>
        <v>0</v>
      </c>
      <c r="P45" s="5" t="str">
        <f>CONCATENATE(LOWER(B45)," ",LOWER(C45))</f>
        <v>craig baird</v>
      </c>
    </row>
    <row r="46" spans="1:17" s="5" customFormat="1" x14ac:dyDescent="0.3">
      <c r="A46" s="366">
        <v>2</v>
      </c>
      <c r="B46" s="367"/>
      <c r="C46" s="367"/>
      <c r="D46" s="368" t="s">
        <v>3</v>
      </c>
      <c r="E46" s="371">
        <f>SUM(F46:O46) - SMALL(F46:O46,2) - MIN(F46:O46)</f>
        <v>0</v>
      </c>
      <c r="F46" s="370">
        <f>IFERROR(VLOOKUP($P46,'Rd1 PI'!$C$2:$AC$41,17,0),0)</f>
        <v>0</v>
      </c>
      <c r="G46" s="4">
        <f>IFERROR(VLOOKUP($P46,'Rd2 Sandown'!$C$2:$AC$41,17,0),0)</f>
        <v>0</v>
      </c>
      <c r="H46" s="365">
        <f>IFERROR(VLOOKUP($P46,#REF!,17,0),0)</f>
        <v>0</v>
      </c>
      <c r="I46" s="365">
        <f>IFERROR(VLOOKUP($P46,#REF!,17,0),0)</f>
        <v>0</v>
      </c>
      <c r="J46" s="365">
        <f>IFERROR(VLOOKUP($P46,#REF!,17,0),0)</f>
        <v>0</v>
      </c>
      <c r="K46" s="365">
        <f>IFERROR(VLOOKUP($P46,#REF!,17,0),0)</f>
        <v>0</v>
      </c>
      <c r="L46" s="365">
        <f>IFERROR(VLOOKUP($P46,#REF!,17,0),0)</f>
        <v>0</v>
      </c>
      <c r="M46" s="365">
        <f>IFERROR(VLOOKUP($P46,#REF!,17,0),0)</f>
        <v>0</v>
      </c>
      <c r="N46" s="365">
        <f>IFERROR(VLOOKUP($P46,#REF!,17,0),0)</f>
        <v>0</v>
      </c>
      <c r="O46" s="365">
        <f>IFERROR(VLOOKUP($P46,#REF!,17,0),0)</f>
        <v>0</v>
      </c>
      <c r="P46" s="5" t="str">
        <f>CONCATENATE(LOWER(B46)," ",LOWER(C46))</f>
        <v xml:space="preserve"> </v>
      </c>
    </row>
    <row r="47" spans="1:17" s="5" customFormat="1" x14ac:dyDescent="0.3">
      <c r="A47" s="366">
        <v>3</v>
      </c>
      <c r="B47" s="372"/>
      <c r="C47" s="372"/>
      <c r="D47" s="368" t="s">
        <v>3</v>
      </c>
      <c r="E47" s="371">
        <f>SUM(F47:O47) - SMALL(F47:O47,2) - MIN(F47:O47)</f>
        <v>0</v>
      </c>
      <c r="F47" s="370">
        <f>IFERROR(VLOOKUP($P47,'Rd1 PI'!$C$2:$AC$41,17,0),0)</f>
        <v>0</v>
      </c>
      <c r="G47" s="4">
        <f>IFERROR(VLOOKUP($P47,'Rd2 Sandown'!$C$2:$AC$41,17,0),0)</f>
        <v>0</v>
      </c>
      <c r="H47" s="365">
        <f>IFERROR(VLOOKUP($P47,#REF!,17,0),0)</f>
        <v>0</v>
      </c>
      <c r="I47" s="365">
        <f>IFERROR(VLOOKUP($P47,#REF!,17,0),0)</f>
        <v>0</v>
      </c>
      <c r="J47" s="365">
        <f>IFERROR(VLOOKUP($P47,#REF!,17,0),0)</f>
        <v>0</v>
      </c>
      <c r="K47" s="365">
        <f>IFERROR(VLOOKUP($P47,#REF!,17,0),0)</f>
        <v>0</v>
      </c>
      <c r="L47" s="365">
        <f>IFERROR(VLOOKUP($P47,#REF!,17,0),0)</f>
        <v>0</v>
      </c>
      <c r="M47" s="365">
        <f>IFERROR(VLOOKUP($P47,#REF!,17,0),0)</f>
        <v>0</v>
      </c>
      <c r="N47" s="365">
        <f>IFERROR(VLOOKUP($P47,#REF!,17,0),0)</f>
        <v>0</v>
      </c>
      <c r="O47" s="365">
        <f>IFERROR(VLOOKUP($P47,#REF!,17,0),0)</f>
        <v>0</v>
      </c>
      <c r="P47" s="5" t="str">
        <f>CONCATENATE(LOWER(B47)," ",LOWER(C47))</f>
        <v xml:space="preserve"> </v>
      </c>
    </row>
    <row r="48" spans="1:17" x14ac:dyDescent="0.3">
      <c r="A48" s="366">
        <v>4</v>
      </c>
      <c r="B48" s="372"/>
      <c r="C48" s="372"/>
      <c r="D48" s="368" t="s">
        <v>3</v>
      </c>
      <c r="E48" s="371">
        <f>SUM(F48:O48) - SMALL(F48:O48,2) - MIN(F48:O48)</f>
        <v>0</v>
      </c>
      <c r="F48" s="370">
        <f>IFERROR(VLOOKUP($P48,'Rd1 PI'!$C$2:$AC$41,17,0),0)</f>
        <v>0</v>
      </c>
      <c r="G48" s="4">
        <f>IFERROR(VLOOKUP($P48,'Rd2 Sandown'!$C$2:$AC$41,17,0),0)</f>
        <v>0</v>
      </c>
      <c r="H48" s="365">
        <f>IFERROR(VLOOKUP($P48,#REF!,17,0),0)</f>
        <v>0</v>
      </c>
      <c r="I48" s="365">
        <f>IFERROR(VLOOKUP($P48,#REF!,17,0),0)</f>
        <v>0</v>
      </c>
      <c r="J48" s="365">
        <f>IFERROR(VLOOKUP($P48,#REF!,17,0),0)</f>
        <v>0</v>
      </c>
      <c r="K48" s="365">
        <f>IFERROR(VLOOKUP($P48,#REF!,17,0),0)</f>
        <v>0</v>
      </c>
      <c r="L48" s="365">
        <f>IFERROR(VLOOKUP($P48,#REF!,17,0),0)</f>
        <v>0</v>
      </c>
      <c r="M48" s="365">
        <f>IFERROR(VLOOKUP($P48,#REF!,17,0),0)</f>
        <v>0</v>
      </c>
      <c r="N48" s="365">
        <f>IFERROR(VLOOKUP($P48,#REF!,17,0),0)</f>
        <v>0</v>
      </c>
      <c r="O48" s="365">
        <f>IFERROR(VLOOKUP($P48,#REF!,17,0),0)</f>
        <v>0</v>
      </c>
      <c r="P48" s="5" t="str">
        <f>CONCATENATE(LOWER(B48)," ",LOWER(C48))</f>
        <v xml:space="preserve"> </v>
      </c>
      <c r="Q48" s="15"/>
    </row>
    <row r="49" spans="1:17" ht="12.9" thickBot="1" x14ac:dyDescent="0.35">
      <c r="A49" s="373">
        <v>5</v>
      </c>
      <c r="B49" s="351"/>
      <c r="C49" s="351"/>
      <c r="D49" s="368" t="s">
        <v>3</v>
      </c>
      <c r="E49" s="374">
        <f>SUM(F49:O49) - SMALL(F49:O49,2) - MIN(F49:O49)</f>
        <v>0</v>
      </c>
      <c r="F49" s="370">
        <f>IFERROR(VLOOKUP($P49,'Rd1 PI'!$C$2:$AC$41,17,0),0)</f>
        <v>0</v>
      </c>
      <c r="G49" s="4">
        <f>IFERROR(VLOOKUP($P49,'Rd2 Sandown'!$C$2:$AC$41,17,0),0)</f>
        <v>0</v>
      </c>
      <c r="H49" s="365">
        <f>IFERROR(VLOOKUP($P49,#REF!,17,0),0)</f>
        <v>0</v>
      </c>
      <c r="I49" s="365">
        <f>IFERROR(VLOOKUP($P49,#REF!,17,0),0)</f>
        <v>0</v>
      </c>
      <c r="J49" s="365">
        <f>IFERROR(VLOOKUP($P49,#REF!,17,0),0)</f>
        <v>0</v>
      </c>
      <c r="K49" s="365">
        <f>IFERROR(VLOOKUP($P49,#REF!,17,0),0)</f>
        <v>0</v>
      </c>
      <c r="L49" s="365">
        <f>IFERROR(VLOOKUP($P49,#REF!,17,0),0)</f>
        <v>0</v>
      </c>
      <c r="M49" s="365">
        <f>IFERROR(VLOOKUP($P49,#REF!,17,0),0)</f>
        <v>0</v>
      </c>
      <c r="N49" s="365">
        <f>IFERROR(VLOOKUP($P49,#REF!,17,0),0)</f>
        <v>0</v>
      </c>
      <c r="O49" s="365">
        <f>IFERROR(VLOOKUP($P49,#REF!,17,0),0)</f>
        <v>0</v>
      </c>
      <c r="P49" s="5" t="str">
        <f>CONCATENATE(LOWER(B49)," ",LOWER(C49))</f>
        <v xml:space="preserve"> </v>
      </c>
      <c r="Q49" s="15"/>
    </row>
    <row r="50" spans="1:17" x14ac:dyDescent="0.3">
      <c r="B50" s="6"/>
      <c r="C50" s="6"/>
      <c r="D50" s="17"/>
      <c r="E50" s="24"/>
      <c r="F50" s="4"/>
      <c r="G50" s="4"/>
      <c r="H50" s="4"/>
      <c r="I50" s="4"/>
      <c r="J50" s="12"/>
      <c r="K50" s="12"/>
      <c r="L50" s="4"/>
      <c r="M50" s="4"/>
      <c r="N50" s="4"/>
      <c r="O50" s="4"/>
      <c r="P50" s="14"/>
      <c r="Q50" s="15"/>
    </row>
    <row r="51" spans="1:17" s="5" customFormat="1" ht="12.9" thickBot="1" x14ac:dyDescent="0.35">
      <c r="A51" s="47" t="s">
        <v>8</v>
      </c>
      <c r="B51" s="48"/>
      <c r="C51" s="48"/>
      <c r="D51" s="7"/>
      <c r="E51" s="24"/>
      <c r="F51" s="4"/>
      <c r="G51" s="4"/>
      <c r="H51" s="4"/>
      <c r="I51" s="4"/>
      <c r="J51" s="12"/>
      <c r="K51" s="12"/>
      <c r="L51" s="4"/>
      <c r="M51" s="4"/>
      <c r="N51" s="4"/>
      <c r="O51" s="4"/>
    </row>
    <row r="52" spans="1:17" s="5" customFormat="1" x14ac:dyDescent="0.3">
      <c r="A52" s="49">
        <v>1</v>
      </c>
      <c r="B52" s="50" t="s">
        <v>30</v>
      </c>
      <c r="C52" s="50" t="s">
        <v>31</v>
      </c>
      <c r="D52" s="46" t="s">
        <v>5</v>
      </c>
      <c r="E52" s="66">
        <f t="shared" ref="E52:E58" si="0">SUM(F52:O52) - SMALL(F52:O52,2) - MIN(F52:O52)</f>
        <v>200</v>
      </c>
      <c r="F52" s="129">
        <f>IFERROR(VLOOKUP($P52,'Rd1 PI'!$C$2:$AC$41,17,0),0)</f>
        <v>100</v>
      </c>
      <c r="G52" s="4">
        <f>IFERROR(VLOOKUP($P52,'Rd2 Sandown'!$C$2:$AC$41,17,0),0)</f>
        <v>100</v>
      </c>
      <c r="H52" s="271">
        <f>IFERROR(VLOOKUP($P52,#REF!,17,0),0)</f>
        <v>0</v>
      </c>
      <c r="I52" s="271">
        <f>IFERROR(VLOOKUP($P52,#REF!,17,0),0)</f>
        <v>0</v>
      </c>
      <c r="J52" s="271">
        <f>IFERROR(VLOOKUP($P52,#REF!,17,0),0)</f>
        <v>0</v>
      </c>
      <c r="K52" s="271">
        <f>IFERROR(VLOOKUP($P52,#REF!,17,0),0)</f>
        <v>0</v>
      </c>
      <c r="L52" s="282">
        <f>IFERROR(VLOOKUP($P52,#REF!,17,0),0)</f>
        <v>0</v>
      </c>
      <c r="M52" s="282">
        <f>IFERROR(VLOOKUP($P52,#REF!,17,0),0)</f>
        <v>0</v>
      </c>
      <c r="N52" s="282">
        <f>IFERROR(VLOOKUP($P52,#REF!,17,0),0)</f>
        <v>0</v>
      </c>
      <c r="O52" s="282">
        <f>IFERROR(VLOOKUP($P52,#REF!,17,0),0)</f>
        <v>0</v>
      </c>
      <c r="P52" s="5" t="str">
        <f t="shared" ref="P52:P58" si="1">CONCATENATE(LOWER(B52)," ",LOWER(C52))</f>
        <v>simeon ouzas</v>
      </c>
    </row>
    <row r="53" spans="1:17" x14ac:dyDescent="0.3">
      <c r="A53" s="49">
        <v>2</v>
      </c>
      <c r="B53" s="50" t="s">
        <v>100</v>
      </c>
      <c r="C53" s="50" t="s">
        <v>101</v>
      </c>
      <c r="D53" s="46" t="s">
        <v>5</v>
      </c>
      <c r="E53" s="67">
        <f t="shared" si="0"/>
        <v>135</v>
      </c>
      <c r="F53" s="129">
        <f>IFERROR(VLOOKUP($P53,'Rd1 PI'!$C$2:$AC$41,17,0),0)</f>
        <v>60</v>
      </c>
      <c r="G53" s="4">
        <f>IFERROR(VLOOKUP($P53,'Rd2 Sandown'!$C$2:$AC$41,17,0),0)</f>
        <v>75</v>
      </c>
      <c r="H53" s="271">
        <f>IFERROR(VLOOKUP($P53,#REF!,17,0),0)</f>
        <v>0</v>
      </c>
      <c r="I53" s="271">
        <f>IFERROR(VLOOKUP($P53,#REF!,17,0),0)</f>
        <v>0</v>
      </c>
      <c r="J53" s="271">
        <f>IFERROR(VLOOKUP($P53,#REF!,17,0),0)</f>
        <v>0</v>
      </c>
      <c r="K53" s="271">
        <f>IFERROR(VLOOKUP($P53,#REF!,17,0),0)</f>
        <v>0</v>
      </c>
      <c r="L53" s="282">
        <f>IFERROR(VLOOKUP($P53,#REF!,17,0),0)</f>
        <v>0</v>
      </c>
      <c r="M53" s="282">
        <f>IFERROR(VLOOKUP($P53,#REF!,17,0),0)</f>
        <v>0</v>
      </c>
      <c r="N53" s="282">
        <f>IFERROR(VLOOKUP($P53,#REF!,17,0),0)</f>
        <v>0</v>
      </c>
      <c r="O53" s="282">
        <f>IFERROR(VLOOKUP($P53,#REF!,17,0),0)</f>
        <v>0</v>
      </c>
      <c r="P53" s="5" t="str">
        <f t="shared" si="1"/>
        <v>matthew cavell</v>
      </c>
      <c r="Q53" s="15"/>
    </row>
    <row r="54" spans="1:17" x14ac:dyDescent="0.3">
      <c r="A54" s="49">
        <v>3</v>
      </c>
      <c r="B54" s="50" t="s">
        <v>137</v>
      </c>
      <c r="C54" s="50" t="s">
        <v>138</v>
      </c>
      <c r="D54" s="46" t="s">
        <v>5</v>
      </c>
      <c r="E54" s="67">
        <f t="shared" si="0"/>
        <v>120</v>
      </c>
      <c r="F54" s="129">
        <f>IFERROR(VLOOKUP($P54,'Rd1 PI'!$C$2:$AC$41,17,0),0)</f>
        <v>75</v>
      </c>
      <c r="G54" s="4">
        <f>IFERROR(VLOOKUP($P54,'Rd2 Sandown'!$C$2:$AC$41,17,0),0)</f>
        <v>45</v>
      </c>
      <c r="H54" s="271">
        <f>IFERROR(VLOOKUP($P54,#REF!,17,0),0)</f>
        <v>0</v>
      </c>
      <c r="I54" s="271">
        <f>IFERROR(VLOOKUP($P54,#REF!,17,0),0)</f>
        <v>0</v>
      </c>
      <c r="J54" s="271">
        <f>IFERROR(VLOOKUP($P54,#REF!,17,0),0)</f>
        <v>0</v>
      </c>
      <c r="K54" s="271">
        <f>IFERROR(VLOOKUP($P54,#REF!,17,0),0)</f>
        <v>0</v>
      </c>
      <c r="L54" s="282">
        <f>IFERROR(VLOOKUP($P54,#REF!,17,0),0)</f>
        <v>0</v>
      </c>
      <c r="M54" s="282">
        <f>IFERROR(VLOOKUP($P54,#REF!,17,0),0)</f>
        <v>0</v>
      </c>
      <c r="N54" s="282">
        <f>IFERROR(VLOOKUP($P54,#REF!,17,0),0)</f>
        <v>0</v>
      </c>
      <c r="O54" s="282">
        <f>IFERROR(VLOOKUP($P54,#REF!,17,0),0)</f>
        <v>0</v>
      </c>
      <c r="P54" s="5" t="str">
        <f t="shared" si="1"/>
        <v>stuart dawson</v>
      </c>
      <c r="Q54" s="15"/>
    </row>
    <row r="55" spans="1:17" x14ac:dyDescent="0.3">
      <c r="A55" s="49">
        <v>4</v>
      </c>
      <c r="B55" s="50" t="s">
        <v>277</v>
      </c>
      <c r="C55" s="50" t="s">
        <v>59</v>
      </c>
      <c r="D55" s="46" t="s">
        <v>5</v>
      </c>
      <c r="E55" s="67">
        <f t="shared" si="0"/>
        <v>60</v>
      </c>
      <c r="F55" s="129">
        <f>IFERROR(VLOOKUP($P55,'Rd1 PI'!$C$2:$AC$41,17,0),0)</f>
        <v>0</v>
      </c>
      <c r="G55" s="4">
        <f>IFERROR(VLOOKUP($P55,'Rd2 Sandown'!$C$2:$AC$41,17,0),0)</f>
        <v>60</v>
      </c>
      <c r="H55" s="271">
        <f>IFERROR(VLOOKUP($P55,#REF!,17,0),0)</f>
        <v>0</v>
      </c>
      <c r="I55" s="271">
        <f>IFERROR(VLOOKUP($P55,#REF!,17,0),0)</f>
        <v>0</v>
      </c>
      <c r="J55" s="271">
        <f>IFERROR(VLOOKUP($P55,#REF!,17,0),0)</f>
        <v>0</v>
      </c>
      <c r="K55" s="271">
        <f>IFERROR(VLOOKUP($P55,#REF!,17,0),0)</f>
        <v>0</v>
      </c>
      <c r="L55" s="282">
        <f>IFERROR(VLOOKUP($P55,#REF!,17,0),0)</f>
        <v>0</v>
      </c>
      <c r="M55" s="282">
        <f>IFERROR(VLOOKUP($P55,#REF!,17,0),0)</f>
        <v>0</v>
      </c>
      <c r="N55" s="282">
        <f>IFERROR(VLOOKUP($P55,#REF!,17,0),0)</f>
        <v>0</v>
      </c>
      <c r="O55" s="282">
        <f>IFERROR(VLOOKUP($P55,#REF!,17,0),0)</f>
        <v>0</v>
      </c>
      <c r="P55" s="5" t="str">
        <f t="shared" si="1"/>
        <v>john downes</v>
      </c>
      <c r="Q55" s="15"/>
    </row>
    <row r="56" spans="1:17" x14ac:dyDescent="0.3">
      <c r="A56" s="49">
        <v>5</v>
      </c>
      <c r="B56" s="50"/>
      <c r="C56" s="50"/>
      <c r="D56" s="46" t="s">
        <v>5</v>
      </c>
      <c r="E56" s="67">
        <f t="shared" si="0"/>
        <v>0</v>
      </c>
      <c r="F56" s="129">
        <f>IFERROR(VLOOKUP($P56,'Rd1 PI'!$C$2:$AC$41,17,0),0)</f>
        <v>0</v>
      </c>
      <c r="G56" s="4">
        <f>IFERROR(VLOOKUP($P56,'Rd2 Sandown'!$C$2:$AC$41,17,0),0)</f>
        <v>0</v>
      </c>
      <c r="H56" s="271">
        <f>IFERROR(VLOOKUP($P56,#REF!,17,0),0)</f>
        <v>0</v>
      </c>
      <c r="I56" s="271">
        <f>IFERROR(VLOOKUP($P56,#REF!,17,0),0)</f>
        <v>0</v>
      </c>
      <c r="J56" s="271">
        <f>IFERROR(VLOOKUP($P56,#REF!,17,0),0)</f>
        <v>0</v>
      </c>
      <c r="K56" s="271">
        <f>IFERROR(VLOOKUP($P56,#REF!,17,0),0)</f>
        <v>0</v>
      </c>
      <c r="L56" s="282">
        <f>IFERROR(VLOOKUP($P56,#REF!,17,0),0)</f>
        <v>0</v>
      </c>
      <c r="M56" s="282">
        <f>IFERROR(VLOOKUP($P56,#REF!,17,0),0)</f>
        <v>0</v>
      </c>
      <c r="N56" s="282">
        <f>IFERROR(VLOOKUP($P56,#REF!,17,0),0)</f>
        <v>0</v>
      </c>
      <c r="O56" s="282">
        <f>IFERROR(VLOOKUP($P56,#REF!,17,0),0)</f>
        <v>0</v>
      </c>
      <c r="P56" s="5" t="str">
        <f t="shared" si="1"/>
        <v xml:space="preserve"> </v>
      </c>
      <c r="Q56" s="15"/>
    </row>
    <row r="57" spans="1:17" x14ac:dyDescent="0.3">
      <c r="A57" s="49">
        <v>6</v>
      </c>
      <c r="B57" s="50"/>
      <c r="C57" s="50"/>
      <c r="D57" s="46" t="s">
        <v>5</v>
      </c>
      <c r="E57" s="67">
        <f t="shared" si="0"/>
        <v>0</v>
      </c>
      <c r="F57" s="129">
        <f>IFERROR(VLOOKUP($P57,'Rd1 PI'!$C$2:$AC$41,17,0),0)</f>
        <v>0</v>
      </c>
      <c r="G57" s="4">
        <f>IFERROR(VLOOKUP($P57,'Rd2 Sandown'!$C$2:$AC$41,17,0),0)</f>
        <v>0</v>
      </c>
      <c r="H57" s="271">
        <f>IFERROR(VLOOKUP($P57,#REF!,17,0),0)</f>
        <v>0</v>
      </c>
      <c r="I57" s="271">
        <f>IFERROR(VLOOKUP($P57,#REF!,17,0),0)</f>
        <v>0</v>
      </c>
      <c r="J57" s="271">
        <f>IFERROR(VLOOKUP($P57,#REF!,17,0),0)</f>
        <v>0</v>
      </c>
      <c r="K57" s="271">
        <f>IFERROR(VLOOKUP($P57,#REF!,17,0),0)</f>
        <v>0</v>
      </c>
      <c r="L57" s="282">
        <f>IFERROR(VLOOKUP($P57,#REF!,17,0),0)</f>
        <v>0</v>
      </c>
      <c r="M57" s="282">
        <f>IFERROR(VLOOKUP($P57,#REF!,17,0),0)</f>
        <v>0</v>
      </c>
      <c r="N57" s="282">
        <f>IFERROR(VLOOKUP($P57,#REF!,17,0),0)</f>
        <v>0</v>
      </c>
      <c r="O57" s="282">
        <f>IFERROR(VLOOKUP($P57,#REF!,17,0),0)</f>
        <v>0</v>
      </c>
      <c r="P57" s="5" t="str">
        <f t="shared" si="1"/>
        <v xml:space="preserve"> </v>
      </c>
      <c r="Q57" s="15"/>
    </row>
    <row r="58" spans="1:17" ht="12.9" thickBot="1" x14ac:dyDescent="0.35">
      <c r="A58" s="49">
        <v>7</v>
      </c>
      <c r="B58" s="50"/>
      <c r="C58" s="50"/>
      <c r="D58" s="46" t="s">
        <v>5</v>
      </c>
      <c r="E58" s="68">
        <f t="shared" si="0"/>
        <v>0</v>
      </c>
      <c r="F58" s="129">
        <f>IFERROR(VLOOKUP($P58,'Rd1 PI'!$C$2:$AC$41,17,0),0)</f>
        <v>0</v>
      </c>
      <c r="G58" s="4">
        <f>IFERROR(VLOOKUP($P58,'Rd2 Sandown'!$C$2:$AC$41,17,0),0)</f>
        <v>0</v>
      </c>
      <c r="H58" s="271">
        <f>IFERROR(VLOOKUP($P58,#REF!,17,0),0)</f>
        <v>0</v>
      </c>
      <c r="I58" s="271">
        <f>IFERROR(VLOOKUP($P58,#REF!,17,0),0)</f>
        <v>0</v>
      </c>
      <c r="J58" s="271">
        <f>IFERROR(VLOOKUP($P58,#REF!,17,0),0)</f>
        <v>0</v>
      </c>
      <c r="K58" s="271">
        <f>IFERROR(VLOOKUP($P58,#REF!,17,0),0)</f>
        <v>0</v>
      </c>
      <c r="L58" s="282">
        <f>IFERROR(VLOOKUP($P58,#REF!,17,0),0)</f>
        <v>0</v>
      </c>
      <c r="M58" s="282">
        <f>IFERROR(VLOOKUP($P58,#REF!,17,0),0)</f>
        <v>0</v>
      </c>
      <c r="N58" s="282">
        <f>IFERROR(VLOOKUP($P58,#REF!,17,0),0)</f>
        <v>0</v>
      </c>
      <c r="O58" s="282">
        <f>IFERROR(VLOOKUP($P58,#REF!,17,0),0)</f>
        <v>0</v>
      </c>
      <c r="P58" s="5" t="str">
        <f t="shared" si="1"/>
        <v xml:space="preserve"> </v>
      </c>
      <c r="Q58" s="15"/>
    </row>
    <row r="59" spans="1:17" x14ac:dyDescent="0.3">
      <c r="B59" s="18"/>
      <c r="C59" s="18"/>
      <c r="D59" s="19"/>
      <c r="E59" s="24"/>
      <c r="F59" s="4"/>
      <c r="G59" s="4"/>
      <c r="H59" s="4"/>
      <c r="I59" s="4"/>
      <c r="J59" s="4"/>
      <c r="K59" s="4"/>
      <c r="L59" s="4"/>
      <c r="M59" s="4"/>
      <c r="N59" s="4"/>
      <c r="O59" s="4"/>
      <c r="P59" s="14"/>
      <c r="Q59" s="15"/>
    </row>
    <row r="60" spans="1:17" ht="12.9" thickBot="1" x14ac:dyDescent="0.35">
      <c r="A60" s="120" t="s">
        <v>9</v>
      </c>
      <c r="B60" s="121"/>
      <c r="C60" s="121"/>
      <c r="D60" s="15"/>
      <c r="E60" s="24"/>
      <c r="F60" s="4"/>
      <c r="G60" s="4"/>
      <c r="H60" s="4"/>
      <c r="I60" s="4"/>
      <c r="J60" s="4"/>
      <c r="K60" s="4"/>
      <c r="L60" s="4"/>
      <c r="M60" s="4"/>
      <c r="N60" s="4"/>
      <c r="O60" s="4"/>
      <c r="P60" s="14"/>
      <c r="Q60" s="15"/>
    </row>
    <row r="61" spans="1:17" x14ac:dyDescent="0.3">
      <c r="A61" s="111">
        <v>1</v>
      </c>
      <c r="B61" s="112" t="s">
        <v>58</v>
      </c>
      <c r="C61" s="205" t="s">
        <v>59</v>
      </c>
      <c r="D61" s="116" t="s">
        <v>4</v>
      </c>
      <c r="E61" s="109">
        <f>SUM(F61:O61) - SMALL(F61:O61,2) - MIN(F61:O61)</f>
        <v>175</v>
      </c>
      <c r="F61" s="203">
        <f>IFERROR(VLOOKUP($P61,'Rd1 PI'!$C$2:$AC$41,17,0),0)</f>
        <v>100</v>
      </c>
      <c r="G61" s="4">
        <f>IFERROR(VLOOKUP($P61,'Rd2 Sandown'!$C$2:$AC$41,17,0),0)</f>
        <v>75</v>
      </c>
      <c r="H61" s="270">
        <f>IFERROR(VLOOKUP($P61,#REF!,17,0),0)</f>
        <v>0</v>
      </c>
      <c r="I61" s="270">
        <f>IFERROR(VLOOKUP($P61,#REF!,17,0),0)</f>
        <v>0</v>
      </c>
      <c r="J61" s="270">
        <f>IFERROR(VLOOKUP($P61,#REF!,17,0),0)</f>
        <v>0</v>
      </c>
      <c r="K61" s="270">
        <f>IFERROR(VLOOKUP($P61,#REF!,17,0),0)</f>
        <v>0</v>
      </c>
      <c r="L61" s="281">
        <f>IFERROR(VLOOKUP($P61,#REF!,17,0),0)</f>
        <v>0</v>
      </c>
      <c r="M61" s="281">
        <f>IFERROR(VLOOKUP($P61,#REF!,17,0),0)</f>
        <v>0</v>
      </c>
      <c r="N61" s="281">
        <f>IFERROR(VLOOKUP($P61,#REF!,17,0),0)</f>
        <v>0</v>
      </c>
      <c r="O61" s="281">
        <f>IFERROR(VLOOKUP($P61,#REF!,17,0),0)</f>
        <v>0</v>
      </c>
      <c r="P61" s="5" t="str">
        <f>CONCATENATE(LOWER(B61)," ",LOWER(C61))</f>
        <v>robert downes</v>
      </c>
      <c r="Q61" s="15"/>
    </row>
    <row r="62" spans="1:17" x14ac:dyDescent="0.3">
      <c r="A62" s="111">
        <v>2</v>
      </c>
      <c r="B62" s="117" t="s">
        <v>197</v>
      </c>
      <c r="C62" s="117" t="s">
        <v>198</v>
      </c>
      <c r="D62" s="116" t="s">
        <v>4</v>
      </c>
      <c r="E62" s="110">
        <f>SUM(F62:O62) - SMALL(F62:O62,2) - MIN(F62:O62)</f>
        <v>135</v>
      </c>
      <c r="F62" s="203">
        <f>IFERROR(VLOOKUP($P62,'Rd1 PI'!$C$2:$AC$41,17,0),0)</f>
        <v>75</v>
      </c>
      <c r="G62" s="4">
        <f>IFERROR(VLOOKUP($P62,'Rd2 Sandown'!$C$2:$AC$41,17,0),0)</f>
        <v>60</v>
      </c>
      <c r="H62" s="270">
        <f>IFERROR(VLOOKUP($P62,#REF!,17,0),0)</f>
        <v>0</v>
      </c>
      <c r="I62" s="270">
        <f>IFERROR(VLOOKUP($P62,#REF!,17,0),0)</f>
        <v>0</v>
      </c>
      <c r="J62" s="270">
        <f>IFERROR(VLOOKUP($P62,#REF!,17,0),0)</f>
        <v>0</v>
      </c>
      <c r="K62" s="270">
        <f>IFERROR(VLOOKUP($P62,#REF!,17,0),0)</f>
        <v>0</v>
      </c>
      <c r="L62" s="281">
        <f>IFERROR(VLOOKUP($P62,#REF!,17,0),0)</f>
        <v>0</v>
      </c>
      <c r="M62" s="281">
        <f>IFERROR(VLOOKUP($P62,#REF!,17,0),0)</f>
        <v>0</v>
      </c>
      <c r="N62" s="281">
        <f>IFERROR(VLOOKUP($P62,#REF!,17,0),0)</f>
        <v>0</v>
      </c>
      <c r="O62" s="281">
        <f>IFERROR(VLOOKUP($P62,#REF!,17,0),0)</f>
        <v>0</v>
      </c>
      <c r="P62" s="5" t="str">
        <f>CONCATENATE(LOWER(B62)," ",LOWER(C62))</f>
        <v>peter whitaker</v>
      </c>
      <c r="Q62" s="15"/>
    </row>
    <row r="63" spans="1:17" x14ac:dyDescent="0.3">
      <c r="A63" s="111">
        <v>3</v>
      </c>
      <c r="B63" s="117" t="s">
        <v>275</v>
      </c>
      <c r="C63" s="117" t="s">
        <v>276</v>
      </c>
      <c r="D63" s="116" t="s">
        <v>4</v>
      </c>
      <c r="E63" s="110">
        <f>SUM(F63:O63) - SMALL(F63:O63,2) - MIN(F63:O63)</f>
        <v>100</v>
      </c>
      <c r="F63" s="203">
        <f>IFERROR(VLOOKUP($P63,'Rd1 PI'!$C$2:$AC$41,17,0),0)</f>
        <v>0</v>
      </c>
      <c r="G63" s="4">
        <f>IFERROR(VLOOKUP($P63,'Rd2 Sandown'!$C$2:$AC$41,17,0),0)</f>
        <v>100</v>
      </c>
      <c r="H63" s="270">
        <f>IFERROR(VLOOKUP($P63,#REF!,17,0),0)</f>
        <v>0</v>
      </c>
      <c r="I63" s="270">
        <f>IFERROR(VLOOKUP($P63,#REF!,17,0),0)</f>
        <v>0</v>
      </c>
      <c r="J63" s="270">
        <f>IFERROR(VLOOKUP($P63,#REF!,17,0),0)</f>
        <v>0</v>
      </c>
      <c r="K63" s="270">
        <f>IFERROR(VLOOKUP($P63,#REF!,17,0),0)</f>
        <v>0</v>
      </c>
      <c r="L63" s="281">
        <f>IFERROR(VLOOKUP($P63,#REF!,17,0),0)</f>
        <v>0</v>
      </c>
      <c r="M63" s="281">
        <f>IFERROR(VLOOKUP($P63,#REF!,17,0),0)</f>
        <v>0</v>
      </c>
      <c r="N63" s="281">
        <f>IFERROR(VLOOKUP($P63,#REF!,17,0),0)</f>
        <v>0</v>
      </c>
      <c r="O63" s="281">
        <f>IFERROR(VLOOKUP($P63,#REF!,17,0),0)</f>
        <v>0</v>
      </c>
      <c r="P63" s="5" t="str">
        <f>CONCATENATE(LOWER(B63)," ",LOWER(C63))</f>
        <v>ian vague</v>
      </c>
      <c r="Q63" s="15"/>
    </row>
    <row r="64" spans="1:17" x14ac:dyDescent="0.3">
      <c r="A64" s="111">
        <v>4</v>
      </c>
      <c r="B64" s="117"/>
      <c r="C64" s="117"/>
      <c r="D64" s="116" t="s">
        <v>4</v>
      </c>
      <c r="E64" s="110">
        <f>SUM(F64:O64) - SMALL(F64:O64,2) - MIN(F64:O64)</f>
        <v>0</v>
      </c>
      <c r="F64" s="203">
        <f>IFERROR(VLOOKUP($P64,'Rd1 PI'!$C$2:$AC$41,17,0),0)</f>
        <v>0</v>
      </c>
      <c r="G64" s="4">
        <f>IFERROR(VLOOKUP($P64,'Rd2 Sandown'!$C$2:$AC$41,17,0),0)</f>
        <v>0</v>
      </c>
      <c r="H64" s="270">
        <f>IFERROR(VLOOKUP($P64,#REF!,17,0),0)</f>
        <v>0</v>
      </c>
      <c r="I64" s="270">
        <f>IFERROR(VLOOKUP($P64,#REF!,17,0),0)</f>
        <v>0</v>
      </c>
      <c r="J64" s="270">
        <f>IFERROR(VLOOKUP($P64,#REF!,17,0),0)</f>
        <v>0</v>
      </c>
      <c r="K64" s="270">
        <f>IFERROR(VLOOKUP($P64,#REF!,17,0),0)</f>
        <v>0</v>
      </c>
      <c r="L64" s="281">
        <f>IFERROR(VLOOKUP($P64,#REF!,17,0),0)</f>
        <v>0</v>
      </c>
      <c r="M64" s="281">
        <f>IFERROR(VLOOKUP($P64,#REF!,17,0),0)</f>
        <v>0</v>
      </c>
      <c r="N64" s="281">
        <f>IFERROR(VLOOKUP($P64,#REF!,17,0),0)</f>
        <v>0</v>
      </c>
      <c r="O64" s="281">
        <f>IFERROR(VLOOKUP($P64,#REF!,17,0),0)</f>
        <v>0</v>
      </c>
      <c r="P64" s="5" t="str">
        <f>CONCATENATE(LOWER(B64)," ",LOWER(C64))</f>
        <v xml:space="preserve"> </v>
      </c>
      <c r="Q64" s="15"/>
    </row>
    <row r="65" spans="1:17" ht="12.9" thickBot="1" x14ac:dyDescent="0.35">
      <c r="A65" s="111">
        <v>5</v>
      </c>
      <c r="B65" s="108"/>
      <c r="C65" s="108"/>
      <c r="D65" s="116" t="s">
        <v>4</v>
      </c>
      <c r="E65" s="113">
        <f>SUM(F65:O65) - SMALL(F65:O65,2) - MIN(F65:O65)</f>
        <v>0</v>
      </c>
      <c r="F65" s="203">
        <f>IFERROR(VLOOKUP($P65,'Rd1 PI'!$C$2:$AC$41,17,0),0)</f>
        <v>0</v>
      </c>
      <c r="G65" s="4">
        <f>IFERROR(VLOOKUP($P65,'Rd2 Sandown'!$C$2:$AC$41,17,0),0)</f>
        <v>0</v>
      </c>
      <c r="H65" s="270">
        <f>IFERROR(VLOOKUP($P65,#REF!,17,0),0)</f>
        <v>0</v>
      </c>
      <c r="I65" s="270">
        <f>IFERROR(VLOOKUP($P65,#REF!,17,0),0)</f>
        <v>0</v>
      </c>
      <c r="J65" s="270">
        <f>IFERROR(VLOOKUP($P65,#REF!,17,0),0)</f>
        <v>0</v>
      </c>
      <c r="K65" s="270">
        <f>IFERROR(VLOOKUP($P65,#REF!,17,0),0)</f>
        <v>0</v>
      </c>
      <c r="L65" s="281">
        <f>IFERROR(VLOOKUP($P65,#REF!,17,0),0)</f>
        <v>0</v>
      </c>
      <c r="M65" s="281">
        <f>IFERROR(VLOOKUP($P65,#REF!,17,0),0)</f>
        <v>0</v>
      </c>
      <c r="N65" s="281">
        <f>IFERROR(VLOOKUP($P65,#REF!,17,0),0)</f>
        <v>0</v>
      </c>
      <c r="O65" s="281">
        <f>IFERROR(VLOOKUP($P65,#REF!,17,0),0)</f>
        <v>0</v>
      </c>
      <c r="P65" s="5" t="str">
        <f>CONCATENATE(LOWER(B65)," ",LOWER(C65))</f>
        <v xml:space="preserve"> </v>
      </c>
      <c r="Q65" s="15"/>
    </row>
    <row r="66" spans="1:17" x14ac:dyDescent="0.3">
      <c r="A66" s="13"/>
      <c r="B66" s="22"/>
      <c r="C66" s="22"/>
      <c r="D66" s="23"/>
      <c r="E66" s="24"/>
      <c r="F66" s="4"/>
      <c r="G66" s="4"/>
      <c r="H66" s="4"/>
      <c r="I66" s="4"/>
      <c r="J66" s="4"/>
      <c r="K66" s="4"/>
      <c r="L66" s="4"/>
      <c r="M66" s="4"/>
      <c r="N66" s="4"/>
      <c r="O66" s="4"/>
      <c r="P66" s="14"/>
      <c r="Q66" s="15"/>
    </row>
    <row r="67" spans="1:17" ht="12.9" thickBot="1" x14ac:dyDescent="0.35">
      <c r="A67" s="118" t="s">
        <v>20</v>
      </c>
      <c r="B67" s="119"/>
      <c r="C67" s="119"/>
      <c r="D67" s="15"/>
      <c r="E67" s="24"/>
      <c r="F67" s="4"/>
      <c r="G67" s="4"/>
      <c r="H67" s="4"/>
      <c r="I67" s="4"/>
      <c r="J67" s="4"/>
      <c r="K67" s="4"/>
      <c r="L67" s="4"/>
      <c r="M67" s="4"/>
      <c r="N67" s="4"/>
      <c r="O67" s="4"/>
      <c r="P67" s="14"/>
      <c r="Q67" s="15"/>
    </row>
    <row r="68" spans="1:17" x14ac:dyDescent="0.3">
      <c r="A68" s="105">
        <v>1</v>
      </c>
      <c r="B68" s="115"/>
      <c r="C68" s="127"/>
      <c r="D68" s="114" t="s">
        <v>47</v>
      </c>
      <c r="E68" s="103">
        <f>SUM(F68:O68) - SMALL(F68:O68,2) - MIN(F68:O68)</f>
        <v>0</v>
      </c>
      <c r="F68" s="131">
        <f>IFERROR(VLOOKUP($P68,'Rd1 PI'!$C$2:$AC$41,17,0),0)</f>
        <v>0</v>
      </c>
      <c r="G68" s="4">
        <f>IFERROR(VLOOKUP($P68,'Rd2 Sandown'!$C$2:$AC$41,17,0),0)</f>
        <v>0</v>
      </c>
      <c r="H68" s="269">
        <f>IFERROR(VLOOKUP($P68,#REF!,17,0),0)</f>
        <v>0</v>
      </c>
      <c r="I68" s="269">
        <f>IFERROR(VLOOKUP($P68,#REF!,17,0),0)</f>
        <v>0</v>
      </c>
      <c r="J68" s="269">
        <f>IFERROR(VLOOKUP($P68,#REF!,17,0),0)</f>
        <v>0</v>
      </c>
      <c r="K68" s="269">
        <f>IFERROR(VLOOKUP($P68,#REF!,17,0),0)</f>
        <v>0</v>
      </c>
      <c r="L68" s="280">
        <f>IFERROR(VLOOKUP($P68,#REF!,17,0),0)</f>
        <v>0</v>
      </c>
      <c r="M68" s="280">
        <f>IFERROR(VLOOKUP($P68,#REF!,17,0),0)</f>
        <v>0</v>
      </c>
      <c r="N68" s="280">
        <f>IFERROR(VLOOKUP($P68,#REF!,17,0),0)</f>
        <v>0</v>
      </c>
      <c r="O68" s="280">
        <v>0</v>
      </c>
      <c r="P68" s="5" t="str">
        <f>CONCATENATE(LOWER(B68)," ",LOWER(C68))</f>
        <v xml:space="preserve"> </v>
      </c>
      <c r="Q68" s="15"/>
    </row>
    <row r="69" spans="1:17" x14ac:dyDescent="0.3">
      <c r="A69" s="105">
        <v>2</v>
      </c>
      <c r="B69" s="127"/>
      <c r="C69" s="127"/>
      <c r="D69" s="114" t="s">
        <v>47</v>
      </c>
      <c r="E69" s="104">
        <f>SUM(F69:O69) - SMALL(F69:O69,2) - MIN(F69:O69)</f>
        <v>0</v>
      </c>
      <c r="F69" s="131">
        <f>IFERROR(VLOOKUP($P69,'Rd1 PI'!$C$2:$AC$41,17,0),0)</f>
        <v>0</v>
      </c>
      <c r="G69" s="4">
        <f>IFERROR(VLOOKUP($P69,'Rd2 Sandown'!$C$2:$AC$41,17,0),0)</f>
        <v>0</v>
      </c>
      <c r="H69" s="269">
        <f>IFERROR(VLOOKUP($P69,#REF!,17,0),0)</f>
        <v>0</v>
      </c>
      <c r="I69" s="269">
        <f>IFERROR(VLOOKUP($P69,#REF!,17,0),0)</f>
        <v>0</v>
      </c>
      <c r="J69" s="269">
        <f>IFERROR(VLOOKUP($P69,#REF!,17,0),0)</f>
        <v>0</v>
      </c>
      <c r="K69" s="269">
        <f>IFERROR(VLOOKUP($P69,#REF!,17,0),0)</f>
        <v>0</v>
      </c>
      <c r="L69" s="280">
        <f>IFERROR(VLOOKUP($P69,#REF!,17,0),0)</f>
        <v>0</v>
      </c>
      <c r="M69" s="280">
        <f>IFERROR(VLOOKUP($P69,#REF!,17,0),0)</f>
        <v>0</v>
      </c>
      <c r="N69" s="280">
        <f>IFERROR(VLOOKUP($P69,#REF!,17,0),0)</f>
        <v>0</v>
      </c>
      <c r="O69" s="280">
        <f>IFERROR(VLOOKUP($P69,#REF!,17,0),0)</f>
        <v>0</v>
      </c>
      <c r="P69" s="5" t="str">
        <f>CONCATENATE(LOWER(B69)," ",LOWER(C69))</f>
        <v xml:space="preserve"> </v>
      </c>
      <c r="Q69" s="15"/>
    </row>
    <row r="70" spans="1:17" x14ac:dyDescent="0.3">
      <c r="A70" s="105">
        <v>3</v>
      </c>
      <c r="B70" s="102"/>
      <c r="C70" s="102"/>
      <c r="D70" s="114" t="s">
        <v>47</v>
      </c>
      <c r="E70" s="104">
        <f>SUM(F70:O70) - SMALL(F70:O70,2) - MIN(F70:O70)</f>
        <v>0</v>
      </c>
      <c r="F70" s="131">
        <f>IFERROR(VLOOKUP($P70,'Rd1 PI'!$C$2:$AC$41,17,0),0)</f>
        <v>0</v>
      </c>
      <c r="G70" s="4">
        <f>IFERROR(VLOOKUP($P70,'Rd2 Sandown'!$C$2:$AC$41,17,0),0)</f>
        <v>0</v>
      </c>
      <c r="H70" s="269">
        <f>IFERROR(VLOOKUP($P70,#REF!,17,0),0)</f>
        <v>0</v>
      </c>
      <c r="I70" s="269">
        <f>IFERROR(VLOOKUP($P70,#REF!,17,0),0)</f>
        <v>0</v>
      </c>
      <c r="J70" s="269">
        <f>IFERROR(VLOOKUP($P70,#REF!,17,0),0)</f>
        <v>0</v>
      </c>
      <c r="K70" s="269">
        <f>IFERROR(VLOOKUP($P70,#REF!,17,0),0)</f>
        <v>0</v>
      </c>
      <c r="L70" s="280">
        <f>IFERROR(VLOOKUP($P70,#REF!,17,0),0)</f>
        <v>0</v>
      </c>
      <c r="M70" s="280">
        <f>IFERROR(VLOOKUP($P70,#REF!,17,0),0)</f>
        <v>0</v>
      </c>
      <c r="N70" s="280">
        <f>IFERROR(VLOOKUP($P70,#REF!,17,0),0)</f>
        <v>0</v>
      </c>
      <c r="O70" s="280">
        <f>IFERROR(VLOOKUP($P70,#REF!,17,0),0)</f>
        <v>0</v>
      </c>
      <c r="P70" s="5" t="str">
        <f>CONCATENATE(LOWER(B70)," ",LOWER(C70))</f>
        <v xml:space="preserve"> </v>
      </c>
      <c r="Q70" s="15"/>
    </row>
    <row r="71" spans="1:17" x14ac:dyDescent="0.3">
      <c r="A71" s="105">
        <v>4</v>
      </c>
      <c r="B71" s="106"/>
      <c r="C71" s="106"/>
      <c r="D71" s="114" t="s">
        <v>47</v>
      </c>
      <c r="E71" s="104">
        <f>SUM(F71:O71) - SMALL(F71:O71,2) - MIN(F71:O71)</f>
        <v>0</v>
      </c>
      <c r="F71" s="131">
        <f>IFERROR(VLOOKUP($P71,'Rd1 PI'!$C$2:$AC$41,17,0),0)</f>
        <v>0</v>
      </c>
      <c r="G71" s="4">
        <f>IFERROR(VLOOKUP($P71,'Rd2 Sandown'!$C$2:$AC$41,17,0),0)</f>
        <v>0</v>
      </c>
      <c r="H71" s="269">
        <f>IFERROR(VLOOKUP($P71,#REF!,17,0),0)</f>
        <v>0</v>
      </c>
      <c r="I71" s="269">
        <f>IFERROR(VLOOKUP($P71,#REF!,17,0),0)</f>
        <v>0</v>
      </c>
      <c r="J71" s="269">
        <f>IFERROR(VLOOKUP($P71,#REF!,17,0),0)</f>
        <v>0</v>
      </c>
      <c r="K71" s="269">
        <f>IFERROR(VLOOKUP($P71,#REF!,17,0),0)</f>
        <v>0</v>
      </c>
      <c r="L71" s="280">
        <f>IFERROR(VLOOKUP($P71,#REF!,17,0),0)</f>
        <v>0</v>
      </c>
      <c r="M71" s="280">
        <f>IFERROR(VLOOKUP($P71,#REF!,17,0),0)</f>
        <v>0</v>
      </c>
      <c r="N71" s="280">
        <f>IFERROR(VLOOKUP($P71,#REF!,17,0),0)</f>
        <v>0</v>
      </c>
      <c r="O71" s="280">
        <f>IFERROR(VLOOKUP($P71,#REF!,17,0),0)</f>
        <v>0</v>
      </c>
      <c r="P71" s="5" t="str">
        <f>CONCATENATE(LOWER(B71)," ",LOWER(C71))</f>
        <v xml:space="preserve"> </v>
      </c>
      <c r="Q71" s="15"/>
    </row>
    <row r="72" spans="1:17" ht="12.9" thickBot="1" x14ac:dyDescent="0.35">
      <c r="A72" s="105">
        <v>5</v>
      </c>
      <c r="B72" s="102"/>
      <c r="C72" s="102"/>
      <c r="D72" s="114" t="s">
        <v>47</v>
      </c>
      <c r="E72" s="107">
        <f>SUM(F72:O72) - SMALL(F72:O72,2) - MIN(F72:O72)</f>
        <v>0</v>
      </c>
      <c r="F72" s="131">
        <f>IFERROR(VLOOKUP($P72,'Rd1 PI'!$C$2:$AC$41,17,0),0)</f>
        <v>0</v>
      </c>
      <c r="G72" s="4">
        <f>IFERROR(VLOOKUP($P72,'Rd2 Sandown'!$C$2:$AC$41,17,0),0)</f>
        <v>0</v>
      </c>
      <c r="H72" s="269">
        <f>IFERROR(VLOOKUP($P72,#REF!,17,0),0)</f>
        <v>0</v>
      </c>
      <c r="I72" s="269">
        <f>IFERROR(VLOOKUP($P72,#REF!,17,0),0)</f>
        <v>0</v>
      </c>
      <c r="J72" s="269">
        <f>IFERROR(VLOOKUP($P72,#REF!,17,0),0)</f>
        <v>0</v>
      </c>
      <c r="K72" s="269">
        <f>IFERROR(VLOOKUP($P72,#REF!,17,0),0)</f>
        <v>0</v>
      </c>
      <c r="L72" s="280">
        <f>IFERROR(VLOOKUP($P72,#REF!,17,0),0)</f>
        <v>0</v>
      </c>
      <c r="M72" s="280">
        <f>IFERROR(VLOOKUP($P72,#REF!,17,0),0)</f>
        <v>0</v>
      </c>
      <c r="N72" s="280">
        <f>IFERROR(VLOOKUP($P72,#REF!,17,0),0)</f>
        <v>0</v>
      </c>
      <c r="O72" s="280">
        <f>IFERROR(VLOOKUP($P72,#REF!,17,0),0)</f>
        <v>0</v>
      </c>
      <c r="P72" s="5" t="str">
        <f>CONCATENATE(LOWER(B72)," ",LOWER(C72))</f>
        <v xml:space="preserve"> </v>
      </c>
      <c r="Q72" s="15"/>
    </row>
    <row r="73" spans="1:17" x14ac:dyDescent="0.3">
      <c r="A73" s="13"/>
      <c r="B73" s="22"/>
      <c r="C73" s="22"/>
      <c r="D73" s="23"/>
      <c r="E73" s="24"/>
      <c r="F73" s="4"/>
      <c r="G73" s="4"/>
      <c r="H73" s="4"/>
      <c r="I73" s="4"/>
      <c r="J73" s="4"/>
      <c r="K73" s="4"/>
      <c r="L73" s="4"/>
      <c r="M73" s="4"/>
      <c r="N73" s="4"/>
      <c r="O73" s="4"/>
      <c r="P73" s="14"/>
      <c r="Q73" s="15"/>
    </row>
    <row r="74" spans="1:17" s="5" customFormat="1" ht="12.9" thickBot="1" x14ac:dyDescent="0.35">
      <c r="A74" s="243" t="s">
        <v>18</v>
      </c>
      <c r="B74" s="244"/>
      <c r="C74" s="244"/>
      <c r="D74" s="15"/>
      <c r="E74" s="24"/>
      <c r="F74" s="4"/>
      <c r="G74" s="4"/>
      <c r="H74" s="4"/>
      <c r="I74" s="4"/>
      <c r="J74" s="4"/>
      <c r="K74" s="4"/>
      <c r="L74" s="4"/>
      <c r="M74" s="4"/>
      <c r="N74" s="4"/>
      <c r="O74" s="4"/>
    </row>
    <row r="75" spans="1:17" s="5" customFormat="1" x14ac:dyDescent="0.3">
      <c r="A75" s="233">
        <v>1</v>
      </c>
      <c r="B75" s="234" t="s">
        <v>139</v>
      </c>
      <c r="C75" s="234" t="s">
        <v>210</v>
      </c>
      <c r="D75" s="235" t="s">
        <v>22</v>
      </c>
      <c r="E75" s="236">
        <f>SUM(F75:O75) - SMALL(F75:O75,2) - MIN(F75:O75)</f>
        <v>200</v>
      </c>
      <c r="F75" s="237">
        <f>IFERROR(VLOOKUP($P75,'Rd1 PI'!$C$2:$AC$41,17,0),0)</f>
        <v>100</v>
      </c>
      <c r="G75" s="4">
        <f>IFERROR(VLOOKUP($P75,'Rd2 Sandown'!$C$2:$AC$41,17,0),0)</f>
        <v>100</v>
      </c>
      <c r="H75" s="238">
        <f>IFERROR(VLOOKUP($P75,#REF!,17,0),0)</f>
        <v>0</v>
      </c>
      <c r="I75" s="238">
        <f>IFERROR(VLOOKUP($P75,#REF!,17,0),0)</f>
        <v>0</v>
      </c>
      <c r="J75" s="238">
        <f>IFERROR(VLOOKUP($P75,#REF!,17,0),0)</f>
        <v>0</v>
      </c>
      <c r="K75" s="238">
        <f>IFERROR(VLOOKUP($P75,#REF!,17,0),0)</f>
        <v>0</v>
      </c>
      <c r="L75" s="238">
        <f>IFERROR(VLOOKUP($P75,#REF!,17,0),0)</f>
        <v>0</v>
      </c>
      <c r="M75" s="238">
        <f>IFERROR(VLOOKUP($P75,#REF!,17,0),0)</f>
        <v>0</v>
      </c>
      <c r="N75" s="238">
        <f>IFERROR(VLOOKUP($P75,#REF!,17,0),0)</f>
        <v>0</v>
      </c>
      <c r="O75" s="238">
        <f>IFERROR(VLOOKUP($P75,#REF!,17,0),0)</f>
        <v>0</v>
      </c>
      <c r="P75" s="5" t="str">
        <f>CONCATENATE(LOWER(B75)," ",LOWER(C75))</f>
        <v>simon mclean</v>
      </c>
    </row>
    <row r="76" spans="1:17" s="5" customFormat="1" x14ac:dyDescent="0.3">
      <c r="A76" s="233">
        <v>2</v>
      </c>
      <c r="B76" s="234" t="s">
        <v>120</v>
      </c>
      <c r="C76" s="234" t="s">
        <v>121</v>
      </c>
      <c r="D76" s="235" t="s">
        <v>22</v>
      </c>
      <c r="E76" s="239">
        <f>SUM(F76:O76) - SMALL(F76:O76,2) - MIN(F76:O76)</f>
        <v>150</v>
      </c>
      <c r="F76" s="237">
        <f>IFERROR(VLOOKUP($P76,'Rd1 PI'!$C$2:$AC$41,17,0),0)</f>
        <v>75</v>
      </c>
      <c r="G76" s="4">
        <f>IFERROR(VLOOKUP($P76,'Rd2 Sandown'!$C$2:$AC$41,17,0),0)</f>
        <v>75</v>
      </c>
      <c r="H76" s="238">
        <f>IFERROR(VLOOKUP($P76,#REF!,17,0),0)</f>
        <v>0</v>
      </c>
      <c r="I76" s="238">
        <f>IFERROR(VLOOKUP($P76,#REF!,17,0),0)</f>
        <v>0</v>
      </c>
      <c r="J76" s="238">
        <f>IFERROR(VLOOKUP($P76,#REF!,17,0),0)</f>
        <v>0</v>
      </c>
      <c r="K76" s="238">
        <f>IFERROR(VLOOKUP($P76,#REF!,17,0),0)</f>
        <v>0</v>
      </c>
      <c r="L76" s="238">
        <f>IFERROR(VLOOKUP($P76,#REF!,17,0),0)</f>
        <v>0</v>
      </c>
      <c r="M76" s="238">
        <f>IFERROR(VLOOKUP($P76,#REF!,17,0),0)</f>
        <v>0</v>
      </c>
      <c r="N76" s="238">
        <f>IFERROR(VLOOKUP($P76,#REF!,17,0),0)</f>
        <v>0</v>
      </c>
      <c r="O76" s="238">
        <f>IFERROR(VLOOKUP($P76,#REF!,17,0),0)</f>
        <v>0</v>
      </c>
      <c r="P76" s="5" t="str">
        <f>CONCATENATE(LOWER(B76)," ",LOWER(C76))</f>
        <v>kutay dal</v>
      </c>
    </row>
    <row r="77" spans="1:17" s="5" customFormat="1" x14ac:dyDescent="0.3">
      <c r="A77" s="233">
        <v>3</v>
      </c>
      <c r="B77" s="234"/>
      <c r="C77" s="234"/>
      <c r="D77" s="235" t="s">
        <v>22</v>
      </c>
      <c r="E77" s="239">
        <f>SUM(F77:O77) - SMALL(F77:O77,2) - MIN(F77:O77)</f>
        <v>0</v>
      </c>
      <c r="F77" s="237">
        <f>IFERROR(VLOOKUP($P77,'Rd1 PI'!$C$2:$AC$41,17,0),0)</f>
        <v>0</v>
      </c>
      <c r="G77" s="4">
        <f>IFERROR(VLOOKUP($P77,'Rd2 Sandown'!$C$2:$AC$41,17,0),0)</f>
        <v>0</v>
      </c>
      <c r="H77" s="238">
        <f>IFERROR(VLOOKUP($P77,#REF!,17,0),0)</f>
        <v>0</v>
      </c>
      <c r="I77" s="238">
        <f>IFERROR(VLOOKUP($P77,#REF!,17,0),0)</f>
        <v>0</v>
      </c>
      <c r="J77" s="238">
        <f>IFERROR(VLOOKUP($P77,#REF!,17,0),0)</f>
        <v>0</v>
      </c>
      <c r="K77" s="238">
        <f>IFERROR(VLOOKUP($P77,#REF!,17,0),0)</f>
        <v>0</v>
      </c>
      <c r="L77" s="238">
        <f>IFERROR(VLOOKUP($P77,#REF!,17,0),0)</f>
        <v>0</v>
      </c>
      <c r="M77" s="238">
        <f>IFERROR(VLOOKUP($P77,#REF!,17,0),0)</f>
        <v>0</v>
      </c>
      <c r="N77" s="238">
        <f>IFERROR(VLOOKUP($P77,#REF!,17,0),0)</f>
        <v>0</v>
      </c>
      <c r="O77" s="238">
        <f>IFERROR(VLOOKUP($P77,#REF!,17,0),0)</f>
        <v>0</v>
      </c>
      <c r="P77" s="5" t="str">
        <f>CONCATENATE(LOWER(B77)," ",LOWER(C77))</f>
        <v xml:space="preserve"> </v>
      </c>
    </row>
    <row r="78" spans="1:17" s="5" customFormat="1" x14ac:dyDescent="0.3">
      <c r="A78" s="233">
        <v>4</v>
      </c>
      <c r="B78" s="240"/>
      <c r="C78" s="240"/>
      <c r="D78" s="235" t="s">
        <v>22</v>
      </c>
      <c r="E78" s="239">
        <f>SUM(F78:O78) - SMALL(F78:O78,2) - MIN(F78:O78)</f>
        <v>0</v>
      </c>
      <c r="F78" s="237">
        <f>IFERROR(VLOOKUP($P78,'Rd1 PI'!$C$2:$AC$41,17,0),0)</f>
        <v>0</v>
      </c>
      <c r="G78" s="4">
        <f>IFERROR(VLOOKUP($P78,'Rd2 Sandown'!$C$2:$AC$41,17,0),0)</f>
        <v>0</v>
      </c>
      <c r="H78" s="238">
        <f>IFERROR(VLOOKUP($P78,#REF!,17,0),0)</f>
        <v>0</v>
      </c>
      <c r="I78" s="238">
        <f>IFERROR(VLOOKUP($P78,#REF!,17,0),0)</f>
        <v>0</v>
      </c>
      <c r="J78" s="238">
        <f>IFERROR(VLOOKUP($P78,#REF!,17,0),0)</f>
        <v>0</v>
      </c>
      <c r="K78" s="238">
        <f>IFERROR(VLOOKUP($P78,#REF!,17,0),0)</f>
        <v>0</v>
      </c>
      <c r="L78" s="238">
        <f>IFERROR(VLOOKUP($P78,#REF!,17,0),0)</f>
        <v>0</v>
      </c>
      <c r="M78" s="238">
        <f>IFERROR(VLOOKUP($P78,#REF!,17,0),0)</f>
        <v>0</v>
      </c>
      <c r="N78" s="238">
        <f>IFERROR(VLOOKUP($P78,#REF!,17,0),0)</f>
        <v>0</v>
      </c>
      <c r="O78" s="238">
        <f>IFERROR(VLOOKUP($P78,#REF!,17,0),0)</f>
        <v>0</v>
      </c>
      <c r="P78" s="5" t="str">
        <f>CONCATENATE(LOWER(B78)," ",LOWER(C78))</f>
        <v xml:space="preserve"> </v>
      </c>
      <c r="Q78" s="15"/>
    </row>
    <row r="79" spans="1:17" s="5" customFormat="1" ht="12.9" thickBot="1" x14ac:dyDescent="0.35">
      <c r="A79" s="241">
        <v>5</v>
      </c>
      <c r="B79" s="240"/>
      <c r="C79" s="240"/>
      <c r="D79" s="235" t="s">
        <v>22</v>
      </c>
      <c r="E79" s="242">
        <f>SUM(F79:O79) - SMALL(F79:O79,2) - MIN(F79:O79)</f>
        <v>0</v>
      </c>
      <c r="F79" s="237">
        <f>IFERROR(VLOOKUP($P79,'Rd1 PI'!$C$2:$AC$41,17,0),0)</f>
        <v>0</v>
      </c>
      <c r="G79" s="4">
        <f>IFERROR(VLOOKUP($P79,'Rd2 Sandown'!$C$2:$AC$41,17,0),0)</f>
        <v>0</v>
      </c>
      <c r="H79" s="238">
        <f>IFERROR(VLOOKUP($P79,#REF!,17,0),0)</f>
        <v>0</v>
      </c>
      <c r="I79" s="238">
        <f>IFERROR(VLOOKUP($P79,#REF!,17,0),0)</f>
        <v>0</v>
      </c>
      <c r="J79" s="238">
        <f>IFERROR(VLOOKUP($P79,#REF!,17,0),0)</f>
        <v>0</v>
      </c>
      <c r="K79" s="238">
        <f>IFERROR(VLOOKUP($P79,#REF!,17,0),0)</f>
        <v>0</v>
      </c>
      <c r="L79" s="238">
        <f>IFERROR(VLOOKUP($P79,#REF!,17,0),0)</f>
        <v>0</v>
      </c>
      <c r="M79" s="238">
        <f>IFERROR(VLOOKUP($P79,#REF!,17,0),0)</f>
        <v>0</v>
      </c>
      <c r="N79" s="238">
        <f>IFERROR(VLOOKUP($P79,#REF!,17,0),0)</f>
        <v>0</v>
      </c>
      <c r="O79" s="238">
        <f>IFERROR(VLOOKUP($P79,#REF!,17,0),0)</f>
        <v>0</v>
      </c>
      <c r="P79" s="5" t="str">
        <f>CONCATENATE(LOWER(B79)," ",LOWER(C79))</f>
        <v xml:space="preserve"> </v>
      </c>
      <c r="Q79" s="15"/>
    </row>
    <row r="80" spans="1:17" s="5" customFormat="1" x14ac:dyDescent="0.3">
      <c r="A80" s="13"/>
      <c r="B80" s="22"/>
      <c r="C80" s="22"/>
      <c r="D80" s="4"/>
      <c r="E80" s="24"/>
      <c r="F80" s="4"/>
      <c r="G80" s="4"/>
      <c r="H80" s="4"/>
      <c r="I80" s="4"/>
      <c r="J80" s="4"/>
      <c r="K80" s="4"/>
      <c r="L80" s="4"/>
      <c r="M80" s="4"/>
      <c r="N80" s="4"/>
      <c r="O80" s="4"/>
      <c r="P80" s="14"/>
      <c r="Q80" s="15"/>
    </row>
    <row r="81" spans="1:17" s="5" customFormat="1" ht="12.9" thickBot="1" x14ac:dyDescent="0.35">
      <c r="A81" s="43" t="s">
        <v>19</v>
      </c>
      <c r="B81" s="44"/>
      <c r="C81" s="44"/>
      <c r="D81" s="15"/>
      <c r="E81" s="24"/>
      <c r="F81" s="4"/>
      <c r="G81" s="4"/>
      <c r="H81" s="4"/>
      <c r="I81" s="4"/>
      <c r="J81" s="4"/>
      <c r="K81" s="4"/>
      <c r="L81" s="4"/>
      <c r="M81" s="4"/>
      <c r="N81" s="4"/>
      <c r="O81" s="4"/>
    </row>
    <row r="82" spans="1:17" s="5" customFormat="1" x14ac:dyDescent="0.3">
      <c r="A82" s="41">
        <v>1</v>
      </c>
      <c r="B82" s="35" t="s">
        <v>95</v>
      </c>
      <c r="C82" s="35" t="s">
        <v>96</v>
      </c>
      <c r="D82" s="65" t="s">
        <v>21</v>
      </c>
      <c r="E82" s="69">
        <f t="shared" ref="E82:E88" si="2">SUM(F82:O82) - SMALL(F82:O82,2) - MIN(F82:O82)</f>
        <v>175</v>
      </c>
      <c r="F82" s="279">
        <f>IFERROR(VLOOKUP($P82,'Rd1 PI'!$C$2:$AC$41,17,0),0)</f>
        <v>100</v>
      </c>
      <c r="G82" s="4">
        <f>IFERROR(VLOOKUP($P82,'Rd2 Sandown'!$C$2:$AC$41,17,0),0)</f>
        <v>75</v>
      </c>
      <c r="H82" s="268">
        <f>IFERROR(VLOOKUP($P82,#REF!,17,0),0)</f>
        <v>0</v>
      </c>
      <c r="I82" s="268">
        <f>IFERROR(VLOOKUP($P82,#REF!,17,0),0)</f>
        <v>0</v>
      </c>
      <c r="J82" s="268">
        <f>IFERROR(VLOOKUP($P82,#REF!,17,0),0)</f>
        <v>0</v>
      </c>
      <c r="K82" s="268">
        <f>IFERROR(VLOOKUP($P82,#REF!,17,0),0)</f>
        <v>0</v>
      </c>
      <c r="L82" s="279">
        <f>IFERROR(VLOOKUP($P82,#REF!,17,0),0)</f>
        <v>0</v>
      </c>
      <c r="M82" s="279">
        <f>IFERROR(VLOOKUP($P82,#REF!,17,0),0)</f>
        <v>0</v>
      </c>
      <c r="N82" s="279">
        <f>IFERROR(VLOOKUP($P82,#REF!,17,0),0)</f>
        <v>0</v>
      </c>
      <c r="O82" s="279">
        <f>IFERROR(VLOOKUP($P82,#REF!,17,0),0)</f>
        <v>0</v>
      </c>
      <c r="P82" s="5" t="str">
        <f t="shared" ref="P82:P88" si="3">CONCATENATE(LOWER(B82)," ",LOWER(C82))</f>
        <v>max lloyd</v>
      </c>
      <c r="Q82" s="15"/>
    </row>
    <row r="83" spans="1:17" s="5" customFormat="1" x14ac:dyDescent="0.3">
      <c r="A83" s="41">
        <v>2</v>
      </c>
      <c r="B83" s="81" t="s">
        <v>261</v>
      </c>
      <c r="C83" s="81" t="s">
        <v>262</v>
      </c>
      <c r="D83" s="65" t="s">
        <v>21</v>
      </c>
      <c r="E83" s="70">
        <f t="shared" si="2"/>
        <v>100</v>
      </c>
      <c r="F83" s="279">
        <f>IFERROR(VLOOKUP($P83,'Rd1 PI'!$C$2:$AC$41,17,0),0)</f>
        <v>0</v>
      </c>
      <c r="G83" s="4">
        <f>IFERROR(VLOOKUP($P83,'Rd2 Sandown'!$C$2:$AC$41,17,0),0)</f>
        <v>100</v>
      </c>
      <c r="H83" s="268">
        <f>IFERROR(VLOOKUP($P83,#REF!,17,0),0)</f>
        <v>0</v>
      </c>
      <c r="I83" s="268">
        <f>IFERROR(VLOOKUP($P83,#REF!,17,0),0)</f>
        <v>0</v>
      </c>
      <c r="J83" s="268">
        <f>IFERROR(VLOOKUP($P83,#REF!,17,0),0)</f>
        <v>0</v>
      </c>
      <c r="K83" s="268">
        <f>IFERROR(VLOOKUP($P83,#REF!,17,0),0)</f>
        <v>0</v>
      </c>
      <c r="L83" s="279">
        <f>IFERROR(VLOOKUP($P83,#REF!,17,0),0)</f>
        <v>0</v>
      </c>
      <c r="M83" s="279">
        <f>IFERROR(VLOOKUP($P83,#REF!,17,0),0)</f>
        <v>0</v>
      </c>
      <c r="N83" s="279">
        <f>IFERROR(VLOOKUP($P83,#REF!,17,0),0)</f>
        <v>0</v>
      </c>
      <c r="O83" s="279">
        <f>IFERROR(VLOOKUP($P83,#REF!,17,0),0)</f>
        <v>0</v>
      </c>
      <c r="P83" s="5" t="str">
        <f t="shared" si="3"/>
        <v>noel heritage</v>
      </c>
    </row>
    <row r="84" spans="1:17" s="5" customFormat="1" x14ac:dyDescent="0.3">
      <c r="A84" s="41">
        <v>3</v>
      </c>
      <c r="B84" s="81" t="s">
        <v>52</v>
      </c>
      <c r="C84" s="81" t="s">
        <v>53</v>
      </c>
      <c r="D84" s="65" t="s">
        <v>21</v>
      </c>
      <c r="E84" s="70">
        <f t="shared" si="2"/>
        <v>75</v>
      </c>
      <c r="F84" s="279">
        <f>IFERROR(VLOOKUP($P84,'Rd1 PI'!$C$2:$AC$41,17,0),0)</f>
        <v>75</v>
      </c>
      <c r="G84" s="4">
        <f>IFERROR(VLOOKUP($P84,'Rd2 Sandown'!$C$2:$AC$41,17,0),0)</f>
        <v>0</v>
      </c>
      <c r="H84" s="268">
        <f>IFERROR(VLOOKUP($P84,#REF!,17,0),0)</f>
        <v>0</v>
      </c>
      <c r="I84" s="268">
        <f>IFERROR(VLOOKUP($P84,#REF!,17,0),0)</f>
        <v>0</v>
      </c>
      <c r="J84" s="268">
        <f>IFERROR(VLOOKUP($P84,#REF!,17,0),0)</f>
        <v>0</v>
      </c>
      <c r="K84" s="268">
        <f>IFERROR(VLOOKUP($P84,#REF!,17,0),0)</f>
        <v>0</v>
      </c>
      <c r="L84" s="279">
        <f>IFERROR(VLOOKUP($P84,#REF!,17,0),0)</f>
        <v>0</v>
      </c>
      <c r="M84" s="279">
        <f>IFERROR(VLOOKUP($P84,#REF!,17,0),0)</f>
        <v>0</v>
      </c>
      <c r="N84" s="279">
        <f>IFERROR(VLOOKUP($P84,#REF!,17,0),0)</f>
        <v>0</v>
      </c>
      <c r="O84" s="279">
        <f>IFERROR(VLOOKUP($P84,#REF!,17,0),0)</f>
        <v>0</v>
      </c>
      <c r="P84" s="5" t="str">
        <f t="shared" si="3"/>
        <v>steve williamsz</v>
      </c>
    </row>
    <row r="85" spans="1:17" x14ac:dyDescent="0.3">
      <c r="A85" s="41">
        <v>4</v>
      </c>
      <c r="B85" s="81" t="s">
        <v>197</v>
      </c>
      <c r="C85" s="81" t="s">
        <v>196</v>
      </c>
      <c r="D85" s="65" t="s">
        <v>21</v>
      </c>
      <c r="E85" s="70">
        <f t="shared" si="2"/>
        <v>60</v>
      </c>
      <c r="F85" s="279">
        <f>IFERROR(VLOOKUP($P85,'Rd1 PI'!$C$2:$AC$41,17,0),0)</f>
        <v>60</v>
      </c>
      <c r="G85" s="4">
        <f>IFERROR(VLOOKUP($P85,'Rd2 Sandown'!$C$2:$AC$41,17,0),0)</f>
        <v>0</v>
      </c>
      <c r="H85" s="279">
        <f>IFERROR(VLOOKUP($P85,#REF!,17,0),0)</f>
        <v>0</v>
      </c>
      <c r="I85" s="279">
        <f>IFERROR(VLOOKUP($P85,#REF!,17,0),0)</f>
        <v>0</v>
      </c>
      <c r="J85" s="279">
        <f>IFERROR(VLOOKUP($P85,#REF!,17,0),0)</f>
        <v>0</v>
      </c>
      <c r="K85" s="279">
        <f>IFERROR(VLOOKUP($P85,#REF!,17,0),0)</f>
        <v>0</v>
      </c>
      <c r="L85" s="279">
        <f>IFERROR(VLOOKUP($P85,#REF!,17,0),0)</f>
        <v>0</v>
      </c>
      <c r="M85" s="279">
        <f>IFERROR(VLOOKUP($P85,#REF!,17,0),0)</f>
        <v>0</v>
      </c>
      <c r="N85" s="279">
        <f>IFERROR(VLOOKUP($P85,#REF!,17,0),0)</f>
        <v>0</v>
      </c>
      <c r="O85" s="279">
        <f>IFERROR(VLOOKUP($P85,#REF!,17,0),0)</f>
        <v>0</v>
      </c>
      <c r="P85" s="5" t="str">
        <f t="shared" si="3"/>
        <v>peter dannock</v>
      </c>
      <c r="Q85" s="5"/>
    </row>
    <row r="86" spans="1:17" x14ac:dyDescent="0.3">
      <c r="A86" s="42">
        <v>5</v>
      </c>
      <c r="B86" s="81" t="s">
        <v>269</v>
      </c>
      <c r="C86" s="81" t="s">
        <v>270</v>
      </c>
      <c r="D86" s="65" t="s">
        <v>21</v>
      </c>
      <c r="E86" s="70">
        <f t="shared" si="2"/>
        <v>60</v>
      </c>
      <c r="F86" s="279">
        <f>IFERROR(VLOOKUP($P86,'Rd1 PI'!$C$2:$AC$41,17,0),0)</f>
        <v>0</v>
      </c>
      <c r="G86" s="4">
        <f>IFERROR(VLOOKUP($P86,'Rd2 Sandown'!$C$2:$AC$41,17,0),0)</f>
        <v>60</v>
      </c>
      <c r="H86" s="279">
        <f>IFERROR(VLOOKUP($P86,#REF!,17,0),0)</f>
        <v>0</v>
      </c>
      <c r="I86" s="279">
        <f>IFERROR(VLOOKUP($P86,#REF!,17,0),0)</f>
        <v>0</v>
      </c>
      <c r="J86" s="279">
        <f>IFERROR(VLOOKUP($P86,#REF!,17,0),0)</f>
        <v>0</v>
      </c>
      <c r="K86" s="279">
        <f>IFERROR(VLOOKUP($P86,#REF!,17,0),0)</f>
        <v>0</v>
      </c>
      <c r="L86" s="279">
        <f>IFERROR(VLOOKUP($P86,#REF!,17,0),0)</f>
        <v>0</v>
      </c>
      <c r="M86" s="279">
        <f>IFERROR(VLOOKUP($P86,#REF!,17,0),0)</f>
        <v>0</v>
      </c>
      <c r="N86" s="279">
        <f>IFERROR(VLOOKUP($P86,#REF!,17,0),0)</f>
        <v>0</v>
      </c>
      <c r="O86" s="279">
        <f>IFERROR(VLOOKUP($P86,#REF!,17,0),0)</f>
        <v>0</v>
      </c>
      <c r="P86" s="5" t="str">
        <f t="shared" si="3"/>
        <v>murray seymour</v>
      </c>
      <c r="Q86" s="5"/>
    </row>
    <row r="87" spans="1:17" x14ac:dyDescent="0.3">
      <c r="A87" s="41">
        <v>4</v>
      </c>
      <c r="B87" s="81" t="s">
        <v>271</v>
      </c>
      <c r="C87" s="81" t="s">
        <v>272</v>
      </c>
      <c r="D87" s="65" t="s">
        <v>21</v>
      </c>
      <c r="E87" s="70">
        <f t="shared" si="2"/>
        <v>45</v>
      </c>
      <c r="F87" s="279">
        <f>IFERROR(VLOOKUP($P87,'Rd1 PI'!$C$2:$AC$41,17,0),0)</f>
        <v>0</v>
      </c>
      <c r="G87" s="4">
        <f>IFERROR(VLOOKUP($P87,'Rd2 Sandown'!$C$2:$AC$41,17,0),0)</f>
        <v>45</v>
      </c>
      <c r="H87" s="268">
        <f>IFERROR(VLOOKUP($P87,#REF!,17,0),0)</f>
        <v>0</v>
      </c>
      <c r="I87" s="268">
        <f>IFERROR(VLOOKUP($P87,#REF!,17,0),0)</f>
        <v>0</v>
      </c>
      <c r="J87" s="268">
        <f>IFERROR(VLOOKUP($P87,#REF!,17,0),0)</f>
        <v>0</v>
      </c>
      <c r="K87" s="268">
        <f>IFERROR(VLOOKUP($P87,#REF!,17,0),0)</f>
        <v>0</v>
      </c>
      <c r="L87" s="279">
        <f>IFERROR(VLOOKUP($P87,#REF!,17,0),0)</f>
        <v>0</v>
      </c>
      <c r="M87" s="279">
        <f>IFERROR(VLOOKUP($P87,#REF!,17,0),0)</f>
        <v>0</v>
      </c>
      <c r="N87" s="279">
        <f>IFERROR(VLOOKUP($P87,#REF!,17,0),0)</f>
        <v>0</v>
      </c>
      <c r="O87" s="279">
        <f>IFERROR(VLOOKUP($P87,#REF!,17,0),0)</f>
        <v>0</v>
      </c>
      <c r="P87" s="5" t="str">
        <f t="shared" si="3"/>
        <v>wayne scanlan</v>
      </c>
      <c r="Q87" s="15"/>
    </row>
    <row r="88" spans="1:17" ht="12.9" thickBot="1" x14ac:dyDescent="0.35">
      <c r="A88" s="42">
        <v>5</v>
      </c>
      <c r="B88" s="81" t="s">
        <v>273</v>
      </c>
      <c r="C88" s="81" t="s">
        <v>274</v>
      </c>
      <c r="D88" s="65" t="s">
        <v>21</v>
      </c>
      <c r="E88" s="71">
        <f t="shared" si="2"/>
        <v>30</v>
      </c>
      <c r="F88" s="279">
        <f>IFERROR(VLOOKUP($P88,'Rd1 PI'!$C$2:$AC$41,17,0),0)</f>
        <v>0</v>
      </c>
      <c r="G88" s="4">
        <f>IFERROR(VLOOKUP($P88,'Rd2 Sandown'!$C$2:$AC$41,17,0),0)</f>
        <v>30</v>
      </c>
      <c r="H88" s="268">
        <f>IFERROR(VLOOKUP($P88,#REF!,17,0),0)</f>
        <v>0</v>
      </c>
      <c r="I88" s="268">
        <f>IFERROR(VLOOKUP($P88,#REF!,17,0),0)</f>
        <v>0</v>
      </c>
      <c r="J88" s="268">
        <f>IFERROR(VLOOKUP($P88,#REF!,17,0),0)</f>
        <v>0</v>
      </c>
      <c r="K88" s="268">
        <f>IFERROR(VLOOKUP($P88,#REF!,17,0),0)</f>
        <v>0</v>
      </c>
      <c r="L88" s="279">
        <f>IFERROR(VLOOKUP($P88,#REF!,17,0),0)</f>
        <v>0</v>
      </c>
      <c r="M88" s="279">
        <f>IFERROR(VLOOKUP($P88,#REF!,17,0),0)</f>
        <v>0</v>
      </c>
      <c r="N88" s="279">
        <f>IFERROR(VLOOKUP($P88,#REF!,17,0),0)</f>
        <v>0</v>
      </c>
      <c r="O88" s="279">
        <f>IFERROR(VLOOKUP($P88,#REF!,17,0),0)</f>
        <v>0</v>
      </c>
      <c r="P88" s="5" t="str">
        <f t="shared" si="3"/>
        <v>vivien stewart</v>
      </c>
      <c r="Q88" s="15"/>
    </row>
    <row r="89" spans="1:17" x14ac:dyDescent="0.3">
      <c r="A89" s="13"/>
      <c r="B89" s="22"/>
      <c r="C89" s="22"/>
      <c r="D89" s="4"/>
      <c r="E89" s="24"/>
      <c r="F89" s="4"/>
      <c r="G89" s="4"/>
      <c r="H89" s="4"/>
      <c r="I89" s="4"/>
      <c r="J89" s="4"/>
      <c r="K89" s="4"/>
      <c r="L89" s="4"/>
      <c r="M89" s="4"/>
      <c r="N89" s="4"/>
      <c r="O89" s="4"/>
      <c r="P89" s="14"/>
      <c r="Q89" s="15"/>
    </row>
    <row r="90" spans="1:17" s="5" customFormat="1" ht="12.9" thickBot="1" x14ac:dyDescent="0.35">
      <c r="A90" s="385" t="s">
        <v>45</v>
      </c>
      <c r="B90" s="343"/>
      <c r="C90" s="343"/>
      <c r="D90" s="15"/>
      <c r="E90" s="24"/>
      <c r="F90" s="4"/>
      <c r="G90" s="4"/>
      <c r="H90" s="4"/>
      <c r="I90" s="4"/>
      <c r="J90" s="4"/>
      <c r="K90" s="4"/>
      <c r="L90" s="4"/>
      <c r="M90" s="4"/>
      <c r="N90" s="4"/>
      <c r="O90" s="4"/>
    </row>
    <row r="91" spans="1:17" s="5" customFormat="1" x14ac:dyDescent="0.3">
      <c r="A91" s="378">
        <v>1</v>
      </c>
      <c r="B91" s="379" t="s">
        <v>98</v>
      </c>
      <c r="C91" s="379" t="s">
        <v>99</v>
      </c>
      <c r="D91" s="380" t="s">
        <v>48</v>
      </c>
      <c r="E91" s="381">
        <f t="shared" ref="E91:E100" si="4">SUM(F91:O91) - SMALL(F91:O91,2) - MIN(F91:O91)</f>
        <v>200</v>
      </c>
      <c r="F91" s="382">
        <f>IFERROR(VLOOKUP($P91,'Rd1 PI'!$C$2:$AC$41,17,0),0)</f>
        <v>100</v>
      </c>
      <c r="G91" s="4">
        <f>IFERROR(VLOOKUP($P91,'Rd2 Sandown'!$C$2:$AC$41,17,0),0)</f>
        <v>100</v>
      </c>
      <c r="H91" s="377">
        <f>IFERROR(VLOOKUP($P91,#REF!,17,0),0)</f>
        <v>0</v>
      </c>
      <c r="I91" s="377">
        <f>IFERROR(VLOOKUP($P91,#REF!,17,0),0)</f>
        <v>0</v>
      </c>
      <c r="J91" s="377">
        <f>IFERROR(VLOOKUP($P91,#REF!,17,0),0)</f>
        <v>0</v>
      </c>
      <c r="K91" s="377">
        <f>IFERROR(VLOOKUP($P91,#REF!,17,0),0)</f>
        <v>0</v>
      </c>
      <c r="L91" s="377">
        <f>IFERROR(VLOOKUP($P91,#REF!,17,0),0)</f>
        <v>0</v>
      </c>
      <c r="M91" s="377">
        <f>IFERROR(VLOOKUP($P91,#REF!,17,0),0)</f>
        <v>0</v>
      </c>
      <c r="N91" s="377">
        <f>IFERROR(VLOOKUP($P91,#REF!,17,0),0)</f>
        <v>0</v>
      </c>
      <c r="O91" s="377">
        <f>IFERROR(VLOOKUP($P91,#REF!,17,0),0)</f>
        <v>0</v>
      </c>
      <c r="P91" s="5" t="str">
        <f t="shared" ref="P91:P100" si="5">CONCATENATE(LOWER(B91)," ",LOWER(C91))</f>
        <v>russell garner</v>
      </c>
    </row>
    <row r="92" spans="1:17" s="5" customFormat="1" x14ac:dyDescent="0.3">
      <c r="A92" s="378">
        <v>2</v>
      </c>
      <c r="B92" s="379" t="s">
        <v>280</v>
      </c>
      <c r="C92" s="379" t="s">
        <v>281</v>
      </c>
      <c r="D92" s="380" t="s">
        <v>48</v>
      </c>
      <c r="E92" s="383">
        <f t="shared" si="4"/>
        <v>75</v>
      </c>
      <c r="F92" s="382">
        <f>IFERROR(VLOOKUP($P92,'Rd1 PI'!$C$2:$AC$41,17,0),0)</f>
        <v>75</v>
      </c>
      <c r="G92" s="4">
        <f>IFERROR(VLOOKUP($P92,'Rd2 Sandown'!$C$2:$AC$41,17,0),0)</f>
        <v>0</v>
      </c>
      <c r="H92" s="377">
        <f>IFERROR(VLOOKUP($P92,#REF!,17,0),0)</f>
        <v>0</v>
      </c>
      <c r="I92" s="377">
        <f>IFERROR(VLOOKUP($P92,#REF!,17,0),0)</f>
        <v>0</v>
      </c>
      <c r="J92" s="377">
        <f>IFERROR(VLOOKUP($P92,#REF!,17,0),0)</f>
        <v>0</v>
      </c>
      <c r="K92" s="377">
        <f>IFERROR(VLOOKUP($P92,#REF!,17,0),0)</f>
        <v>0</v>
      </c>
      <c r="L92" s="377">
        <f>IFERROR(VLOOKUP($P92,#REF!,17,0),0)</f>
        <v>0</v>
      </c>
      <c r="M92" s="377">
        <f>IFERROR(VLOOKUP($P92,#REF!,17,0),0)</f>
        <v>0</v>
      </c>
      <c r="N92" s="377">
        <f>IFERROR(VLOOKUP($P92,#REF!,17,0),0)</f>
        <v>0</v>
      </c>
      <c r="O92" s="377">
        <f>IFERROR(VLOOKUP($P92,#REF!,17,0),0)</f>
        <v>0</v>
      </c>
      <c r="P92" s="5" t="str">
        <f t="shared" si="5"/>
        <v>benjamin sale</v>
      </c>
    </row>
    <row r="93" spans="1:17" s="5" customFormat="1" x14ac:dyDescent="0.3">
      <c r="A93" s="378">
        <v>3</v>
      </c>
      <c r="B93" s="379" t="s">
        <v>190</v>
      </c>
      <c r="C93" s="379" t="s">
        <v>191</v>
      </c>
      <c r="D93" s="380" t="s">
        <v>48</v>
      </c>
      <c r="E93" s="383">
        <f t="shared" si="4"/>
        <v>75</v>
      </c>
      <c r="F93" s="382">
        <f>IFERROR(VLOOKUP($P93,'Rd1 PI'!$C$2:$AC$41,17,0),0)</f>
        <v>45</v>
      </c>
      <c r="G93" s="4">
        <f>IFERROR(VLOOKUP($P93,'Rd2 Sandown'!$C$2:$AC$41,17,0),0)</f>
        <v>30</v>
      </c>
      <c r="H93" s="377">
        <f>IFERROR(VLOOKUP($P93,#REF!,17,0),0)</f>
        <v>0</v>
      </c>
      <c r="I93" s="377">
        <f>IFERROR(VLOOKUP($P93,#REF!,17,0),0)</f>
        <v>0</v>
      </c>
      <c r="J93" s="377">
        <f>IFERROR(VLOOKUP($P93,#REF!,17,0),0)</f>
        <v>0</v>
      </c>
      <c r="K93" s="377">
        <f>IFERROR(VLOOKUP($P93,#REF!,17,0),0)</f>
        <v>0</v>
      </c>
      <c r="L93" s="377">
        <f>IFERROR(VLOOKUP($P93,#REF!,17,0),0)</f>
        <v>0</v>
      </c>
      <c r="M93" s="377">
        <f>IFERROR(VLOOKUP($P93,#REF!,17,0),0)</f>
        <v>0</v>
      </c>
      <c r="N93" s="377">
        <f>IFERROR(VLOOKUP($P93,#REF!,17,0),0)</f>
        <v>0</v>
      </c>
      <c r="O93" s="377">
        <f>IFERROR(VLOOKUP($P93,#REF!,17,0),0)</f>
        <v>0</v>
      </c>
      <c r="P93" s="5" t="str">
        <f t="shared" si="5"/>
        <v>tom whelan</v>
      </c>
    </row>
    <row r="94" spans="1:17" s="5" customFormat="1" x14ac:dyDescent="0.3">
      <c r="A94" s="378">
        <v>4</v>
      </c>
      <c r="B94" s="379" t="s">
        <v>28</v>
      </c>
      <c r="C94" s="379" t="s">
        <v>192</v>
      </c>
      <c r="D94" s="380" t="s">
        <v>48</v>
      </c>
      <c r="E94" s="383">
        <f t="shared" si="4"/>
        <v>75</v>
      </c>
      <c r="F94" s="382">
        <f>IFERROR(VLOOKUP($P94,'Rd1 PI'!$C$2:$AC$41,17,0),0)</f>
        <v>15</v>
      </c>
      <c r="G94" s="4">
        <f>IFERROR(VLOOKUP($P94,'Rd2 Sandown'!$C$2:$AC$41,17,0),0)</f>
        <v>60</v>
      </c>
      <c r="H94" s="377">
        <f>IFERROR(VLOOKUP($P94,#REF!,17,0),0)</f>
        <v>0</v>
      </c>
      <c r="I94" s="377">
        <f>IFERROR(VLOOKUP($P94,#REF!,17,0),0)</f>
        <v>0</v>
      </c>
      <c r="J94" s="377">
        <f>IFERROR(VLOOKUP($P94,#REF!,17,0),0)</f>
        <v>0</v>
      </c>
      <c r="K94" s="377">
        <f>IFERROR(VLOOKUP($P94,#REF!,17,0),0)</f>
        <v>0</v>
      </c>
      <c r="L94" s="377">
        <f>IFERROR(VLOOKUP($P94,#REF!,17,0),0)</f>
        <v>0</v>
      </c>
      <c r="M94" s="377">
        <f>IFERROR(VLOOKUP($P94,#REF!,17,0),0)</f>
        <v>0</v>
      </c>
      <c r="N94" s="377">
        <f>IFERROR(VLOOKUP($P94,#REF!,17,0),0)</f>
        <v>0</v>
      </c>
      <c r="O94" s="377">
        <f>IFERROR(VLOOKUP($P94,#REF!,17,0),0)</f>
        <v>0</v>
      </c>
      <c r="P94" s="5" t="str">
        <f t="shared" si="5"/>
        <v>tim van duyl</v>
      </c>
    </row>
    <row r="95" spans="1:17" s="5" customFormat="1" x14ac:dyDescent="0.3">
      <c r="A95" s="378">
        <v>5</v>
      </c>
      <c r="B95" s="379" t="s">
        <v>267</v>
      </c>
      <c r="C95" s="379" t="s">
        <v>268</v>
      </c>
      <c r="D95" s="380" t="s">
        <v>48</v>
      </c>
      <c r="E95" s="383">
        <f t="shared" si="4"/>
        <v>75</v>
      </c>
      <c r="F95" s="382">
        <f>IFERROR(VLOOKUP($P95,'Rd1 PI'!$C$2:$AC$41,17,0),0)</f>
        <v>0</v>
      </c>
      <c r="G95" s="4">
        <f>IFERROR(VLOOKUP($P95,'Rd2 Sandown'!$C$2:$AC$41,17,0),0)</f>
        <v>75</v>
      </c>
      <c r="H95" s="377">
        <f>IFERROR(VLOOKUP($P95,#REF!,17,0),0)</f>
        <v>0</v>
      </c>
      <c r="I95" s="377">
        <f>IFERROR(VLOOKUP($P95,#REF!,17,0),0)</f>
        <v>0</v>
      </c>
      <c r="J95" s="377">
        <f>IFERROR(VLOOKUP($P95,#REF!,17,0),0)</f>
        <v>0</v>
      </c>
      <c r="K95" s="377">
        <f>IFERROR(VLOOKUP($P95,#REF!,17,0),0)</f>
        <v>0</v>
      </c>
      <c r="L95" s="377">
        <f>IFERROR(VLOOKUP($P95,#REF!,17,0),0)</f>
        <v>0</v>
      </c>
      <c r="M95" s="377">
        <f>IFERROR(VLOOKUP($P95,#REF!,17,0),0)</f>
        <v>0</v>
      </c>
      <c r="N95" s="377">
        <f>IFERROR(VLOOKUP($P95,#REF!,17,0),0)</f>
        <v>0</v>
      </c>
      <c r="O95" s="377">
        <f>IFERROR(VLOOKUP($P95,#REF!,17,0),0)</f>
        <v>0</v>
      </c>
      <c r="P95" s="5" t="str">
        <f t="shared" si="5"/>
        <v>gavin newman</v>
      </c>
    </row>
    <row r="96" spans="1:17" s="5" customFormat="1" x14ac:dyDescent="0.3">
      <c r="A96" s="378">
        <v>6</v>
      </c>
      <c r="B96" s="379" t="s">
        <v>111</v>
      </c>
      <c r="C96" s="379" t="s">
        <v>189</v>
      </c>
      <c r="D96" s="380" t="s">
        <v>48</v>
      </c>
      <c r="E96" s="383">
        <f t="shared" si="4"/>
        <v>60</v>
      </c>
      <c r="F96" s="382">
        <f>IFERROR(VLOOKUP($P96,'Rd1 PI'!$C$2:$AC$41,17,0),0)</f>
        <v>60</v>
      </c>
      <c r="G96" s="4">
        <f>IFERROR(VLOOKUP($P96,'Rd2 Sandown'!$C$2:$AC$41,17,0),0)</f>
        <v>0</v>
      </c>
      <c r="H96" s="377">
        <f>IFERROR(VLOOKUP($P96,#REF!,17,0),0)</f>
        <v>0</v>
      </c>
      <c r="I96" s="377">
        <f>IFERROR(VLOOKUP($P96,#REF!,17,0),0)</f>
        <v>0</v>
      </c>
      <c r="J96" s="377">
        <f>IFERROR(VLOOKUP($P96,#REF!,17,0),0)</f>
        <v>0</v>
      </c>
      <c r="K96" s="377">
        <f>IFERROR(VLOOKUP($P96,#REF!,17,0),0)</f>
        <v>0</v>
      </c>
      <c r="L96" s="377">
        <f>IFERROR(VLOOKUP($P96,#REF!,17,0),0)</f>
        <v>0</v>
      </c>
      <c r="M96" s="377">
        <f>IFERROR(VLOOKUP($P96,#REF!,17,0),0)</f>
        <v>0</v>
      </c>
      <c r="N96" s="377">
        <f>IFERROR(VLOOKUP($P96,#REF!,17,0),0)</f>
        <v>0</v>
      </c>
      <c r="O96" s="377">
        <f>IFERROR(VLOOKUP($P96,#REF!,17,0),0)</f>
        <v>0</v>
      </c>
      <c r="P96" s="5" t="str">
        <f t="shared" si="5"/>
        <v>dean hasnat</v>
      </c>
    </row>
    <row r="97" spans="1:17" s="5" customFormat="1" x14ac:dyDescent="0.3">
      <c r="A97" s="378">
        <v>7</v>
      </c>
      <c r="B97" s="379" t="s">
        <v>118</v>
      </c>
      <c r="C97" s="379" t="s">
        <v>195</v>
      </c>
      <c r="D97" s="380" t="s">
        <v>48</v>
      </c>
      <c r="E97" s="383">
        <f t="shared" si="4"/>
        <v>60</v>
      </c>
      <c r="F97" s="382">
        <f>IFERROR(VLOOKUP($P97,'Rd1 PI'!$C$2:$AC$41,17,0),0)</f>
        <v>15</v>
      </c>
      <c r="G97" s="4">
        <f>IFERROR(VLOOKUP($P97,'Rd2 Sandown'!$C$2:$AC$41,17,0),0)</f>
        <v>45</v>
      </c>
      <c r="H97" s="377">
        <f>IFERROR(VLOOKUP($P97,#REF!,17,0),0)</f>
        <v>0</v>
      </c>
      <c r="I97" s="377">
        <f>IFERROR(VLOOKUP($P97,#REF!,17,0),0)</f>
        <v>0</v>
      </c>
      <c r="J97" s="377">
        <f>IFERROR(VLOOKUP($P97,#REF!,17,0),0)</f>
        <v>0</v>
      </c>
      <c r="K97" s="377">
        <f>IFERROR(VLOOKUP($P97,#REF!,17,0),0)</f>
        <v>0</v>
      </c>
      <c r="L97" s="377">
        <f>IFERROR(VLOOKUP($P97,#REF!,17,0),0)</f>
        <v>0</v>
      </c>
      <c r="M97" s="377">
        <f>IFERROR(VLOOKUP($P97,#REF!,17,0),0)</f>
        <v>0</v>
      </c>
      <c r="N97" s="377">
        <f>IFERROR(VLOOKUP($P97,#REF!,17,0),0)</f>
        <v>0</v>
      </c>
      <c r="O97" s="377">
        <f>IFERROR(VLOOKUP($P97,#REF!,17,0),0)</f>
        <v>0</v>
      </c>
      <c r="P97" s="5" t="str">
        <f t="shared" si="5"/>
        <v>david mackrell</v>
      </c>
    </row>
    <row r="98" spans="1:17" s="5" customFormat="1" x14ac:dyDescent="0.3">
      <c r="A98" s="378">
        <v>8</v>
      </c>
      <c r="B98" s="379" t="s">
        <v>139</v>
      </c>
      <c r="C98" s="379" t="s">
        <v>140</v>
      </c>
      <c r="D98" s="380" t="s">
        <v>48</v>
      </c>
      <c r="E98" s="383">
        <f t="shared" si="4"/>
        <v>30</v>
      </c>
      <c r="F98" s="382">
        <f>IFERROR(VLOOKUP($P98,'Rd1 PI'!$C$2:$AC$41,17,0),0)</f>
        <v>15</v>
      </c>
      <c r="G98" s="4">
        <f>IFERROR(VLOOKUP($P98,'Rd2 Sandown'!$C$2:$AC$41,17,0),0)</f>
        <v>15</v>
      </c>
      <c r="H98" s="377">
        <f>IFERROR(VLOOKUP($P98,#REF!,17,0),0)</f>
        <v>0</v>
      </c>
      <c r="I98" s="377">
        <f>IFERROR(VLOOKUP($P98,#REF!,17,0),0)</f>
        <v>0</v>
      </c>
      <c r="J98" s="377">
        <f>IFERROR(VLOOKUP($P98,#REF!,17,0),0)</f>
        <v>0</v>
      </c>
      <c r="K98" s="377">
        <f>IFERROR(VLOOKUP($P98,#REF!,17,0),0)</f>
        <v>0</v>
      </c>
      <c r="L98" s="377">
        <f>IFERROR(VLOOKUP($P98,#REF!,17,0),0)</f>
        <v>0</v>
      </c>
      <c r="M98" s="377">
        <f>IFERROR(VLOOKUP($P98,#REF!,17,0),0)</f>
        <v>0</v>
      </c>
      <c r="N98" s="377">
        <f>IFERROR(VLOOKUP($P98,#REF!,17,0),0)</f>
        <v>0</v>
      </c>
      <c r="O98" s="377">
        <f>IFERROR(VLOOKUP($P98,#REF!,17,0),0)</f>
        <v>0</v>
      </c>
      <c r="P98" s="5" t="str">
        <f t="shared" si="5"/>
        <v>simon acfield</v>
      </c>
    </row>
    <row r="99" spans="1:17" s="5" customFormat="1" x14ac:dyDescent="0.3">
      <c r="A99" s="378">
        <v>9</v>
      </c>
      <c r="B99" s="379" t="s">
        <v>282</v>
      </c>
      <c r="C99" s="379" t="s">
        <v>283</v>
      </c>
      <c r="D99" s="380" t="s">
        <v>48</v>
      </c>
      <c r="E99" s="383">
        <f t="shared" si="4"/>
        <v>30</v>
      </c>
      <c r="F99" s="382">
        <f>IFERROR(VLOOKUP($P99,'Rd1 PI'!$C$2:$AC$41,17,0),0)</f>
        <v>30</v>
      </c>
      <c r="G99" s="4">
        <f>IFERROR(VLOOKUP($P99,'Rd2 Sandown'!$C$2:$AC$41,17,0),0)</f>
        <v>0</v>
      </c>
      <c r="H99" s="377">
        <f>IFERROR(VLOOKUP($P99,#REF!,17,0),0)</f>
        <v>0</v>
      </c>
      <c r="I99" s="377">
        <f>IFERROR(VLOOKUP($P99,#REF!,17,0),0)</f>
        <v>0</v>
      </c>
      <c r="J99" s="377">
        <f>IFERROR(VLOOKUP($P99,#REF!,17,0),0)</f>
        <v>0</v>
      </c>
      <c r="K99" s="377">
        <f>IFERROR(VLOOKUP($P99,#REF!,17,0),0)</f>
        <v>0</v>
      </c>
      <c r="L99" s="377">
        <f>IFERROR(VLOOKUP($P99,#REF!,17,0),0)</f>
        <v>0</v>
      </c>
      <c r="M99" s="377">
        <f>IFERROR(VLOOKUP($P99,#REF!,17,0),0)</f>
        <v>0</v>
      </c>
      <c r="N99" s="377">
        <f>IFERROR(VLOOKUP($P99,#REF!,17,0),0)</f>
        <v>0</v>
      </c>
      <c r="O99" s="377">
        <f>IFERROR(VLOOKUP($P99,#REF!,17,0),0)</f>
        <v>0</v>
      </c>
      <c r="P99" s="5" t="str">
        <f t="shared" si="5"/>
        <v>alexandra hailstone</v>
      </c>
    </row>
    <row r="100" spans="1:17" s="5" customFormat="1" ht="12.9" thickBot="1" x14ac:dyDescent="0.35">
      <c r="A100" s="378">
        <v>10</v>
      </c>
      <c r="B100" s="379" t="s">
        <v>193</v>
      </c>
      <c r="C100" s="379" t="s">
        <v>194</v>
      </c>
      <c r="D100" s="380" t="s">
        <v>48</v>
      </c>
      <c r="E100" s="384">
        <f t="shared" si="4"/>
        <v>15</v>
      </c>
      <c r="F100" s="382">
        <f>IFERROR(VLOOKUP($P100,'Rd1 PI'!$C$2:$AC$41,17,0),0)</f>
        <v>15</v>
      </c>
      <c r="G100" s="4">
        <f>IFERROR(VLOOKUP($P100,'Rd2 Sandown'!$C$2:$AC$41,17,0),0)</f>
        <v>0</v>
      </c>
      <c r="H100" s="377">
        <f>IFERROR(VLOOKUP($P100,#REF!,17,0),0)</f>
        <v>0</v>
      </c>
      <c r="I100" s="377">
        <f>IFERROR(VLOOKUP($P100,#REF!,17,0),0)</f>
        <v>0</v>
      </c>
      <c r="J100" s="377">
        <f>IFERROR(VLOOKUP($P100,#REF!,17,0),0)</f>
        <v>0</v>
      </c>
      <c r="K100" s="377">
        <f>IFERROR(VLOOKUP($P100,#REF!,17,0),0)</f>
        <v>0</v>
      </c>
      <c r="L100" s="377">
        <f>IFERROR(VLOOKUP($P100,#REF!,17,0),0)</f>
        <v>0</v>
      </c>
      <c r="M100" s="377">
        <f>IFERROR(VLOOKUP($P100,#REF!,17,0),0)</f>
        <v>0</v>
      </c>
      <c r="N100" s="377">
        <f>IFERROR(VLOOKUP($P100,#REF!,17,0),0)</f>
        <v>0</v>
      </c>
      <c r="O100" s="377">
        <f>IFERROR(VLOOKUP($P100,#REF!,17,0),0)</f>
        <v>0</v>
      </c>
      <c r="P100" s="5" t="str">
        <f t="shared" si="5"/>
        <v>isaac pittolo</v>
      </c>
    </row>
    <row r="101" spans="1:17" x14ac:dyDescent="0.3">
      <c r="A101" s="13"/>
      <c r="B101" s="5"/>
      <c r="C101" s="5"/>
      <c r="D101" s="23"/>
      <c r="E101" s="24"/>
      <c r="F101" s="4"/>
      <c r="G101" s="4"/>
      <c r="H101" s="4"/>
      <c r="I101" s="12"/>
      <c r="J101" s="12"/>
      <c r="K101" s="12"/>
      <c r="L101" s="4"/>
      <c r="M101" s="4"/>
      <c r="N101" s="4"/>
      <c r="O101" s="4"/>
      <c r="P101" s="14"/>
      <c r="Q101" s="15"/>
    </row>
    <row r="102" spans="1:17" s="5" customFormat="1" ht="12.9" thickBot="1" x14ac:dyDescent="0.35">
      <c r="A102" s="39" t="s">
        <v>46</v>
      </c>
      <c r="B102" s="40"/>
      <c r="C102" s="40"/>
      <c r="D102" s="15"/>
      <c r="E102" s="24"/>
      <c r="F102" s="4"/>
      <c r="G102" s="4"/>
      <c r="H102" s="4"/>
      <c r="I102" s="4"/>
      <c r="J102" s="4"/>
      <c r="K102" s="4"/>
      <c r="L102" s="4"/>
      <c r="M102" s="4"/>
      <c r="N102" s="4"/>
      <c r="O102" s="4"/>
    </row>
    <row r="103" spans="1:17" s="5" customFormat="1" x14ac:dyDescent="0.3">
      <c r="A103" s="36">
        <v>1</v>
      </c>
      <c r="B103" s="86" t="s">
        <v>114</v>
      </c>
      <c r="C103" s="86" t="s">
        <v>115</v>
      </c>
      <c r="D103" s="37" t="s">
        <v>49</v>
      </c>
      <c r="E103" s="72">
        <f>SUM(F103:O103) - SMALL(F103:O103,2) - MIN(F103:O103)</f>
        <v>200</v>
      </c>
      <c r="F103" s="204">
        <f>IFERROR(VLOOKUP($P103,'Rd1 PI'!$C$2:$AC$41,17,0),0)</f>
        <v>100</v>
      </c>
      <c r="G103" s="4">
        <f>IFERROR(VLOOKUP($P103,'Rd2 Sandown'!$C$2:$AC$41,17,0),0)</f>
        <v>100</v>
      </c>
      <c r="H103" s="272">
        <f>IFERROR(VLOOKUP($P103,#REF!,17,0),0)</f>
        <v>0</v>
      </c>
      <c r="I103" s="38">
        <f>IFERROR(VLOOKUP($P103,#REF!,17,0),0)</f>
        <v>0</v>
      </c>
      <c r="J103" s="38">
        <f>IFERROR(VLOOKUP($P103,#REF!,17,0),0)</f>
        <v>0</v>
      </c>
      <c r="K103" s="38">
        <f>IFERROR(VLOOKUP($P103,#REF!,17,0),0)</f>
        <v>0</v>
      </c>
      <c r="L103" s="38">
        <f>IFERROR(VLOOKUP($P103,#REF!,17,0),0)</f>
        <v>0</v>
      </c>
      <c r="M103" s="38">
        <f>IFERROR(VLOOKUP($P103,#REF!,17,0),0)</f>
        <v>0</v>
      </c>
      <c r="N103" s="38">
        <f>IFERROR(VLOOKUP($P103,#REF!,17,0),0)</f>
        <v>0</v>
      </c>
      <c r="O103" s="38">
        <f>IFERROR(VLOOKUP($P103,#REF!,17,0),0)</f>
        <v>0</v>
      </c>
      <c r="P103" s="5" t="str">
        <f>CONCATENATE(LOWER(B103)," ",LOWER(C103))</f>
        <v>randy stagno navarra</v>
      </c>
    </row>
    <row r="104" spans="1:17" s="5" customFormat="1" x14ac:dyDescent="0.3">
      <c r="A104" s="36">
        <v>2</v>
      </c>
      <c r="B104" s="86" t="s">
        <v>118</v>
      </c>
      <c r="C104" s="86" t="s">
        <v>119</v>
      </c>
      <c r="D104" s="37" t="s">
        <v>49</v>
      </c>
      <c r="E104" s="73">
        <f>SUM(F104:O104) - SMALL(F104:O104,2) - MIN(F104:O104)</f>
        <v>135</v>
      </c>
      <c r="F104" s="204">
        <f>IFERROR(VLOOKUP($P104,'Rd1 PI'!$C$2:$AC$41,17,0),0)</f>
        <v>60</v>
      </c>
      <c r="G104" s="4">
        <f>IFERROR(VLOOKUP($P104,'Rd2 Sandown'!$C$2:$AC$41,17,0),0)</f>
        <v>75</v>
      </c>
      <c r="H104" s="272">
        <v>0</v>
      </c>
      <c r="I104" s="38">
        <v>0</v>
      </c>
      <c r="J104" s="38">
        <v>0</v>
      </c>
      <c r="K104" s="38">
        <v>0</v>
      </c>
      <c r="L104" s="38">
        <v>0</v>
      </c>
      <c r="M104" s="38">
        <v>0</v>
      </c>
      <c r="N104" s="38">
        <v>0</v>
      </c>
      <c r="O104" s="38">
        <f>IFERROR(VLOOKUP($P104,#REF!,17,0),0)</f>
        <v>0</v>
      </c>
      <c r="P104" s="5" t="str">
        <f>CONCATENATE(LOWER(B104)," ",LOWER(C104))</f>
        <v>david adam</v>
      </c>
    </row>
    <row r="105" spans="1:17" s="5" customFormat="1" x14ac:dyDescent="0.3">
      <c r="A105" s="36">
        <v>3</v>
      </c>
      <c r="B105" s="86" t="s">
        <v>116</v>
      </c>
      <c r="C105" s="86" t="s">
        <v>117</v>
      </c>
      <c r="D105" s="37" t="s">
        <v>49</v>
      </c>
      <c r="E105" s="73">
        <f>SUM(F105:O105) - SMALL(F105:O105,2) - MIN(F105:O105)</f>
        <v>120</v>
      </c>
      <c r="F105" s="204">
        <f>IFERROR(VLOOKUP($P105,'Rd1 PI'!$C$2:$AC$41,17,0),0)</f>
        <v>75</v>
      </c>
      <c r="G105" s="4">
        <f>IFERROR(VLOOKUP($P105,'Rd2 Sandown'!$C$2:$AC$41,17,0),0)</f>
        <v>45</v>
      </c>
      <c r="H105" s="272">
        <f>IFERROR(VLOOKUP($P105,#REF!,17,0),0)</f>
        <v>0</v>
      </c>
      <c r="I105" s="38">
        <f>IFERROR(VLOOKUP($P105,#REF!,17,0),0)</f>
        <v>0</v>
      </c>
      <c r="J105" s="38">
        <f>IFERROR(VLOOKUP($P105,#REF!,17,0),0)</f>
        <v>0</v>
      </c>
      <c r="K105" s="38">
        <f>IFERROR(VLOOKUP($P105,#REF!,17,0),0)</f>
        <v>0</v>
      </c>
      <c r="L105" s="38">
        <f>IFERROR(VLOOKUP($P105,#REF!,17,0),0)</f>
        <v>0</v>
      </c>
      <c r="M105" s="38">
        <f>IFERROR(VLOOKUP($P105,#REF!,17,0),0)</f>
        <v>0</v>
      </c>
      <c r="N105" s="38">
        <f>IFERROR(VLOOKUP($P105,#REF!,17,0),0)</f>
        <v>0</v>
      </c>
      <c r="O105" s="38">
        <f>IFERROR(VLOOKUP($P105,#REF!,17,0),0)</f>
        <v>0</v>
      </c>
      <c r="P105" s="5" t="str">
        <f>CONCATENATE(LOWER(B105)," ",LOWER(C105))</f>
        <v>alan conrad</v>
      </c>
    </row>
    <row r="106" spans="1:17" s="5" customFormat="1" x14ac:dyDescent="0.3">
      <c r="A106" s="36">
        <v>4</v>
      </c>
      <c r="B106" s="86" t="s">
        <v>123</v>
      </c>
      <c r="C106" s="86" t="s">
        <v>122</v>
      </c>
      <c r="D106" s="37" t="s">
        <v>49</v>
      </c>
      <c r="E106" s="73">
        <f>SUM(F106:O106) - SMALL(F106:O106,2) - MIN(F106:O106)</f>
        <v>105</v>
      </c>
      <c r="F106" s="204">
        <f>IFERROR(VLOOKUP($P106,'Rd1 PI'!$C$2:$AC$41,17,0),0)</f>
        <v>45</v>
      </c>
      <c r="G106" s="4">
        <f>IFERROR(VLOOKUP($P106,'Rd2 Sandown'!$C$2:$AC$41,17,0),0)</f>
        <v>60</v>
      </c>
      <c r="H106" s="272">
        <f>IFERROR(VLOOKUP($P106,#REF!,17,0),0)</f>
        <v>0</v>
      </c>
      <c r="I106" s="38">
        <f>IFERROR(VLOOKUP($P106,#REF!,17,0),0)</f>
        <v>0</v>
      </c>
      <c r="J106" s="38">
        <f>IFERROR(VLOOKUP($P106,#REF!,17,0),0)</f>
        <v>0</v>
      </c>
      <c r="K106" s="38">
        <f>IFERROR(VLOOKUP($P106,#REF!,17,0),0)</f>
        <v>0</v>
      </c>
      <c r="L106" s="38">
        <f>IFERROR(VLOOKUP($P106,#REF!,17,0),0)</f>
        <v>0</v>
      </c>
      <c r="M106" s="38">
        <f>IFERROR(VLOOKUP($P106,#REF!,17,0),0)</f>
        <v>0</v>
      </c>
      <c r="N106" s="38">
        <f>IFERROR(VLOOKUP($P106,#REF!,17,0),0)</f>
        <v>0</v>
      </c>
      <c r="O106" s="38">
        <f>IFERROR(VLOOKUP($P106,#REF!,17,0),0)</f>
        <v>0</v>
      </c>
      <c r="P106" s="5" t="str">
        <f>CONCATENATE(LOWER(B106)," ",LOWER(C106))</f>
        <v>matt brogan</v>
      </c>
    </row>
    <row r="107" spans="1:17" s="5" customFormat="1" ht="12.9" thickBot="1" x14ac:dyDescent="0.35">
      <c r="A107" s="36">
        <v>5</v>
      </c>
      <c r="B107" s="86"/>
      <c r="C107" s="86"/>
      <c r="D107" s="37" t="s">
        <v>49</v>
      </c>
      <c r="E107" s="74">
        <f>SUM(F107:O107) - SMALL(F107:O107,2) - MIN(F107:O107)</f>
        <v>0</v>
      </c>
      <c r="F107" s="204">
        <f>IFERROR(VLOOKUP($P107,'Rd1 PI'!$C$2:$AC$41,17,0),0)</f>
        <v>0</v>
      </c>
      <c r="G107" s="4">
        <f>IFERROR(VLOOKUP($P107,'Rd2 Sandown'!$C$2:$AC$41,17,0),0)</f>
        <v>0</v>
      </c>
      <c r="H107" s="272">
        <f>IFERROR(VLOOKUP($P107,#REF!,17,0),0)</f>
        <v>0</v>
      </c>
      <c r="I107" s="38">
        <f>IFERROR(VLOOKUP($P107,#REF!,17,0),0)</f>
        <v>0</v>
      </c>
      <c r="J107" s="38">
        <f>IFERROR(VLOOKUP($P107,#REF!,17,0),0)</f>
        <v>0</v>
      </c>
      <c r="K107" s="38">
        <f>IFERROR(VLOOKUP($P107,#REF!,17,0),0)</f>
        <v>0</v>
      </c>
      <c r="L107" s="38">
        <f>IFERROR(VLOOKUP($P107,#REF!,17,0),0)</f>
        <v>0</v>
      </c>
      <c r="M107" s="38">
        <f>IFERROR(VLOOKUP($P107,#REF!,17,0),0)</f>
        <v>0</v>
      </c>
      <c r="N107" s="38">
        <f>IFERROR(VLOOKUP($P107,#REF!,17,0),0)</f>
        <v>0</v>
      </c>
      <c r="O107" s="38">
        <f>IFERROR(VLOOKUP($P107,#REF!,17,0),0)</f>
        <v>0</v>
      </c>
      <c r="P107" s="5" t="str">
        <f>CONCATENATE(LOWER(B107)," ",LOWER(C107))</f>
        <v xml:space="preserve"> </v>
      </c>
    </row>
    <row r="108" spans="1:17" x14ac:dyDescent="0.3">
      <c r="A108" s="13"/>
      <c r="B108" s="5"/>
      <c r="C108" s="5"/>
      <c r="D108" s="23"/>
      <c r="E108" s="24"/>
      <c r="F108" s="4"/>
      <c r="G108" s="4"/>
      <c r="H108" s="4"/>
      <c r="I108" s="12"/>
      <c r="J108" s="12"/>
      <c r="K108" s="12"/>
      <c r="L108" s="4"/>
      <c r="M108" s="4"/>
      <c r="N108" s="4"/>
      <c r="O108" s="4"/>
      <c r="P108" s="14"/>
      <c r="Q108" s="15"/>
    </row>
    <row r="109" spans="1:17" s="5" customFormat="1" ht="12.9" thickBot="1" x14ac:dyDescent="0.35">
      <c r="A109" s="122" t="s">
        <v>17</v>
      </c>
      <c r="B109" s="123"/>
      <c r="C109" s="123"/>
      <c r="D109" s="15"/>
      <c r="E109" s="24"/>
      <c r="F109" s="4"/>
      <c r="G109" s="4"/>
      <c r="H109" s="4"/>
      <c r="I109" s="4"/>
      <c r="J109" s="4"/>
      <c r="K109" s="4"/>
      <c r="L109" s="4"/>
      <c r="M109" s="4"/>
      <c r="N109" s="4"/>
      <c r="O109" s="4"/>
    </row>
    <row r="110" spans="1:17" s="5" customFormat="1" x14ac:dyDescent="0.3">
      <c r="A110" s="94">
        <v>1</v>
      </c>
      <c r="B110" s="99" t="s">
        <v>265</v>
      </c>
      <c r="C110" s="99" t="s">
        <v>266</v>
      </c>
      <c r="D110" s="95" t="s">
        <v>16</v>
      </c>
      <c r="E110" s="96">
        <f>SUM(F110:O110) - SMALL(F110:O110,2) - MIN(F110:O110)</f>
        <v>100</v>
      </c>
      <c r="F110" s="133">
        <f>IFERROR(VLOOKUP($P110,'Rd1 PI'!$C$2:$AC$41,17,0),0)</f>
        <v>0</v>
      </c>
      <c r="G110" s="4">
        <f>IFERROR(VLOOKUP($P110,'Rd2 Sandown'!$C$2:$AC$41,17,0),0)</f>
        <v>100</v>
      </c>
      <c r="H110" s="97">
        <f>IFERROR(VLOOKUP($P110,#REF!,17,0),0)</f>
        <v>0</v>
      </c>
      <c r="I110" s="97">
        <f>IFERROR(VLOOKUP($P110,#REF!,17,0),0)</f>
        <v>0</v>
      </c>
      <c r="J110" s="97">
        <f>IFERROR(VLOOKUP($P110,#REF!,17,0),0)</f>
        <v>0</v>
      </c>
      <c r="K110" s="97">
        <f>IFERROR(VLOOKUP($P110,#REF!,17,0),0)</f>
        <v>0</v>
      </c>
      <c r="L110" s="97">
        <f>IFERROR(VLOOKUP($P110,#REF!,17,0),0)</f>
        <v>0</v>
      </c>
      <c r="M110" s="97">
        <f>IFERROR(VLOOKUP($P110,#REF!,17,0),0)</f>
        <v>0</v>
      </c>
      <c r="N110" s="97">
        <f>IFERROR(VLOOKUP($P110,#REF!,17,0),0)</f>
        <v>0</v>
      </c>
      <c r="O110" s="97">
        <f>IFERROR(VLOOKUP($P110,#REF!,17,0),0)</f>
        <v>0</v>
      </c>
      <c r="P110" s="5" t="str">
        <f>CONCATENATE(LOWER(B110)," ",LOWER(C110))</f>
        <v>steven cassar</v>
      </c>
    </row>
    <row r="111" spans="1:17" s="5" customFormat="1" x14ac:dyDescent="0.3">
      <c r="A111" s="94">
        <v>2</v>
      </c>
      <c r="B111" s="99"/>
      <c r="C111" s="99"/>
      <c r="D111" s="95" t="s">
        <v>16</v>
      </c>
      <c r="E111" s="98">
        <f>SUM(F111:O111) - SMALL(F111:O111,2) - MIN(F111:O111)</f>
        <v>0</v>
      </c>
      <c r="F111" s="133">
        <f>IFERROR(VLOOKUP($P111,'Rd1 PI'!$C$2:$AC$41,17,0),0)</f>
        <v>0</v>
      </c>
      <c r="G111" s="4">
        <f>IFERROR(VLOOKUP($P111,'Rd2 Sandown'!$C$2:$AC$41,17,0),0)</f>
        <v>0</v>
      </c>
      <c r="H111" s="97">
        <f>IFERROR(VLOOKUP($P111,#REF!,17,0),0)</f>
        <v>0</v>
      </c>
      <c r="I111" s="97">
        <f>IFERROR(VLOOKUP($P111,#REF!,17,0),0)</f>
        <v>0</v>
      </c>
      <c r="J111" s="97">
        <f>IFERROR(VLOOKUP($P111,#REF!,17,0),0)</f>
        <v>0</v>
      </c>
      <c r="K111" s="97">
        <f>IFERROR(VLOOKUP($P111,#REF!,17,0),0)</f>
        <v>0</v>
      </c>
      <c r="L111" s="97">
        <f>IFERROR(VLOOKUP($P111,#REF!,17,0),0)</f>
        <v>0</v>
      </c>
      <c r="M111" s="97">
        <f>IFERROR(VLOOKUP($P111,#REF!,17,0),0)</f>
        <v>0</v>
      </c>
      <c r="N111" s="97">
        <f>IFERROR(VLOOKUP($P111,#REF!,17,0),0)</f>
        <v>0</v>
      </c>
      <c r="O111" s="97">
        <f>IFERROR(VLOOKUP($P111,#REF!,17,0),0)</f>
        <v>0</v>
      </c>
      <c r="P111" s="5" t="str">
        <f>CONCATENATE(LOWER(B111)," ",LOWER(C111))</f>
        <v xml:space="preserve"> </v>
      </c>
    </row>
    <row r="112" spans="1:17" s="5" customFormat="1" x14ac:dyDescent="0.3">
      <c r="A112" s="94">
        <v>3</v>
      </c>
      <c r="B112" s="99"/>
      <c r="C112" s="99"/>
      <c r="D112" s="95" t="s">
        <v>16</v>
      </c>
      <c r="E112" s="98">
        <f>SUM(F112:O112) - SMALL(F112:O112,2) - MIN(F112:O112)</f>
        <v>0</v>
      </c>
      <c r="F112" s="133">
        <f>IFERROR(VLOOKUP($P112,'Rd1 PI'!$C$2:$AC$41,17,0),0)</f>
        <v>0</v>
      </c>
      <c r="G112" s="4">
        <f>IFERROR(VLOOKUP($P112,'Rd2 Sandown'!$C$2:$AC$41,17,0),0)</f>
        <v>0</v>
      </c>
      <c r="H112" s="97">
        <f>IFERROR(VLOOKUP($P112,#REF!,17,0),0)</f>
        <v>0</v>
      </c>
      <c r="I112" s="97">
        <f>IFERROR(VLOOKUP($P112,#REF!,17,0),0)</f>
        <v>0</v>
      </c>
      <c r="J112" s="97">
        <f>IFERROR(VLOOKUP($P112,#REF!,17,0),0)</f>
        <v>0</v>
      </c>
      <c r="K112" s="97">
        <f>IFERROR(VLOOKUP($P112,#REF!,17,0),0)</f>
        <v>0</v>
      </c>
      <c r="L112" s="97">
        <f>IFERROR(VLOOKUP($P112,#REF!,17,0),0)</f>
        <v>0</v>
      </c>
      <c r="M112" s="97">
        <f>IFERROR(VLOOKUP($P112,#REF!,17,0),0)</f>
        <v>0</v>
      </c>
      <c r="N112" s="97">
        <f>IFERROR(VLOOKUP($P112,#REF!,17,0),0)</f>
        <v>0</v>
      </c>
      <c r="O112" s="97">
        <f>IFERROR(VLOOKUP($P112,#REF!,17,0),0)</f>
        <v>0</v>
      </c>
      <c r="P112" s="5" t="str">
        <f>CONCATENATE(LOWER(B112)," ",LOWER(C112))</f>
        <v xml:space="preserve"> </v>
      </c>
    </row>
    <row r="113" spans="1:17" s="5" customFormat="1" x14ac:dyDescent="0.3">
      <c r="A113" s="94">
        <v>4</v>
      </c>
      <c r="B113" s="99"/>
      <c r="C113" s="99"/>
      <c r="D113" s="95" t="s">
        <v>16</v>
      </c>
      <c r="E113" s="98">
        <f>SUM(F113:O113) - SMALL(F113:O113,2) - MIN(F113:O113)</f>
        <v>0</v>
      </c>
      <c r="F113" s="133">
        <f>IFERROR(VLOOKUP($P113,'Rd1 PI'!$C$2:$AC$41,17,0),0)</f>
        <v>0</v>
      </c>
      <c r="G113" s="4">
        <f>IFERROR(VLOOKUP($P113,'Rd2 Sandown'!$C$2:$AC$41,17,0),0)</f>
        <v>0</v>
      </c>
      <c r="H113" s="97">
        <f>IFERROR(VLOOKUP($P113,#REF!,17,0),0)</f>
        <v>0</v>
      </c>
      <c r="I113" s="97">
        <f>IFERROR(VLOOKUP($P113,#REF!,17,0),0)</f>
        <v>0</v>
      </c>
      <c r="J113" s="97">
        <f>IFERROR(VLOOKUP($P113,#REF!,17,0),0)</f>
        <v>0</v>
      </c>
      <c r="K113" s="97">
        <f>IFERROR(VLOOKUP($P113,#REF!,17,0),0)</f>
        <v>0</v>
      </c>
      <c r="L113" s="97">
        <f>IFERROR(VLOOKUP($P113,#REF!,17,0),0)</f>
        <v>0</v>
      </c>
      <c r="M113" s="97">
        <f>IFERROR(VLOOKUP($P113,#REF!,17,0),0)</f>
        <v>0</v>
      </c>
      <c r="N113" s="97">
        <f>IFERROR(VLOOKUP($P113,#REF!,17,0),0)</f>
        <v>0</v>
      </c>
      <c r="O113" s="97">
        <f>IFERROR(VLOOKUP($P113,#REF!,17,0),0)</f>
        <v>0</v>
      </c>
      <c r="P113" s="5" t="str">
        <f>CONCATENATE(LOWER(B113)," ",LOWER(C113))</f>
        <v xml:space="preserve"> </v>
      </c>
    </row>
    <row r="114" spans="1:17" s="5" customFormat="1" ht="12.9" thickBot="1" x14ac:dyDescent="0.35">
      <c r="A114" s="94">
        <v>5</v>
      </c>
      <c r="B114" s="100"/>
      <c r="C114" s="100"/>
      <c r="D114" s="95" t="s">
        <v>16</v>
      </c>
      <c r="E114" s="101">
        <f>SUM(F114:O114) - SMALL(F114:O114,2) - MIN(F114:O114)</f>
        <v>0</v>
      </c>
      <c r="F114" s="133">
        <f>IFERROR(VLOOKUP($P114,'Rd1 PI'!$C$2:$AC$41,17,0),0)</f>
        <v>0</v>
      </c>
      <c r="G114" s="4">
        <f>IFERROR(VLOOKUP($P114,'Rd2 Sandown'!$C$2:$AC$41,17,0),0)</f>
        <v>0</v>
      </c>
      <c r="H114" s="97">
        <f>IFERROR(VLOOKUP($P114,#REF!,17,0),0)</f>
        <v>0</v>
      </c>
      <c r="I114" s="97">
        <f>IFERROR(VLOOKUP($P114,#REF!,17,0),0)</f>
        <v>0</v>
      </c>
      <c r="J114" s="97">
        <f>IFERROR(VLOOKUP($P114,#REF!,17,0),0)</f>
        <v>0</v>
      </c>
      <c r="K114" s="97">
        <f>IFERROR(VLOOKUP($P114,#REF!,17,0),0)</f>
        <v>0</v>
      </c>
      <c r="L114" s="97">
        <f>IFERROR(VLOOKUP($P114,#REF!,17,0),0)</f>
        <v>0</v>
      </c>
      <c r="M114" s="97">
        <f>IFERROR(VLOOKUP($P114,#REF!,17,0),0)</f>
        <v>0</v>
      </c>
      <c r="N114" s="97">
        <f>IFERROR(VLOOKUP($P114,#REF!,17,0),0)</f>
        <v>0</v>
      </c>
      <c r="O114" s="97">
        <f>IFERROR(VLOOKUP($P114,#REF!,17,0),0)</f>
        <v>0</v>
      </c>
      <c r="P114" s="5" t="str">
        <f>CONCATENATE(LOWER(B114)," ",LOWER(C114))</f>
        <v xml:space="preserve"> </v>
      </c>
    </row>
    <row r="115" spans="1:17" x14ac:dyDescent="0.3">
      <c r="A115" s="3"/>
      <c r="B115" s="22"/>
      <c r="C115" s="22"/>
      <c r="D115" s="23"/>
      <c r="E115" s="24"/>
      <c r="F115" s="4"/>
      <c r="G115" s="4"/>
      <c r="H115" s="4"/>
      <c r="I115" s="23"/>
      <c r="J115" s="4"/>
      <c r="K115" s="4"/>
      <c r="L115" s="4"/>
      <c r="M115" s="4"/>
      <c r="N115" s="4"/>
      <c r="O115" s="4"/>
      <c r="P115" s="14"/>
      <c r="Q115" s="15"/>
    </row>
    <row r="116" spans="1:17" s="5" customFormat="1" ht="12.9" thickBot="1" x14ac:dyDescent="0.35">
      <c r="A116" s="64" t="s">
        <v>11</v>
      </c>
      <c r="B116" s="59"/>
      <c r="C116" s="59"/>
      <c r="D116" s="23"/>
      <c r="E116" s="24"/>
      <c r="F116" s="4"/>
      <c r="G116" s="4"/>
      <c r="H116" s="4"/>
      <c r="I116" s="12"/>
      <c r="J116" s="12"/>
      <c r="K116" s="12"/>
      <c r="L116" s="4"/>
      <c r="M116" s="4"/>
      <c r="N116" s="4"/>
      <c r="O116" s="4"/>
    </row>
    <row r="117" spans="1:17" s="5" customFormat="1" x14ac:dyDescent="0.3">
      <c r="A117" s="62">
        <v>1</v>
      </c>
      <c r="B117" s="61" t="s">
        <v>112</v>
      </c>
      <c r="C117" s="61" t="s">
        <v>113</v>
      </c>
      <c r="D117" s="60" t="s">
        <v>13</v>
      </c>
      <c r="E117" s="75">
        <f>SUM(F117:O117) - SMALL(F117:O117,2) - MIN(F117:O117)</f>
        <v>175</v>
      </c>
      <c r="F117" s="130">
        <f>IFERROR(VLOOKUP($P117,'Rd1 PI'!$C$2:$AC$41,17,0),0)</f>
        <v>100</v>
      </c>
      <c r="G117" s="4">
        <f>IFERROR(VLOOKUP($P117,'Rd2 Sandown'!$C$2:$AC$41,17,0),0)</f>
        <v>75</v>
      </c>
      <c r="H117" s="267">
        <f>IFERROR(VLOOKUP($P117,#REF!,17,0),0)</f>
        <v>0</v>
      </c>
      <c r="I117" s="267">
        <f>IFERROR(VLOOKUP($P117,#REF!,17,0),0)</f>
        <v>0</v>
      </c>
      <c r="J117" s="267">
        <f>IFERROR(VLOOKUP($P117,#REF!,17,0),0)</f>
        <v>0</v>
      </c>
      <c r="K117" s="267">
        <f>IFERROR(VLOOKUP($P117,#REF!,17,0),0)</f>
        <v>0</v>
      </c>
      <c r="L117" s="278">
        <f>IFERROR(VLOOKUP($P117,#REF!,17,0),0)</f>
        <v>0</v>
      </c>
      <c r="M117" s="278">
        <f>IFERROR(VLOOKUP($P117,#REF!,17,0),0)</f>
        <v>0</v>
      </c>
      <c r="N117" s="278">
        <f>IFERROR(VLOOKUP($P117,#REF!,17,0),0)</f>
        <v>0</v>
      </c>
      <c r="O117" s="278">
        <f>IFERROR(VLOOKUP($P117,#REF!,17,0),0)</f>
        <v>0</v>
      </c>
      <c r="P117" s="5" t="str">
        <f>CONCATENATE(LOWER(B117)," ",LOWER(C117))</f>
        <v>paul ledwith</v>
      </c>
    </row>
    <row r="118" spans="1:17" s="5" customFormat="1" x14ac:dyDescent="0.3">
      <c r="A118" s="62">
        <v>2</v>
      </c>
      <c r="B118" s="61" t="s">
        <v>211</v>
      </c>
      <c r="C118" s="61" t="s">
        <v>212</v>
      </c>
      <c r="D118" s="60" t="s">
        <v>13</v>
      </c>
      <c r="E118" s="76">
        <f>SUM(F118:O118) - SMALL(F118:O118,2) - MIN(F118:O118)</f>
        <v>120</v>
      </c>
      <c r="F118" s="130">
        <f>IFERROR(VLOOKUP($P118,'Rd1 PI'!$C$2:$AC$41,17,0),0)</f>
        <v>75</v>
      </c>
      <c r="G118" s="4">
        <f>IFERROR(VLOOKUP($P118,'Rd2 Sandown'!$C$2:$AC$41,17,0),0)</f>
        <v>45</v>
      </c>
      <c r="H118" s="267">
        <f>IFERROR(VLOOKUP($P118,#REF!,17,0),0)</f>
        <v>0</v>
      </c>
      <c r="I118" s="267">
        <f>IFERROR(VLOOKUP($P118,#REF!,17,0),0)</f>
        <v>0</v>
      </c>
      <c r="J118" s="267">
        <f>IFERROR(VLOOKUP($P118,#REF!,17,0),0)</f>
        <v>0</v>
      </c>
      <c r="K118" s="267">
        <f>IFERROR(VLOOKUP($P118,#REF!,17,0),0)</f>
        <v>0</v>
      </c>
      <c r="L118" s="278">
        <f>IFERROR(VLOOKUP($P118,#REF!,17,0),0)</f>
        <v>0</v>
      </c>
      <c r="M118" s="278">
        <f>IFERROR(VLOOKUP($P118,#REF!,17,0),0)</f>
        <v>0</v>
      </c>
      <c r="N118" s="278">
        <f>IFERROR(VLOOKUP($P118,#REF!,17,0),0)</f>
        <v>0</v>
      </c>
      <c r="O118" s="278">
        <f>IFERROR(VLOOKUP($P118,#REF!,17,0),0)</f>
        <v>0</v>
      </c>
      <c r="P118" s="5" t="str">
        <f>CONCATENATE(LOWER(B118)," ",LOWER(C118))</f>
        <v>ray monik</v>
      </c>
    </row>
    <row r="119" spans="1:17" x14ac:dyDescent="0.3">
      <c r="A119" s="62">
        <v>3</v>
      </c>
      <c r="B119" s="61" t="s">
        <v>28</v>
      </c>
      <c r="C119" s="61" t="s">
        <v>29</v>
      </c>
      <c r="D119" s="60" t="s">
        <v>13</v>
      </c>
      <c r="E119" s="76">
        <f>SUM(F119:O119) - SMALL(F119:O119,2) - MIN(F119:O119)</f>
        <v>100</v>
      </c>
      <c r="F119" s="130">
        <f>IFERROR(VLOOKUP($P119,'Rd1 PI'!$C$2:$AC$41,17,0),0)</f>
        <v>0</v>
      </c>
      <c r="G119" s="4">
        <f>IFERROR(VLOOKUP($P119,'Rd2 Sandown'!$C$2:$AC$41,17,0),0)</f>
        <v>100</v>
      </c>
      <c r="H119" s="267">
        <f>IFERROR(VLOOKUP($P119,#REF!,17,0),0)</f>
        <v>0</v>
      </c>
      <c r="I119" s="267">
        <f>IFERROR(VLOOKUP($P119,#REF!,17,0),0)</f>
        <v>0</v>
      </c>
      <c r="J119" s="267">
        <f>IFERROR(VLOOKUP($P119,#REF!,17,0),0)</f>
        <v>0</v>
      </c>
      <c r="K119" s="267">
        <f>IFERROR(VLOOKUP($P119,#REF!,17,0),0)</f>
        <v>0</v>
      </c>
      <c r="L119" s="278">
        <f>IFERROR(VLOOKUP($P119,#REF!,17,0),0)</f>
        <v>0</v>
      </c>
      <c r="M119" s="278">
        <f>IFERROR(VLOOKUP($P119,#REF!,17,0),0)</f>
        <v>0</v>
      </c>
      <c r="N119" s="278">
        <f>IFERROR(VLOOKUP($P119,#REF!,17,0),0)</f>
        <v>0</v>
      </c>
      <c r="O119" s="278">
        <f>IFERROR(VLOOKUP($P119,#REF!,17,0),0)</f>
        <v>0</v>
      </c>
      <c r="P119" s="5" t="str">
        <f>CONCATENATE(LOWER(B119)," ",LOWER(C119))</f>
        <v>tim meaden</v>
      </c>
      <c r="Q119" s="15"/>
    </row>
    <row r="120" spans="1:17" x14ac:dyDescent="0.3">
      <c r="A120" s="63">
        <v>4</v>
      </c>
      <c r="B120" s="61" t="s">
        <v>111</v>
      </c>
      <c r="C120" s="61" t="s">
        <v>212</v>
      </c>
      <c r="D120" s="60" t="s">
        <v>13</v>
      </c>
      <c r="E120" s="76">
        <f>SUM(F120:O120) - SMALL(F120:O120,2) - MIN(F120:O120)</f>
        <v>60</v>
      </c>
      <c r="F120" s="130">
        <f>IFERROR(VLOOKUP($P120,'Rd1 PI'!$C$2:$AC$41,17,0),0)</f>
        <v>0</v>
      </c>
      <c r="G120" s="4">
        <f>IFERROR(VLOOKUP($P120,'Rd2 Sandown'!$C$2:$AC$41,17,0),0)</f>
        <v>60</v>
      </c>
      <c r="H120" s="267">
        <f>IFERROR(VLOOKUP($P120,#REF!,17,0),0)</f>
        <v>0</v>
      </c>
      <c r="I120" s="267">
        <f>IFERROR(VLOOKUP($P120,#REF!,17,0),0)</f>
        <v>0</v>
      </c>
      <c r="J120" s="267">
        <f>IFERROR(VLOOKUP($P120,#REF!,17,0),0)</f>
        <v>0</v>
      </c>
      <c r="K120" s="267">
        <f>IFERROR(VLOOKUP($P120,#REF!,17,0),0)</f>
        <v>0</v>
      </c>
      <c r="L120" s="278">
        <f>IFERROR(VLOOKUP($P120,#REF!,17,0),0)</f>
        <v>0</v>
      </c>
      <c r="M120" s="278">
        <f>IFERROR(VLOOKUP($P120,#REF!,17,0),0)</f>
        <v>0</v>
      </c>
      <c r="N120" s="278">
        <f>IFERROR(VLOOKUP($P120,#REF!,17,0),0)</f>
        <v>0</v>
      </c>
      <c r="O120" s="278">
        <f>IFERROR(VLOOKUP($P120,#REF!,17,0),0)</f>
        <v>0</v>
      </c>
      <c r="P120" s="5" t="str">
        <f>CONCATENATE(LOWER(B120)," ",LOWER(C120))</f>
        <v>dean monik</v>
      </c>
      <c r="Q120" s="15"/>
    </row>
    <row r="121" spans="1:17" ht="12.9" thickBot="1" x14ac:dyDescent="0.35">
      <c r="A121" s="63">
        <v>5</v>
      </c>
      <c r="B121" s="87"/>
      <c r="C121" s="87"/>
      <c r="D121" s="60" t="s">
        <v>13</v>
      </c>
      <c r="E121" s="77">
        <f>SUM(F121:O121) - SMALL(F121:O121,2) - MIN(F121:O121)</f>
        <v>0</v>
      </c>
      <c r="F121" s="130">
        <f>IFERROR(VLOOKUP($P121,'Rd1 PI'!$C$2:$AC$41,17,0),0)</f>
        <v>0</v>
      </c>
      <c r="G121" s="4">
        <f>IFERROR(VLOOKUP($P121,'Rd2 Sandown'!$C$2:$AC$41,17,0),0)</f>
        <v>0</v>
      </c>
      <c r="H121" s="267">
        <f>IFERROR(VLOOKUP($P121,#REF!,17,0),0)</f>
        <v>0</v>
      </c>
      <c r="I121" s="267">
        <f>IFERROR(VLOOKUP($P121,#REF!,17,0),0)</f>
        <v>0</v>
      </c>
      <c r="J121" s="267">
        <f>IFERROR(VLOOKUP($P121,#REF!,17,0),0)</f>
        <v>0</v>
      </c>
      <c r="K121" s="267">
        <f>IFERROR(VLOOKUP($P121,#REF!,17,0),0)</f>
        <v>0</v>
      </c>
      <c r="L121" s="278">
        <f>IFERROR(VLOOKUP($P121,#REF!,17,0),0)</f>
        <v>0</v>
      </c>
      <c r="M121" s="278">
        <f>IFERROR(VLOOKUP($P121,#REF!,17,0),0)</f>
        <v>0</v>
      </c>
      <c r="N121" s="278">
        <f>IFERROR(VLOOKUP($P121,#REF!,17,0),0)</f>
        <v>0</v>
      </c>
      <c r="O121" s="278">
        <f>IFERROR(VLOOKUP($P121,#REF!,17,0),0)</f>
        <v>0</v>
      </c>
      <c r="P121" s="5" t="str">
        <f>CONCATENATE(LOWER(B121)," ",LOWER(C121))</f>
        <v xml:space="preserve"> </v>
      </c>
      <c r="Q121" s="15"/>
    </row>
    <row r="122" spans="1:17" x14ac:dyDescent="0.3">
      <c r="A122" s="29"/>
      <c r="B122" s="11"/>
      <c r="C122" s="11"/>
      <c r="F122" s="4"/>
      <c r="G122" s="232"/>
      <c r="H122" s="4"/>
      <c r="I122" s="12"/>
      <c r="J122" s="12"/>
      <c r="K122" s="12"/>
      <c r="L122" s="4"/>
      <c r="M122" s="4"/>
      <c r="N122" s="4"/>
      <c r="O122" s="4"/>
    </row>
    <row r="123" spans="1:17" s="5" customFormat="1" ht="12.9" thickBot="1" x14ac:dyDescent="0.35">
      <c r="A123" s="53" t="s">
        <v>10</v>
      </c>
      <c r="B123" s="45"/>
      <c r="C123" s="45"/>
      <c r="D123" s="7"/>
      <c r="E123" s="24"/>
      <c r="F123" s="4"/>
      <c r="G123" s="232"/>
      <c r="H123" s="4"/>
      <c r="I123" s="12"/>
      <c r="J123" s="12"/>
      <c r="K123" s="12"/>
      <c r="L123" s="4"/>
      <c r="M123" s="4"/>
      <c r="N123" s="4"/>
      <c r="O123" s="4"/>
    </row>
    <row r="124" spans="1:17" s="5" customFormat="1" x14ac:dyDescent="0.3">
      <c r="A124" s="54">
        <v>1</v>
      </c>
      <c r="B124" s="88" t="s">
        <v>130</v>
      </c>
      <c r="C124" s="88" t="s">
        <v>131</v>
      </c>
      <c r="D124" s="52" t="s">
        <v>14</v>
      </c>
      <c r="E124" s="78">
        <f>SUM(F124:O124) - SMALL(F124:O124,2) - MIN(F124:O124)</f>
        <v>100</v>
      </c>
      <c r="F124" s="128">
        <f>IFERROR(VLOOKUP($P124,'Rd1 PI'!$C$2:$AC$41,17,0),0)</f>
        <v>100</v>
      </c>
      <c r="G124" s="4">
        <f>IFERROR(VLOOKUP($P124,'Rd2 Sandown'!$C$2:$AC$41,17,0),0)</f>
        <v>0</v>
      </c>
      <c r="H124" s="51">
        <f>IFERROR(VLOOKUP($P124,#REF!,17,0),0)</f>
        <v>0</v>
      </c>
      <c r="I124" s="51">
        <f>IFERROR(VLOOKUP($P124,#REF!,17,0),0)</f>
        <v>0</v>
      </c>
      <c r="J124" s="51">
        <f>IFERROR(VLOOKUP($P124,#REF!,17,0),0)</f>
        <v>0</v>
      </c>
      <c r="K124" s="51">
        <f>IFERROR(VLOOKUP($P124,#REF!,17,0),0)</f>
        <v>0</v>
      </c>
      <c r="L124" s="51">
        <f>IFERROR(VLOOKUP($P124,#REF!,17,0),0)</f>
        <v>0</v>
      </c>
      <c r="M124" s="51">
        <f>IFERROR(VLOOKUP($P124,#REF!,17,0),0)</f>
        <v>0</v>
      </c>
      <c r="N124" s="51">
        <f>IFERROR(VLOOKUP($P124,#REF!,17,0),0)</f>
        <v>0</v>
      </c>
      <c r="O124" s="51">
        <f>IFERROR(VLOOKUP($P124,#REF!,17,0),0)</f>
        <v>0</v>
      </c>
      <c r="P124" s="5" t="str">
        <f>CONCATENATE(LOWER(B124)," ",LOWER(C124))</f>
        <v>brendan beavis</v>
      </c>
    </row>
    <row r="125" spans="1:17" s="5" customFormat="1" x14ac:dyDescent="0.3">
      <c r="A125" s="54">
        <v>2</v>
      </c>
      <c r="B125" s="88" t="s">
        <v>263</v>
      </c>
      <c r="C125" s="88" t="s">
        <v>264</v>
      </c>
      <c r="D125" s="52" t="s">
        <v>14</v>
      </c>
      <c r="E125" s="79">
        <f>SUM(F125:O125) - SMALL(F125:O125,2) - MIN(F125:O125)</f>
        <v>100</v>
      </c>
      <c r="F125" s="128">
        <f>IFERROR(VLOOKUP($P125,'Rd1 PI'!$C$2:$AC$41,17,0),0)</f>
        <v>0</v>
      </c>
      <c r="G125" s="4">
        <f>IFERROR(VLOOKUP($P125,'Rd2 Sandown'!$C$2:$AC$41,17,0),0)</f>
        <v>100</v>
      </c>
      <c r="H125" s="51">
        <f>IFERROR(VLOOKUP($P125,#REF!,17,0),0)</f>
        <v>0</v>
      </c>
      <c r="I125" s="51">
        <f>IFERROR(VLOOKUP($P125,#REF!,17,0),0)</f>
        <v>0</v>
      </c>
      <c r="J125" s="51">
        <f>IFERROR(VLOOKUP($P125,#REF!,17,0),0)</f>
        <v>0</v>
      </c>
      <c r="K125" s="51">
        <f>IFERROR(VLOOKUP($P125,#REF!,17,0),0)</f>
        <v>0</v>
      </c>
      <c r="L125" s="51">
        <f>IFERROR(VLOOKUP($P125,#REF!,17,0),0)</f>
        <v>0</v>
      </c>
      <c r="M125" s="51">
        <f>IFERROR(VLOOKUP($P125,#REF!,17,0),0)</f>
        <v>0</v>
      </c>
      <c r="N125" s="51">
        <f>IFERROR(VLOOKUP($P125,#REF!,17,0),0)</f>
        <v>0</v>
      </c>
      <c r="O125" s="51">
        <f>IFERROR(VLOOKUP($P125,#REF!,17,0),0)</f>
        <v>0</v>
      </c>
      <c r="P125" s="5" t="str">
        <f>CONCATENATE(LOWER(B125)," ",LOWER(C125))</f>
        <v>joseph maccora</v>
      </c>
    </row>
    <row r="126" spans="1:17" s="5" customFormat="1" x14ac:dyDescent="0.3">
      <c r="A126" s="54">
        <v>3</v>
      </c>
      <c r="B126" s="88"/>
      <c r="C126" s="88"/>
      <c r="D126" s="52" t="s">
        <v>14</v>
      </c>
      <c r="E126" s="79">
        <f>SUM(F126:O126) - SMALL(F126:O126,2) - MIN(F126:O126)</f>
        <v>0</v>
      </c>
      <c r="F126" s="128">
        <f>IFERROR(VLOOKUP($P126,'Rd1 PI'!$C$2:$AC$41,17,0),0)</f>
        <v>0</v>
      </c>
      <c r="G126" s="4">
        <f>IFERROR(VLOOKUP($P126,'Rd2 Sandown'!$C$2:$AC$41,17,0),0)</f>
        <v>0</v>
      </c>
      <c r="H126" s="51">
        <f>IFERROR(VLOOKUP($P126,#REF!,17,0),0)</f>
        <v>0</v>
      </c>
      <c r="I126" s="51">
        <f>IFERROR(VLOOKUP($P126,#REF!,17,0),0)</f>
        <v>0</v>
      </c>
      <c r="J126" s="51">
        <f>IFERROR(VLOOKUP($P126,#REF!,17,0),0)</f>
        <v>0</v>
      </c>
      <c r="K126" s="51">
        <f>IFERROR(VLOOKUP($P126,#REF!,17,0),0)</f>
        <v>0</v>
      </c>
      <c r="L126" s="51">
        <f>IFERROR(VLOOKUP($P126,#REF!,17,0),0)</f>
        <v>0</v>
      </c>
      <c r="M126" s="51">
        <f>IFERROR(VLOOKUP($P126,#REF!,17,0),0)</f>
        <v>0</v>
      </c>
      <c r="N126" s="51">
        <f>IFERROR(VLOOKUP($P126,#REF!,17,0),0)</f>
        <v>0</v>
      </c>
      <c r="O126" s="51">
        <f>IFERROR(VLOOKUP($P126,#REF!,17,0),0)</f>
        <v>0</v>
      </c>
      <c r="P126" s="5" t="str">
        <f>CONCATENATE(LOWER(B126)," ",LOWER(C126))</f>
        <v xml:space="preserve"> </v>
      </c>
    </row>
    <row r="127" spans="1:17" s="5" customFormat="1" x14ac:dyDescent="0.3">
      <c r="A127" s="54">
        <v>4</v>
      </c>
      <c r="B127" s="55"/>
      <c r="C127" s="55"/>
      <c r="D127" s="52" t="s">
        <v>14</v>
      </c>
      <c r="E127" s="79">
        <f>SUM(F127:O127) - SMALL(F127:O127,2) - MIN(F127:O127)</f>
        <v>0</v>
      </c>
      <c r="F127" s="128">
        <f>IFERROR(VLOOKUP($P127,'Rd1 PI'!$C$2:$AC$41,17,0),0)</f>
        <v>0</v>
      </c>
      <c r="G127" s="4">
        <f>IFERROR(VLOOKUP($P127,'Rd2 Sandown'!$C$2:$AC$41,17,0),0)</f>
        <v>0</v>
      </c>
      <c r="H127" s="51">
        <f>IFERROR(VLOOKUP($P127,#REF!,17,0),0)</f>
        <v>0</v>
      </c>
      <c r="I127" s="51">
        <f>IFERROR(VLOOKUP($P127,#REF!,17,0),0)</f>
        <v>0</v>
      </c>
      <c r="J127" s="51">
        <f>IFERROR(VLOOKUP($P127,#REF!,17,0),0)</f>
        <v>0</v>
      </c>
      <c r="K127" s="51">
        <f>IFERROR(VLOOKUP($P127,#REF!,17,0),0)</f>
        <v>0</v>
      </c>
      <c r="L127" s="51">
        <f>IFERROR(VLOOKUP($P127,#REF!,17,0),0)</f>
        <v>0</v>
      </c>
      <c r="M127" s="51">
        <f>IFERROR(VLOOKUP($P127,#REF!,17,0),0)</f>
        <v>0</v>
      </c>
      <c r="N127" s="51">
        <f>IFERROR(VLOOKUP($P127,#REF!,17,0),0)</f>
        <v>0</v>
      </c>
      <c r="O127" s="51">
        <f>IFERROR(VLOOKUP($P127,#REF!,17,0),0)</f>
        <v>0</v>
      </c>
      <c r="P127" s="5" t="str">
        <f>CONCATENATE(LOWER(B127)," ",LOWER(C127))</f>
        <v xml:space="preserve"> </v>
      </c>
    </row>
    <row r="128" spans="1:17" s="5" customFormat="1" ht="12.9" thickBot="1" x14ac:dyDescent="0.35">
      <c r="A128" s="54">
        <v>5</v>
      </c>
      <c r="B128" s="55"/>
      <c r="C128" s="55"/>
      <c r="D128" s="52" t="s">
        <v>14</v>
      </c>
      <c r="E128" s="80">
        <f>SUM(F128:O128) - SMALL(F128:O128,2) - MIN(F128:O128)</f>
        <v>0</v>
      </c>
      <c r="F128" s="128">
        <f>IFERROR(VLOOKUP($P128,'Rd1 PI'!$C$2:$AC$41,17,0),0)</f>
        <v>0</v>
      </c>
      <c r="G128" s="4">
        <f>IFERROR(VLOOKUP($P128,'Rd2 Sandown'!$C$2:$AC$41,17,0),0)</f>
        <v>0</v>
      </c>
      <c r="H128" s="51">
        <f>IFERROR(VLOOKUP($P128,#REF!,17,0),0)</f>
        <v>0</v>
      </c>
      <c r="I128" s="51">
        <f>IFERROR(VLOOKUP($P128,#REF!,17,0),0)</f>
        <v>0</v>
      </c>
      <c r="J128" s="51">
        <f>IFERROR(VLOOKUP($P128,#REF!,17,0),0)</f>
        <v>0</v>
      </c>
      <c r="K128" s="51">
        <f>IFERROR(VLOOKUP($P128,#REF!,17,0),0)</f>
        <v>0</v>
      </c>
      <c r="L128" s="51">
        <f>IFERROR(VLOOKUP($P128,#REF!,17,0),0)</f>
        <v>0</v>
      </c>
      <c r="M128" s="51">
        <f>IFERROR(VLOOKUP($P128,#REF!,17,0),0)</f>
        <v>0</v>
      </c>
      <c r="N128" s="51">
        <f>IFERROR(VLOOKUP($P128,#REF!,17,0),0)</f>
        <v>0</v>
      </c>
      <c r="O128" s="51">
        <f>IFERROR(VLOOKUP($P128,#REF!,17,0),0)</f>
        <v>0</v>
      </c>
      <c r="P128" s="5" t="str">
        <f>CONCATENATE(LOWER(B128)," ",LOWER(C128))</f>
        <v xml:space="preserve"> </v>
      </c>
    </row>
    <row r="129" spans="1:12" x14ac:dyDescent="0.3">
      <c r="B129" s="6"/>
      <c r="C129" s="6"/>
    </row>
    <row r="130" spans="1:12" x14ac:dyDescent="0.3">
      <c r="D130" s="17"/>
    </row>
    <row r="131" spans="1:12" x14ac:dyDescent="0.3">
      <c r="D131" s="28"/>
      <c r="E131" s="24"/>
      <c r="G131" s="20"/>
      <c r="H131" s="20"/>
      <c r="I131" s="20"/>
      <c r="J131" s="2"/>
      <c r="K131" s="20"/>
      <c r="L131" s="20"/>
    </row>
    <row r="132" spans="1:12" x14ac:dyDescent="0.3">
      <c r="A132" s="29"/>
      <c r="D132" s="17"/>
    </row>
    <row r="133" spans="1:12" x14ac:dyDescent="0.3">
      <c r="B133" s="21"/>
      <c r="C133" s="21"/>
      <c r="D133" s="17"/>
    </row>
    <row r="134" spans="1:12" x14ac:dyDescent="0.3">
      <c r="D134" s="17"/>
    </row>
    <row r="135" spans="1:12" x14ac:dyDescent="0.3">
      <c r="D135" s="17"/>
    </row>
    <row r="136" spans="1:12" x14ac:dyDescent="0.3">
      <c r="B136" s="6"/>
      <c r="C136" s="6"/>
      <c r="D136" s="17"/>
    </row>
    <row r="137" spans="1:12" x14ac:dyDescent="0.3">
      <c r="A137" s="29"/>
      <c r="B137" s="5"/>
      <c r="C137" s="5"/>
      <c r="D137" s="17"/>
    </row>
    <row r="138" spans="1:12" x14ac:dyDescent="0.3">
      <c r="A138" s="29"/>
      <c r="D138" s="17"/>
      <c r="G138" s="2"/>
      <c r="H138" s="2"/>
      <c r="I138" s="2"/>
      <c r="J138" s="2"/>
      <c r="K138" s="20"/>
    </row>
    <row r="139" spans="1:12" x14ac:dyDescent="0.3">
      <c r="A139" s="29"/>
      <c r="B139" s="21"/>
      <c r="C139" s="21"/>
    </row>
    <row r="140" spans="1:12" x14ac:dyDescent="0.3">
      <c r="A140" s="29"/>
      <c r="D140" s="17"/>
    </row>
    <row r="141" spans="1:12" x14ac:dyDescent="0.3">
      <c r="A141" s="29"/>
    </row>
    <row r="142" spans="1:12" x14ac:dyDescent="0.3">
      <c r="D142" s="17"/>
    </row>
    <row r="143" spans="1:12" x14ac:dyDescent="0.3">
      <c r="A143" s="29"/>
      <c r="D143" s="17"/>
    </row>
    <row r="144" spans="1:12" x14ac:dyDescent="0.3">
      <c r="A144" s="29"/>
      <c r="D144" s="7"/>
      <c r="E144" s="24"/>
    </row>
    <row r="145" spans="1:5" x14ac:dyDescent="0.3">
      <c r="A145" s="29"/>
      <c r="D145" s="17"/>
    </row>
    <row r="146" spans="1:5" x14ac:dyDescent="0.3">
      <c r="A146" s="29"/>
      <c r="D146" s="7"/>
      <c r="E146" s="24"/>
    </row>
    <row r="147" spans="1:5" x14ac:dyDescent="0.3">
      <c r="A147" s="29"/>
    </row>
    <row r="148" spans="1:5" x14ac:dyDescent="0.3">
      <c r="A148" s="29"/>
    </row>
    <row r="149" spans="1:5" x14ac:dyDescent="0.3">
      <c r="A149" s="29"/>
    </row>
    <row r="150" spans="1:5" x14ac:dyDescent="0.3">
      <c r="A150" s="29"/>
    </row>
    <row r="151" spans="1:5" x14ac:dyDescent="0.3">
      <c r="A151" s="29"/>
      <c r="B151" s="11"/>
      <c r="C151" s="11"/>
    </row>
    <row r="152" spans="1:5" x14ac:dyDescent="0.3">
      <c r="A152" s="29"/>
      <c r="D152" s="12"/>
      <c r="E152" s="24"/>
    </row>
  </sheetData>
  <sortState ref="B3:Q40">
    <sortCondition descending="1" ref="E3:E40"/>
  </sortState>
  <mergeCells count="1">
    <mergeCell ref="A1:O1"/>
  </mergeCells>
  <phoneticPr fontId="2" type="noConversion"/>
  <conditionalFormatting sqref="B3:D4 B10:D11 F3:O4 F7 H7:O7 G7:G8 H20:O20 B20:D20 F20 F30:O30 B30:D30 F6:O6 B6:D7 B22:D22 F22 H22:O22 G20:G22 B13:D16 F13:O16 F10:O11 B32:D32 F32:O32 B34:D40 F34:O40 F25:O28 B25:D28">
    <cfRule type="expression" dxfId="318" priority="375">
      <formula>$D3="OPN"</formula>
    </cfRule>
    <cfRule type="expression" dxfId="317" priority="376">
      <formula>$D3="RES"</formula>
    </cfRule>
    <cfRule type="expression" dxfId="316" priority="377">
      <formula>$D3="SMOD"</formula>
    </cfRule>
    <cfRule type="expression" dxfId="315" priority="378">
      <formula>$D3="CDMOD"</formula>
    </cfRule>
    <cfRule type="expression" dxfId="314" priority="379">
      <formula>$D3="ABMOD"</formula>
    </cfRule>
    <cfRule type="expression" dxfId="313" priority="380">
      <formula>$D3="NBC"</formula>
    </cfRule>
    <cfRule type="expression" dxfId="312" priority="381">
      <formula>$D3="NAC"</formula>
    </cfRule>
    <cfRule type="expression" dxfId="311" priority="382">
      <formula>$D3="SND"</formula>
    </cfRule>
    <cfRule type="expression" dxfId="310" priority="383">
      <formula>$D3="SNC"</formula>
    </cfRule>
    <cfRule type="expression" dxfId="309" priority="384">
      <formula>$D3="SNB"</formula>
    </cfRule>
    <cfRule type="expression" dxfId="308" priority="385">
      <formula>$D3="SNA"</formula>
    </cfRule>
  </conditionalFormatting>
  <conditionalFormatting sqref="F8 B8:D8 H8:O8">
    <cfRule type="expression" dxfId="307" priority="364">
      <formula>$D8="OPN"</formula>
    </cfRule>
    <cfRule type="expression" dxfId="306" priority="365">
      <formula>$D8="RES"</formula>
    </cfRule>
    <cfRule type="expression" dxfId="305" priority="366">
      <formula>$D8="SMOD"</formula>
    </cfRule>
    <cfRule type="expression" dxfId="304" priority="367">
      <formula>$D8="CDMOD"</formula>
    </cfRule>
    <cfRule type="expression" dxfId="303" priority="368">
      <formula>$D8="ABMOD"</formula>
    </cfRule>
    <cfRule type="expression" dxfId="302" priority="369">
      <formula>$D8="NBC"</formula>
    </cfRule>
    <cfRule type="expression" dxfId="301" priority="370">
      <formula>$D8="NAC"</formula>
    </cfRule>
    <cfRule type="expression" dxfId="300" priority="371">
      <formula>$D8="SND"</formula>
    </cfRule>
    <cfRule type="expression" dxfId="299" priority="372">
      <formula>$D8="SNC"</formula>
    </cfRule>
    <cfRule type="expression" dxfId="298" priority="373">
      <formula>$D8="SNB"</formula>
    </cfRule>
    <cfRule type="expression" dxfId="297" priority="374">
      <formula>$D8="SNA"</formula>
    </cfRule>
  </conditionalFormatting>
  <conditionalFormatting sqref="B21:D21 F21 H21:O21">
    <cfRule type="expression" dxfId="296" priority="353">
      <formula>$D21="OPN"</formula>
    </cfRule>
    <cfRule type="expression" dxfId="295" priority="354">
      <formula>$D21="RES"</formula>
    </cfRule>
    <cfRule type="expression" dxfId="294" priority="355">
      <formula>$D21="SMOD"</formula>
    </cfRule>
    <cfRule type="expression" dxfId="293" priority="356">
      <formula>$D21="CDMOD"</formula>
    </cfRule>
    <cfRule type="expression" dxfId="292" priority="357">
      <formula>$D21="ABMOD"</formula>
    </cfRule>
    <cfRule type="expression" dxfId="291" priority="358">
      <formula>$D21="NBC"</formula>
    </cfRule>
    <cfRule type="expression" dxfId="290" priority="359">
      <formula>$D21="NAC"</formula>
    </cfRule>
    <cfRule type="expression" dxfId="289" priority="360">
      <formula>$D21="SND"</formula>
    </cfRule>
    <cfRule type="expression" dxfId="288" priority="361">
      <formula>$D21="SNC"</formula>
    </cfRule>
    <cfRule type="expression" dxfId="287" priority="362">
      <formula>$D21="SNB"</formula>
    </cfRule>
    <cfRule type="expression" dxfId="286" priority="363">
      <formula>$D21="SNA"</formula>
    </cfRule>
  </conditionalFormatting>
  <conditionalFormatting sqref="G45:G49">
    <cfRule type="expression" dxfId="285" priority="342">
      <formula>$D45="OPN"</formula>
    </cfRule>
    <cfRule type="expression" dxfId="284" priority="343">
      <formula>$D45="RES"</formula>
    </cfRule>
    <cfRule type="expression" dxfId="283" priority="344">
      <formula>$D45="SMOD"</formula>
    </cfRule>
    <cfRule type="expression" dxfId="282" priority="345">
      <formula>$D45="CDMOD"</formula>
    </cfRule>
    <cfRule type="expression" dxfId="281" priority="346">
      <formula>$D45="ABMOD"</formula>
    </cfRule>
    <cfRule type="expression" dxfId="280" priority="347">
      <formula>$D45="NBC"</formula>
    </cfRule>
    <cfRule type="expression" dxfId="279" priority="348">
      <formula>$D45="NAC"</formula>
    </cfRule>
    <cfRule type="expression" dxfId="278" priority="349">
      <formula>$D45="SND"</formula>
    </cfRule>
    <cfRule type="expression" dxfId="277" priority="350">
      <formula>$D45="SNC"</formula>
    </cfRule>
    <cfRule type="expression" dxfId="276" priority="351">
      <formula>$D45="SNB"</formula>
    </cfRule>
    <cfRule type="expression" dxfId="275" priority="352">
      <formula>$D45="SNA"</formula>
    </cfRule>
  </conditionalFormatting>
  <conditionalFormatting sqref="G75:G79">
    <cfRule type="expression" dxfId="274" priority="221">
      <formula>$D75="OPN"</formula>
    </cfRule>
    <cfRule type="expression" dxfId="273" priority="222">
      <formula>$D75="RES"</formula>
    </cfRule>
    <cfRule type="expression" dxfId="272" priority="223">
      <formula>$D75="SMOD"</formula>
    </cfRule>
    <cfRule type="expression" dxfId="271" priority="224">
      <formula>$D75="CDMOD"</formula>
    </cfRule>
    <cfRule type="expression" dxfId="270" priority="225">
      <formula>$D75="ABMOD"</formula>
    </cfRule>
    <cfRule type="expression" dxfId="269" priority="226">
      <formula>$D75="NBC"</formula>
    </cfRule>
    <cfRule type="expression" dxfId="268" priority="227">
      <formula>$D75="NAC"</formula>
    </cfRule>
    <cfRule type="expression" dxfId="267" priority="228">
      <formula>$D75="SND"</formula>
    </cfRule>
    <cfRule type="expression" dxfId="266" priority="229">
      <formula>$D75="SNC"</formula>
    </cfRule>
    <cfRule type="expression" dxfId="265" priority="230">
      <formula>$D75="SNB"</formula>
    </cfRule>
    <cfRule type="expression" dxfId="264" priority="231">
      <formula>$D75="SNA"</formula>
    </cfRule>
  </conditionalFormatting>
  <conditionalFormatting sqref="G82:G84 G87:G88">
    <cfRule type="expression" dxfId="263" priority="210">
      <formula>$D82="OPN"</formula>
    </cfRule>
    <cfRule type="expression" dxfId="262" priority="211">
      <formula>$D82="RES"</formula>
    </cfRule>
    <cfRule type="expression" dxfId="261" priority="212">
      <formula>$D82="SMOD"</formula>
    </cfRule>
    <cfRule type="expression" dxfId="260" priority="213">
      <formula>$D82="CDMOD"</formula>
    </cfRule>
    <cfRule type="expression" dxfId="259" priority="214">
      <formula>$D82="ABMOD"</formula>
    </cfRule>
    <cfRule type="expression" dxfId="258" priority="215">
      <formula>$D82="NBC"</formula>
    </cfRule>
    <cfRule type="expression" dxfId="257" priority="216">
      <formula>$D82="NAC"</formula>
    </cfRule>
    <cfRule type="expression" dxfId="256" priority="217">
      <formula>$D82="SND"</formula>
    </cfRule>
    <cfRule type="expression" dxfId="255" priority="218">
      <formula>$D82="SNC"</formula>
    </cfRule>
    <cfRule type="expression" dxfId="254" priority="219">
      <formula>$D82="SNB"</formula>
    </cfRule>
    <cfRule type="expression" dxfId="253" priority="220">
      <formula>$D82="SNA"</formula>
    </cfRule>
  </conditionalFormatting>
  <conditionalFormatting sqref="G91:G95 G98:G100">
    <cfRule type="expression" dxfId="252" priority="199">
      <formula>$D91="OPN"</formula>
    </cfRule>
    <cfRule type="expression" dxfId="251" priority="200">
      <formula>$D91="RES"</formula>
    </cfRule>
    <cfRule type="expression" dxfId="250" priority="201">
      <formula>$D91="SMOD"</formula>
    </cfRule>
    <cfRule type="expression" dxfId="249" priority="202">
      <formula>$D91="CDMOD"</formula>
    </cfRule>
    <cfRule type="expression" dxfId="248" priority="203">
      <formula>$D91="ABMOD"</formula>
    </cfRule>
    <cfRule type="expression" dxfId="247" priority="204">
      <formula>$D91="NBC"</formula>
    </cfRule>
    <cfRule type="expression" dxfId="246" priority="205">
      <formula>$D91="NAC"</formula>
    </cfRule>
    <cfRule type="expression" dxfId="245" priority="206">
      <formula>$D91="SND"</formula>
    </cfRule>
    <cfRule type="expression" dxfId="244" priority="207">
      <formula>$D91="SNC"</formula>
    </cfRule>
    <cfRule type="expression" dxfId="243" priority="208">
      <formula>$D91="SNB"</formula>
    </cfRule>
    <cfRule type="expression" dxfId="242" priority="209">
      <formula>$D91="SNA"</formula>
    </cfRule>
  </conditionalFormatting>
  <conditionalFormatting sqref="G103:G107">
    <cfRule type="expression" dxfId="241" priority="188">
      <formula>$D103="OPN"</formula>
    </cfRule>
    <cfRule type="expression" dxfId="240" priority="189">
      <formula>$D103="RES"</formula>
    </cfRule>
    <cfRule type="expression" dxfId="239" priority="190">
      <formula>$D103="SMOD"</formula>
    </cfRule>
    <cfRule type="expression" dxfId="238" priority="191">
      <formula>$D103="CDMOD"</formula>
    </cfRule>
    <cfRule type="expression" dxfId="237" priority="192">
      <formula>$D103="ABMOD"</formula>
    </cfRule>
    <cfRule type="expression" dxfId="236" priority="193">
      <formula>$D103="NBC"</formula>
    </cfRule>
    <cfRule type="expression" dxfId="235" priority="194">
      <formula>$D103="NAC"</formula>
    </cfRule>
    <cfRule type="expression" dxfId="234" priority="195">
      <formula>$D103="SND"</formula>
    </cfRule>
    <cfRule type="expression" dxfId="233" priority="196">
      <formula>$D103="SNC"</formula>
    </cfRule>
    <cfRule type="expression" dxfId="232" priority="197">
      <formula>$D103="SNB"</formula>
    </cfRule>
    <cfRule type="expression" dxfId="231" priority="198">
      <formula>$D103="SNA"</formula>
    </cfRule>
  </conditionalFormatting>
  <conditionalFormatting sqref="G110:G114">
    <cfRule type="expression" dxfId="230" priority="177">
      <formula>$D110="OPN"</formula>
    </cfRule>
    <cfRule type="expression" dxfId="229" priority="178">
      <formula>$D110="RES"</formula>
    </cfRule>
    <cfRule type="expression" dxfId="228" priority="179">
      <formula>$D110="SMOD"</formula>
    </cfRule>
    <cfRule type="expression" dxfId="227" priority="180">
      <formula>$D110="CDMOD"</formula>
    </cfRule>
    <cfRule type="expression" dxfId="226" priority="181">
      <formula>$D110="ABMOD"</formula>
    </cfRule>
    <cfRule type="expression" dxfId="225" priority="182">
      <formula>$D110="NBC"</formula>
    </cfRule>
    <cfRule type="expression" dxfId="224" priority="183">
      <formula>$D110="NAC"</formula>
    </cfRule>
    <cfRule type="expression" dxfId="223" priority="184">
      <formula>$D110="SND"</formula>
    </cfRule>
    <cfRule type="expression" dxfId="222" priority="185">
      <formula>$D110="SNC"</formula>
    </cfRule>
    <cfRule type="expression" dxfId="221" priority="186">
      <formula>$D110="SNB"</formula>
    </cfRule>
    <cfRule type="expression" dxfId="220" priority="187">
      <formula>$D110="SNA"</formula>
    </cfRule>
  </conditionalFormatting>
  <conditionalFormatting sqref="G52:G58">
    <cfRule type="expression" dxfId="219" priority="254">
      <formula>$D52="OPN"</formula>
    </cfRule>
    <cfRule type="expression" dxfId="218" priority="255">
      <formula>$D52="RES"</formula>
    </cfRule>
    <cfRule type="expression" dxfId="217" priority="256">
      <formula>$D52="SMOD"</formula>
    </cfRule>
    <cfRule type="expression" dxfId="216" priority="257">
      <formula>$D52="CDMOD"</formula>
    </cfRule>
    <cfRule type="expression" dxfId="215" priority="258">
      <formula>$D52="ABMOD"</formula>
    </cfRule>
    <cfRule type="expression" dxfId="214" priority="259">
      <formula>$D52="NBC"</formula>
    </cfRule>
    <cfRule type="expression" dxfId="213" priority="260">
      <formula>$D52="NAC"</formula>
    </cfRule>
    <cfRule type="expression" dxfId="212" priority="261">
      <formula>$D52="SND"</formula>
    </cfRule>
    <cfRule type="expression" dxfId="211" priority="262">
      <formula>$D52="SNC"</formula>
    </cfRule>
    <cfRule type="expression" dxfId="210" priority="263">
      <formula>$D52="SNB"</formula>
    </cfRule>
    <cfRule type="expression" dxfId="209" priority="264">
      <formula>$D52="SNA"</formula>
    </cfRule>
  </conditionalFormatting>
  <conditionalFormatting sqref="G61:G65">
    <cfRule type="expression" dxfId="208" priority="243">
      <formula>$D61="OPN"</formula>
    </cfRule>
    <cfRule type="expression" dxfId="207" priority="244">
      <formula>$D61="RES"</formula>
    </cfRule>
    <cfRule type="expression" dxfId="206" priority="245">
      <formula>$D61="SMOD"</formula>
    </cfRule>
    <cfRule type="expression" dxfId="205" priority="246">
      <formula>$D61="CDMOD"</formula>
    </cfRule>
    <cfRule type="expression" dxfId="204" priority="247">
      <formula>$D61="ABMOD"</formula>
    </cfRule>
    <cfRule type="expression" dxfId="203" priority="248">
      <formula>$D61="NBC"</formula>
    </cfRule>
    <cfRule type="expression" dxfId="202" priority="249">
      <formula>$D61="NAC"</formula>
    </cfRule>
    <cfRule type="expression" dxfId="201" priority="250">
      <formula>$D61="SND"</formula>
    </cfRule>
    <cfRule type="expression" dxfId="200" priority="251">
      <formula>$D61="SNC"</formula>
    </cfRule>
    <cfRule type="expression" dxfId="199" priority="252">
      <formula>$D61="SNB"</formula>
    </cfRule>
    <cfRule type="expression" dxfId="198" priority="253">
      <formula>$D61="SNA"</formula>
    </cfRule>
  </conditionalFormatting>
  <conditionalFormatting sqref="G68:G72">
    <cfRule type="expression" dxfId="197" priority="232">
      <formula>$D68="OPN"</formula>
    </cfRule>
    <cfRule type="expression" dxfId="196" priority="233">
      <formula>$D68="RES"</formula>
    </cfRule>
    <cfRule type="expression" dxfId="195" priority="234">
      <formula>$D68="SMOD"</formula>
    </cfRule>
    <cfRule type="expression" dxfId="194" priority="235">
      <formula>$D68="CDMOD"</formula>
    </cfRule>
    <cfRule type="expression" dxfId="193" priority="236">
      <formula>$D68="ABMOD"</formula>
    </cfRule>
    <cfRule type="expression" dxfId="192" priority="237">
      <formula>$D68="NBC"</formula>
    </cfRule>
    <cfRule type="expression" dxfId="191" priority="238">
      <formula>$D68="NAC"</formula>
    </cfRule>
    <cfRule type="expression" dxfId="190" priority="239">
      <formula>$D68="SND"</formula>
    </cfRule>
    <cfRule type="expression" dxfId="189" priority="240">
      <formula>$D68="SNC"</formula>
    </cfRule>
    <cfRule type="expression" dxfId="188" priority="241">
      <formula>$D68="SNB"</formula>
    </cfRule>
    <cfRule type="expression" dxfId="187" priority="242">
      <formula>$D68="SNA"</formula>
    </cfRule>
  </conditionalFormatting>
  <conditionalFormatting sqref="G117:G121">
    <cfRule type="expression" dxfId="186" priority="166">
      <formula>$D117="OPN"</formula>
    </cfRule>
    <cfRule type="expression" dxfId="185" priority="167">
      <formula>$D117="RES"</formula>
    </cfRule>
    <cfRule type="expression" dxfId="184" priority="168">
      <formula>$D117="SMOD"</formula>
    </cfRule>
    <cfRule type="expression" dxfId="183" priority="169">
      <formula>$D117="CDMOD"</formula>
    </cfRule>
    <cfRule type="expression" dxfId="182" priority="170">
      <formula>$D117="ABMOD"</formula>
    </cfRule>
    <cfRule type="expression" dxfId="181" priority="171">
      <formula>$D117="NBC"</formula>
    </cfRule>
    <cfRule type="expression" dxfId="180" priority="172">
      <formula>$D117="NAC"</formula>
    </cfRule>
    <cfRule type="expression" dxfId="179" priority="173">
      <formula>$D117="SND"</formula>
    </cfRule>
    <cfRule type="expression" dxfId="178" priority="174">
      <formula>$D117="SNC"</formula>
    </cfRule>
    <cfRule type="expression" dxfId="177" priority="175">
      <formula>$D117="SNB"</formula>
    </cfRule>
    <cfRule type="expression" dxfId="176" priority="176">
      <formula>$D117="SNA"</formula>
    </cfRule>
  </conditionalFormatting>
  <conditionalFormatting sqref="G124:G128">
    <cfRule type="expression" dxfId="175" priority="155">
      <formula>$D124="OPN"</formula>
    </cfRule>
    <cfRule type="expression" dxfId="174" priority="156">
      <formula>$D124="RES"</formula>
    </cfRule>
    <cfRule type="expression" dxfId="173" priority="157">
      <formula>$D124="SMOD"</formula>
    </cfRule>
    <cfRule type="expression" dxfId="172" priority="158">
      <formula>$D124="CDMOD"</formula>
    </cfRule>
    <cfRule type="expression" dxfId="171" priority="159">
      <formula>$D124="ABMOD"</formula>
    </cfRule>
    <cfRule type="expression" dxfId="170" priority="160">
      <formula>$D124="NBC"</formula>
    </cfRule>
    <cfRule type="expression" dxfId="169" priority="161">
      <formula>$D124="NAC"</formula>
    </cfRule>
    <cfRule type="expression" dxfId="168" priority="162">
      <formula>$D124="SND"</formula>
    </cfRule>
    <cfRule type="expression" dxfId="167" priority="163">
      <formula>$D124="SNC"</formula>
    </cfRule>
    <cfRule type="expression" dxfId="166" priority="164">
      <formula>$D124="SNB"</formula>
    </cfRule>
    <cfRule type="expression" dxfId="165" priority="165">
      <formula>$D124="SNA"</formula>
    </cfRule>
  </conditionalFormatting>
  <conditionalFormatting sqref="B17:D17 F17:O17 F18:J18">
    <cfRule type="expression" dxfId="164" priority="144">
      <formula>$D17="OPN"</formula>
    </cfRule>
    <cfRule type="expression" dxfId="163" priority="145">
      <formula>$D17="RES"</formula>
    </cfRule>
    <cfRule type="expression" dxfId="162" priority="146">
      <formula>$D17="SMOD"</formula>
    </cfRule>
    <cfRule type="expression" dxfId="161" priority="147">
      <formula>$D17="CDMOD"</formula>
    </cfRule>
    <cfRule type="expression" dxfId="160" priority="148">
      <formula>$D17="ABMOD"</formula>
    </cfRule>
    <cfRule type="expression" dxfId="159" priority="149">
      <formula>$D17="NBC"</formula>
    </cfRule>
    <cfRule type="expression" dxfId="158" priority="150">
      <formula>$D17="NAC"</formula>
    </cfRule>
    <cfRule type="expression" dxfId="157" priority="151">
      <formula>$D17="SND"</formula>
    </cfRule>
    <cfRule type="expression" dxfId="156" priority="152">
      <formula>$D17="SNC"</formula>
    </cfRule>
    <cfRule type="expression" dxfId="155" priority="153">
      <formula>$D17="SNB"</formula>
    </cfRule>
    <cfRule type="expression" dxfId="154" priority="154">
      <formula>$D17="SNA"</formula>
    </cfRule>
  </conditionalFormatting>
  <conditionalFormatting sqref="F29:O29 B29:D29">
    <cfRule type="expression" dxfId="153" priority="133">
      <formula>$D29="OPN"</formula>
    </cfRule>
    <cfRule type="expression" dxfId="152" priority="134">
      <formula>$D29="RES"</formula>
    </cfRule>
    <cfRule type="expression" dxfId="151" priority="135">
      <formula>$D29="SMOD"</formula>
    </cfRule>
    <cfRule type="expression" dxfId="150" priority="136">
      <formula>$D29="CDMOD"</formula>
    </cfRule>
    <cfRule type="expression" dxfId="149" priority="137">
      <formula>$D29="ABMOD"</formula>
    </cfRule>
    <cfRule type="expression" dxfId="148" priority="138">
      <formula>$D29="NBC"</formula>
    </cfRule>
    <cfRule type="expression" dxfId="147" priority="139">
      <formula>$D29="NAC"</formula>
    </cfRule>
    <cfRule type="expression" dxfId="146" priority="140">
      <formula>$D29="SND"</formula>
    </cfRule>
    <cfRule type="expression" dxfId="145" priority="141">
      <formula>$D29="SNC"</formula>
    </cfRule>
    <cfRule type="expression" dxfId="144" priority="142">
      <formula>$D29="SNB"</formula>
    </cfRule>
    <cfRule type="expression" dxfId="143" priority="143">
      <formula>$D29="SNA"</formula>
    </cfRule>
  </conditionalFormatting>
  <conditionalFormatting sqref="B33:D33 F33:O33">
    <cfRule type="expression" dxfId="142" priority="122">
      <formula>$D33="OPN"</formula>
    </cfRule>
    <cfRule type="expression" dxfId="141" priority="123">
      <formula>$D33="RES"</formula>
    </cfRule>
    <cfRule type="expression" dxfId="140" priority="124">
      <formula>$D33="SMOD"</formula>
    </cfRule>
    <cfRule type="expression" dxfId="139" priority="125">
      <formula>$D33="CDMOD"</formula>
    </cfRule>
    <cfRule type="expression" dxfId="138" priority="126">
      <formula>$D33="ABMOD"</formula>
    </cfRule>
    <cfRule type="expression" dxfId="137" priority="127">
      <formula>$D33="NBC"</formula>
    </cfRule>
    <cfRule type="expression" dxfId="136" priority="128">
      <formula>$D33="NAC"</formula>
    </cfRule>
    <cfRule type="expression" dxfId="135" priority="129">
      <formula>$D33="SND"</formula>
    </cfRule>
    <cfRule type="expression" dxfId="134" priority="130">
      <formula>$D33="SNC"</formula>
    </cfRule>
    <cfRule type="expression" dxfId="133" priority="131">
      <formula>$D33="SNB"</formula>
    </cfRule>
    <cfRule type="expression" dxfId="132" priority="132">
      <formula>$D33="SNA"</formula>
    </cfRule>
  </conditionalFormatting>
  <conditionalFormatting sqref="F5:O5 B5:D5">
    <cfRule type="expression" dxfId="131" priority="111">
      <formula>$D5="OPN"</formula>
    </cfRule>
    <cfRule type="expression" dxfId="130" priority="112">
      <formula>$D5="RES"</formula>
    </cfRule>
    <cfRule type="expression" dxfId="129" priority="113">
      <formula>$D5="SMOD"</formula>
    </cfRule>
    <cfRule type="expression" dxfId="128" priority="114">
      <formula>$D5="CDMOD"</formula>
    </cfRule>
    <cfRule type="expression" dxfId="127" priority="115">
      <formula>$D5="ABMOD"</formula>
    </cfRule>
    <cfRule type="expression" dxfId="126" priority="116">
      <formula>$D5="NBC"</formula>
    </cfRule>
    <cfRule type="expression" dxfId="125" priority="117">
      <formula>$D5="NAC"</formula>
    </cfRule>
    <cfRule type="expression" dxfId="124" priority="118">
      <formula>$D5="SND"</formula>
    </cfRule>
    <cfRule type="expression" dxfId="123" priority="119">
      <formula>$D5="SNC"</formula>
    </cfRule>
    <cfRule type="expression" dxfId="122" priority="120">
      <formula>$D5="SNB"</formula>
    </cfRule>
    <cfRule type="expression" dxfId="121" priority="121">
      <formula>$D5="SNA"</formula>
    </cfRule>
  </conditionalFormatting>
  <conditionalFormatting sqref="B12:D12 F12:O12">
    <cfRule type="expression" dxfId="120" priority="100">
      <formula>$D12="OPN"</formula>
    </cfRule>
    <cfRule type="expression" dxfId="119" priority="101">
      <formula>$D12="RES"</formula>
    </cfRule>
    <cfRule type="expression" dxfId="118" priority="102">
      <formula>$D12="SMOD"</formula>
    </cfRule>
    <cfRule type="expression" dxfId="117" priority="103">
      <formula>$D12="CDMOD"</formula>
    </cfRule>
    <cfRule type="expression" dxfId="116" priority="104">
      <formula>$D12="ABMOD"</formula>
    </cfRule>
    <cfRule type="expression" dxfId="115" priority="105">
      <formula>$D12="NBC"</formula>
    </cfRule>
    <cfRule type="expression" dxfId="114" priority="106">
      <formula>$D12="NAC"</formula>
    </cfRule>
    <cfRule type="expression" dxfId="113" priority="107">
      <formula>$D12="SND"</formula>
    </cfRule>
    <cfRule type="expression" dxfId="112" priority="108">
      <formula>$D12="SNC"</formula>
    </cfRule>
    <cfRule type="expression" dxfId="111" priority="109">
      <formula>$D12="SNB"</formula>
    </cfRule>
    <cfRule type="expression" dxfId="110" priority="110">
      <formula>$D12="SNA"</formula>
    </cfRule>
  </conditionalFormatting>
  <conditionalFormatting sqref="F24:O24 B24:D24">
    <cfRule type="expression" dxfId="109" priority="89">
      <formula>$D24="OPN"</formula>
    </cfRule>
    <cfRule type="expression" dxfId="108" priority="90">
      <formula>$D24="RES"</formula>
    </cfRule>
    <cfRule type="expression" dxfId="107" priority="91">
      <formula>$D24="SMOD"</formula>
    </cfRule>
    <cfRule type="expression" dxfId="106" priority="92">
      <formula>$D24="CDMOD"</formula>
    </cfRule>
    <cfRule type="expression" dxfId="105" priority="93">
      <formula>$D24="ABMOD"</formula>
    </cfRule>
    <cfRule type="expression" dxfId="104" priority="94">
      <formula>$D24="NBC"</formula>
    </cfRule>
    <cfRule type="expression" dxfId="103" priority="95">
      <formula>$D24="NAC"</formula>
    </cfRule>
    <cfRule type="expression" dxfId="102" priority="96">
      <formula>$D24="SND"</formula>
    </cfRule>
    <cfRule type="expression" dxfId="101" priority="97">
      <formula>$D24="SNC"</formula>
    </cfRule>
    <cfRule type="expression" dxfId="100" priority="98">
      <formula>$D24="SNB"</formula>
    </cfRule>
    <cfRule type="expression" dxfId="99" priority="99">
      <formula>$D24="SNA"</formula>
    </cfRule>
  </conditionalFormatting>
  <conditionalFormatting sqref="G85:G86">
    <cfRule type="expression" dxfId="98" priority="67">
      <formula>$D85="OPN"</formula>
    </cfRule>
    <cfRule type="expression" dxfId="97" priority="68">
      <formula>$D85="RES"</formula>
    </cfRule>
    <cfRule type="expression" dxfId="96" priority="69">
      <formula>$D85="SMOD"</formula>
    </cfRule>
    <cfRule type="expression" dxfId="95" priority="70">
      <formula>$D85="CDMOD"</formula>
    </cfRule>
    <cfRule type="expression" dxfId="94" priority="71">
      <formula>$D85="ABMOD"</formula>
    </cfRule>
    <cfRule type="expression" dxfId="93" priority="72">
      <formula>$D85="NBC"</formula>
    </cfRule>
    <cfRule type="expression" dxfId="92" priority="73">
      <formula>$D85="NAC"</formula>
    </cfRule>
    <cfRule type="expression" dxfId="91" priority="74">
      <formula>$D85="SND"</formula>
    </cfRule>
    <cfRule type="expression" dxfId="90" priority="75">
      <formula>$D85="SNC"</formula>
    </cfRule>
    <cfRule type="expression" dxfId="89" priority="76">
      <formula>$D85="SNB"</formula>
    </cfRule>
    <cfRule type="expression" dxfId="88" priority="77">
      <formula>$D85="SNA"</formula>
    </cfRule>
  </conditionalFormatting>
  <conditionalFormatting sqref="B9:D9 F9:O9">
    <cfRule type="expression" dxfId="87" priority="56">
      <formula>$D9="OPN"</formula>
    </cfRule>
    <cfRule type="expression" dxfId="86" priority="57">
      <formula>$D9="RES"</formula>
    </cfRule>
    <cfRule type="expression" dxfId="85" priority="58">
      <formula>$D9="SMOD"</formula>
    </cfRule>
    <cfRule type="expression" dxfId="84" priority="59">
      <formula>$D9="CDMOD"</formula>
    </cfRule>
    <cfRule type="expression" dxfId="83" priority="60">
      <formula>$D9="ABMOD"</formula>
    </cfRule>
    <cfRule type="expression" dxfId="82" priority="61">
      <formula>$D9="NBC"</formula>
    </cfRule>
    <cfRule type="expression" dxfId="81" priority="62">
      <formula>$D9="NAC"</formula>
    </cfRule>
    <cfRule type="expression" dxfId="80" priority="63">
      <formula>$D9="SND"</formula>
    </cfRule>
    <cfRule type="expression" dxfId="79" priority="64">
      <formula>$D9="SNC"</formula>
    </cfRule>
    <cfRule type="expression" dxfId="78" priority="65">
      <formula>$D9="SNB"</formula>
    </cfRule>
    <cfRule type="expression" dxfId="77" priority="66">
      <formula>$D9="SNA"</formula>
    </cfRule>
  </conditionalFormatting>
  <conditionalFormatting sqref="B31:D31 F31:O31">
    <cfRule type="expression" dxfId="76" priority="45">
      <formula>$D31="OPN"</formula>
    </cfRule>
    <cfRule type="expression" dxfId="75" priority="46">
      <formula>$D31="RES"</formula>
    </cfRule>
    <cfRule type="expression" dxfId="74" priority="47">
      <formula>$D31="SMOD"</formula>
    </cfRule>
    <cfRule type="expression" dxfId="73" priority="48">
      <formula>$D31="CDMOD"</formula>
    </cfRule>
    <cfRule type="expression" dxfId="72" priority="49">
      <formula>$D31="ABMOD"</formula>
    </cfRule>
    <cfRule type="expression" dxfId="71" priority="50">
      <formula>$D31="NBC"</formula>
    </cfRule>
    <cfRule type="expression" dxfId="70" priority="51">
      <formula>$D31="NAC"</formula>
    </cfRule>
    <cfRule type="expression" dxfId="69" priority="52">
      <formula>$D31="SND"</formula>
    </cfRule>
    <cfRule type="expression" dxfId="68" priority="53">
      <formula>$D31="SNC"</formula>
    </cfRule>
    <cfRule type="expression" dxfId="67" priority="54">
      <formula>$D31="SNB"</formula>
    </cfRule>
    <cfRule type="expression" dxfId="66" priority="55">
      <formula>$D31="SNA"</formula>
    </cfRule>
  </conditionalFormatting>
  <conditionalFormatting sqref="B23:D23 F23:O23">
    <cfRule type="expression" dxfId="65" priority="34">
      <formula>$D23="OPN"</formula>
    </cfRule>
    <cfRule type="expression" dxfId="64" priority="35">
      <formula>$D23="RES"</formula>
    </cfRule>
    <cfRule type="expression" dxfId="63" priority="36">
      <formula>$D23="SMOD"</formula>
    </cfRule>
    <cfRule type="expression" dxfId="62" priority="37">
      <formula>$D23="CDMOD"</formula>
    </cfRule>
    <cfRule type="expression" dxfId="61" priority="38">
      <formula>$D23="ABMOD"</formula>
    </cfRule>
    <cfRule type="expression" dxfId="60" priority="39">
      <formula>$D23="NBC"</formula>
    </cfRule>
    <cfRule type="expression" dxfId="59" priority="40">
      <formula>$D23="NAC"</formula>
    </cfRule>
    <cfRule type="expression" dxfId="58" priority="41">
      <formula>$D23="SND"</formula>
    </cfRule>
    <cfRule type="expression" dxfId="57" priority="42">
      <formula>$D23="SNC"</formula>
    </cfRule>
    <cfRule type="expression" dxfId="56" priority="43">
      <formula>$D23="SNB"</formula>
    </cfRule>
    <cfRule type="expression" dxfId="55" priority="44">
      <formula>$D23="SNA"</formula>
    </cfRule>
  </conditionalFormatting>
  <conditionalFormatting sqref="B18:D18 K18:O18">
    <cfRule type="expression" dxfId="54" priority="23">
      <formula>$D18="OPN"</formula>
    </cfRule>
    <cfRule type="expression" dxfId="53" priority="24">
      <formula>$D18="RES"</formula>
    </cfRule>
    <cfRule type="expression" dxfId="52" priority="25">
      <formula>$D18="SMOD"</formula>
    </cfRule>
    <cfRule type="expression" dxfId="51" priority="26">
      <formula>$D18="CDMOD"</formula>
    </cfRule>
    <cfRule type="expression" dxfId="50" priority="27">
      <formula>$D18="ABMOD"</formula>
    </cfRule>
    <cfRule type="expression" dxfId="49" priority="28">
      <formula>$D18="NBC"</formula>
    </cfRule>
    <cfRule type="expression" dxfId="48" priority="29">
      <formula>$D18="NAC"</formula>
    </cfRule>
    <cfRule type="expression" dxfId="47" priority="30">
      <formula>$D18="SND"</formula>
    </cfRule>
    <cfRule type="expression" dxfId="46" priority="31">
      <formula>$D18="SNC"</formula>
    </cfRule>
    <cfRule type="expression" dxfId="45" priority="32">
      <formula>$D18="SNB"</formula>
    </cfRule>
    <cfRule type="expression" dxfId="44" priority="33">
      <formula>$D18="SNA"</formula>
    </cfRule>
  </conditionalFormatting>
  <conditionalFormatting sqref="G96:G97">
    <cfRule type="expression" dxfId="43" priority="12">
      <formula>$D96="OPN"</formula>
    </cfRule>
    <cfRule type="expression" dxfId="42" priority="13">
      <formula>$D96="RES"</formula>
    </cfRule>
    <cfRule type="expression" dxfId="41" priority="14">
      <formula>$D96="SMOD"</formula>
    </cfRule>
    <cfRule type="expression" dxfId="40" priority="15">
      <formula>$D96="CDMOD"</formula>
    </cfRule>
    <cfRule type="expression" dxfId="39" priority="16">
      <formula>$D96="ABMOD"</formula>
    </cfRule>
    <cfRule type="expression" dxfId="38" priority="17">
      <formula>$D96="NBC"</formula>
    </cfRule>
    <cfRule type="expression" dxfId="37" priority="18">
      <formula>$D96="NAC"</formula>
    </cfRule>
    <cfRule type="expression" dxfId="36" priority="19">
      <formula>$D96="SND"</formula>
    </cfRule>
    <cfRule type="expression" dxfId="35" priority="20">
      <formula>$D96="SNC"</formula>
    </cfRule>
    <cfRule type="expression" dxfId="34" priority="21">
      <formula>$D96="SNB"</formula>
    </cfRule>
    <cfRule type="expression" dxfId="33" priority="22">
      <formula>$D96="SNA"</formula>
    </cfRule>
  </conditionalFormatting>
  <conditionalFormatting sqref="B19:D19 F19:O19">
    <cfRule type="expression" dxfId="32" priority="1">
      <formula>$D19="OPN"</formula>
    </cfRule>
    <cfRule type="expression" dxfId="31" priority="2">
      <formula>$D19="RES"</formula>
    </cfRule>
    <cfRule type="expression" dxfId="30" priority="3">
      <formula>$D19="SMOD"</formula>
    </cfRule>
    <cfRule type="expression" dxfId="29" priority="4">
      <formula>$D19="CDMOD"</formula>
    </cfRule>
    <cfRule type="expression" dxfId="28" priority="5">
      <formula>$D19="ABMOD"</formula>
    </cfRule>
    <cfRule type="expression" dxfId="27" priority="6">
      <formula>$D19="NBC"</formula>
    </cfRule>
    <cfRule type="expression" dxfId="26" priority="7">
      <formula>$D19="NAC"</formula>
    </cfRule>
    <cfRule type="expression" dxfId="25" priority="8">
      <formula>$D19="SND"</formula>
    </cfRule>
    <cfRule type="expression" dxfId="24" priority="9">
      <formula>$D19="SNC"</formula>
    </cfRule>
    <cfRule type="expression" dxfId="23" priority="10">
      <formula>$D19="SNB"</formula>
    </cfRule>
    <cfRule type="expression" dxfId="22" priority="11">
      <formula>$D19="SNA"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zoomScale="90" zoomScaleNormal="90" workbookViewId="0">
      <selection activeCell="A2" sqref="A2"/>
    </sheetView>
  </sheetViews>
  <sheetFormatPr defaultColWidth="8.84375" defaultRowHeight="12.45" x14ac:dyDescent="0.3"/>
  <cols>
    <col min="1" max="1" width="8.15234375" style="83" customWidth="1"/>
    <col min="2" max="2" width="23.69140625" style="84" customWidth="1"/>
    <col min="3" max="3" width="5.84375" style="84" hidden="1" customWidth="1"/>
    <col min="4" max="4" width="8.3046875" style="84" bestFit="1" customWidth="1"/>
    <col min="5" max="5" width="11.53515625" style="84" customWidth="1"/>
    <col min="6" max="6" width="15" style="84" bestFit="1" customWidth="1"/>
    <col min="7" max="7" width="9.3046875" style="84" bestFit="1" customWidth="1"/>
    <col min="8" max="18" width="7.69140625" style="84" customWidth="1"/>
    <col min="19" max="19" width="6.69140625" style="84" customWidth="1"/>
    <col min="20" max="20" width="7.3046875" style="84" bestFit="1" customWidth="1"/>
    <col min="21" max="21" width="8.3046875" style="84" customWidth="1"/>
    <col min="22" max="22" width="8.84375" style="124" customWidth="1"/>
    <col min="23" max="23" width="8.84375" style="84" customWidth="1"/>
    <col min="24" max="24" width="14.3046875" style="84" hidden="1" customWidth="1"/>
    <col min="25" max="27" width="8.84375" style="84" hidden="1" customWidth="1"/>
    <col min="28" max="28" width="11.3828125" style="84" hidden="1" customWidth="1"/>
    <col min="29" max="29" width="8.84375" style="84" customWidth="1"/>
    <col min="30" max="30" width="5.84375" style="84" customWidth="1"/>
    <col min="31" max="31" width="8.84375" style="84"/>
    <col min="32" max="32" width="22.3046875" style="84" customWidth="1"/>
    <col min="33" max="33" width="10.3046875" style="84" customWidth="1"/>
    <col min="34" max="16384" width="8.84375" style="84"/>
  </cols>
  <sheetData>
    <row r="1" spans="1:33" s="83" customFormat="1" ht="43.2" customHeight="1" thickBot="1" x14ac:dyDescent="0.35">
      <c r="A1" s="252" t="s">
        <v>23</v>
      </c>
      <c r="B1" s="253" t="s">
        <v>1</v>
      </c>
      <c r="C1" s="254" t="s">
        <v>1</v>
      </c>
      <c r="D1" s="254" t="s">
        <v>2</v>
      </c>
      <c r="E1" s="296" t="s">
        <v>24</v>
      </c>
      <c r="F1" s="297"/>
      <c r="G1" s="297"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387" t="s">
        <v>91</v>
      </c>
      <c r="AF1" s="387"/>
      <c r="AG1" s="387"/>
    </row>
    <row r="2" spans="1:33" x14ac:dyDescent="0.3">
      <c r="A2" s="283">
        <v>39</v>
      </c>
      <c r="B2" s="289" t="s">
        <v>68</v>
      </c>
      <c r="C2" s="289" t="str">
        <f t="shared" ref="C2:C40" si="0">LOWER(B2)</f>
        <v>paul ledwith</v>
      </c>
      <c r="D2" s="290" t="s">
        <v>13</v>
      </c>
      <c r="E2" s="309" t="s">
        <v>142</v>
      </c>
      <c r="F2" s="289"/>
      <c r="G2" s="290" t="s">
        <v>60</v>
      </c>
      <c r="H2" s="291" t="str">
        <f t="shared" ref="H2:R11" si="1">IF($D2=H$1,$S2,"")</f>
        <v/>
      </c>
      <c r="I2" s="291">
        <f t="shared" si="1"/>
        <v>100</v>
      </c>
      <c r="J2" s="291" t="str">
        <f t="shared" si="1"/>
        <v/>
      </c>
      <c r="K2" s="291" t="str">
        <f t="shared" si="1"/>
        <v/>
      </c>
      <c r="L2" s="291" t="str">
        <f t="shared" si="1"/>
        <v/>
      </c>
      <c r="M2" s="291" t="str">
        <f t="shared" si="1"/>
        <v/>
      </c>
      <c r="N2" s="291" t="str">
        <f t="shared" si="1"/>
        <v/>
      </c>
      <c r="O2" s="291" t="str">
        <f t="shared" si="1"/>
        <v/>
      </c>
      <c r="P2" s="291" t="str">
        <f t="shared" si="1"/>
        <v/>
      </c>
      <c r="Q2" s="291" t="str">
        <f t="shared" si="1"/>
        <v/>
      </c>
      <c r="R2" s="292" t="str">
        <f t="shared" si="1"/>
        <v/>
      </c>
      <c r="S2" s="151">
        <f t="shared" ref="S2:S39" si="2">IFERROR(VLOOKUP($Z2,Points2018,2,0),0)</f>
        <v>100</v>
      </c>
      <c r="T2" s="283">
        <f t="shared" ref="T2:T39" si="3">AB2-S2</f>
        <v>0</v>
      </c>
      <c r="U2" s="284">
        <f t="shared" ref="U2:U40" si="4">IFERROR(VLOOKUP(D2,BenchmarksRd1,3,0)*86400,"")</f>
        <v>109.967</v>
      </c>
      <c r="V2" s="285">
        <f t="shared" ref="V2:V21" si="5">IFERROR((($E2*86400)-U2),"")</f>
        <v>0.62900000000000489</v>
      </c>
      <c r="W2" s="286">
        <f>IF(V2&lt;=0,10,IF(V2&lt;1,5,IF(V2&lt;2,0,IF(V2&lt;3,-5,-10))))</f>
        <v>5</v>
      </c>
      <c r="X2" s="247">
        <f t="shared" ref="X2:X41" si="6">IFERROR(VLOOKUP(D2,Class2019,4,0),"n/a")</f>
        <v>6</v>
      </c>
      <c r="Y2" s="155">
        <f t="shared" ref="Y2:Y41" si="7">IFERROR(VLOOKUP(D2,Class2019,3,0),"n/a")</f>
        <v>10</v>
      </c>
      <c r="Z2" s="155">
        <f>IF($Y2="n/a","",IFERROR(COUNTIF($Y$2:$Y2,"="&amp;Y2),""))</f>
        <v>1</v>
      </c>
      <c r="AA2" s="155">
        <f>COUNTIF($X1:X$2,"&lt;"&amp;X2)</f>
        <v>0</v>
      </c>
      <c r="AB2" s="185">
        <f t="shared" ref="AB2:AB41" si="8">IF($Y2="n/a",0,IFERROR(VLOOKUP(Z2+AA2,Points2019,2,0),15))</f>
        <v>100</v>
      </c>
      <c r="AC2" s="151">
        <f t="shared" ref="AC2:AC41" si="9">(S2+T2+W2)</f>
        <v>105</v>
      </c>
      <c r="AE2" s="187" t="s">
        <v>3</v>
      </c>
      <c r="AF2" s="208" t="s">
        <v>65</v>
      </c>
      <c r="AG2" s="225">
        <v>1.4273495370370371E-3</v>
      </c>
    </row>
    <row r="3" spans="1:33" x14ac:dyDescent="0.3">
      <c r="A3" s="138">
        <v>211</v>
      </c>
      <c r="B3" s="5" t="s">
        <v>124</v>
      </c>
      <c r="C3" s="5" t="str">
        <f t="shared" si="0"/>
        <v>brendan beavis</v>
      </c>
      <c r="D3" s="12" t="s">
        <v>14</v>
      </c>
      <c r="E3" s="7" t="s">
        <v>143</v>
      </c>
      <c r="F3" s="5"/>
      <c r="G3" s="12" t="s">
        <v>51</v>
      </c>
      <c r="H3" s="186">
        <f t="shared" si="1"/>
        <v>100</v>
      </c>
      <c r="I3" s="186" t="str">
        <f t="shared" si="1"/>
        <v/>
      </c>
      <c r="J3" s="186" t="str">
        <f t="shared" si="1"/>
        <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-25</v>
      </c>
      <c r="U3" s="125">
        <f t="shared" si="4"/>
        <v>103.873</v>
      </c>
      <c r="V3" s="150">
        <f t="shared" si="5"/>
        <v>6.7549999999999812</v>
      </c>
      <c r="W3" s="82">
        <f>IF(V3&lt;=0,10,IF(V3&lt;1,5,IF(V3&lt;2,0,IF(V3&lt;3,-5,-10))))</f>
        <v>-10</v>
      </c>
      <c r="X3" s="248">
        <f t="shared" si="6"/>
        <v>7</v>
      </c>
      <c r="Y3" s="139">
        <f t="shared" si="7"/>
        <v>11</v>
      </c>
      <c r="Z3" s="139">
        <f>IF($Y3="n/a","",IFERROR(COUNTIF($Y$2:$Y3,"="&amp;Y3),""))</f>
        <v>1</v>
      </c>
      <c r="AA3" s="139">
        <f>COUNTIF($X$2:X2,"&lt;"&amp;X3)</f>
        <v>1</v>
      </c>
      <c r="AB3" s="149">
        <f t="shared" si="8"/>
        <v>75</v>
      </c>
      <c r="AC3" s="152">
        <f t="shared" si="9"/>
        <v>65</v>
      </c>
      <c r="AE3" s="188" t="s">
        <v>5</v>
      </c>
      <c r="AF3" s="209" t="s">
        <v>67</v>
      </c>
      <c r="AG3" s="293">
        <v>1.4203472222222224E-3</v>
      </c>
    </row>
    <row r="4" spans="1:33" x14ac:dyDescent="0.3">
      <c r="A4" s="138">
        <v>120</v>
      </c>
      <c r="B4" s="5" t="s">
        <v>90</v>
      </c>
      <c r="C4" s="5" t="str">
        <f t="shared" si="0"/>
        <v>david wilken</v>
      </c>
      <c r="D4" s="12" t="s">
        <v>26</v>
      </c>
      <c r="E4" s="7" t="s">
        <v>144</v>
      </c>
      <c r="F4" s="5"/>
      <c r="G4" s="12" t="s">
        <v>145</v>
      </c>
      <c r="H4" s="186" t="str">
        <f t="shared" si="1"/>
        <v/>
      </c>
      <c r="I4" s="186" t="str">
        <f t="shared" si="1"/>
        <v/>
      </c>
      <c r="J4" s="186" t="str">
        <f t="shared" si="1"/>
        <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0</v>
      </c>
      <c r="T4" s="138">
        <f t="shared" si="3"/>
        <v>0</v>
      </c>
      <c r="U4" s="125" t="str">
        <f t="shared" si="4"/>
        <v/>
      </c>
      <c r="V4" s="150" t="str">
        <f t="shared" si="5"/>
        <v/>
      </c>
      <c r="W4" s="82"/>
      <c r="X4" s="248" t="str">
        <f t="shared" si="6"/>
        <v>n/a</v>
      </c>
      <c r="Y4" s="139" t="str">
        <f t="shared" si="7"/>
        <v>n/a</v>
      </c>
      <c r="Z4" s="139" t="str">
        <f>IF($Y4="n/a","",IFERROR(COUNTIF($Y$2:$Y4,"="&amp;Y4),""))</f>
        <v/>
      </c>
      <c r="AA4" s="139">
        <f>COUNTIF($X$2:X3,"&lt;"&amp;X4)</f>
        <v>0</v>
      </c>
      <c r="AB4" s="149">
        <f t="shared" si="8"/>
        <v>0</v>
      </c>
      <c r="AC4" s="152">
        <f t="shared" si="9"/>
        <v>0</v>
      </c>
      <c r="AE4" s="189" t="s">
        <v>4</v>
      </c>
      <c r="AF4" s="216" t="s">
        <v>62</v>
      </c>
      <c r="AG4" s="210">
        <v>1.3765625000000002E-3</v>
      </c>
    </row>
    <row r="5" spans="1:33" x14ac:dyDescent="0.3">
      <c r="A5" s="138">
        <v>124</v>
      </c>
      <c r="B5" s="5" t="s">
        <v>69</v>
      </c>
      <c r="C5" s="5" t="str">
        <f t="shared" si="0"/>
        <v>ray monik</v>
      </c>
      <c r="D5" s="12" t="s">
        <v>13</v>
      </c>
      <c r="E5" s="7" t="s">
        <v>146</v>
      </c>
      <c r="F5" s="5"/>
      <c r="G5" s="12" t="s">
        <v>60</v>
      </c>
      <c r="H5" s="186" t="str">
        <f t="shared" si="1"/>
        <v/>
      </c>
      <c r="I5" s="186">
        <f t="shared" si="1"/>
        <v>75</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75</v>
      </c>
      <c r="T5" s="138">
        <f t="shared" si="3"/>
        <v>0</v>
      </c>
      <c r="U5" s="125">
        <f t="shared" si="4"/>
        <v>109.967</v>
      </c>
      <c r="V5" s="150">
        <f t="shared" si="5"/>
        <v>5.0939999999999799</v>
      </c>
      <c r="W5" s="82">
        <f t="shared" ref="W5:W11" si="10">IF(V5&lt;=0,10,IF(V5&lt;1,5,IF(V5&lt;2,0,IF(V5&lt;3,-5,-10))))</f>
        <v>-10</v>
      </c>
      <c r="X5" s="248">
        <f t="shared" si="6"/>
        <v>6</v>
      </c>
      <c r="Y5" s="139">
        <f t="shared" si="7"/>
        <v>10</v>
      </c>
      <c r="Z5" s="139">
        <f>IF($Y5="n/a","",IFERROR(COUNTIF($Y$2:$Y5,"="&amp;Y5),""))</f>
        <v>2</v>
      </c>
      <c r="AA5" s="139">
        <f>COUNTIF($X$2:X4,"&lt;"&amp;X5)</f>
        <v>0</v>
      </c>
      <c r="AB5" s="149">
        <f t="shared" si="8"/>
        <v>75</v>
      </c>
      <c r="AC5" s="152">
        <f t="shared" si="9"/>
        <v>65</v>
      </c>
      <c r="AE5" s="190" t="s">
        <v>47</v>
      </c>
      <c r="AF5" s="217" t="s">
        <v>64</v>
      </c>
      <c r="AG5" s="211">
        <v>1.3754282407407406E-3</v>
      </c>
    </row>
    <row r="6" spans="1:33" x14ac:dyDescent="0.3">
      <c r="A6" s="138">
        <v>88</v>
      </c>
      <c r="B6" s="5" t="s">
        <v>64</v>
      </c>
      <c r="C6" s="5" t="str">
        <f t="shared" si="0"/>
        <v>randy stagno navarra</v>
      </c>
      <c r="D6" s="4" t="s">
        <v>49</v>
      </c>
      <c r="E6" s="7" t="s">
        <v>147</v>
      </c>
      <c r="F6" s="5"/>
      <c r="G6" s="12" t="s">
        <v>107</v>
      </c>
      <c r="H6" s="186" t="str">
        <f t="shared" si="1"/>
        <v/>
      </c>
      <c r="I6" s="186" t="str">
        <f t="shared" si="1"/>
        <v/>
      </c>
      <c r="J6" s="186" t="str">
        <f t="shared" si="1"/>
        <v/>
      </c>
      <c r="K6" s="186">
        <f t="shared" si="1"/>
        <v>100</v>
      </c>
      <c r="L6" s="186" t="str">
        <f t="shared" si="1"/>
        <v/>
      </c>
      <c r="M6" s="186" t="str">
        <f t="shared" si="1"/>
        <v/>
      </c>
      <c r="N6" s="186" t="str">
        <f t="shared" si="1"/>
        <v/>
      </c>
      <c r="O6" s="186" t="str">
        <f t="shared" si="1"/>
        <v/>
      </c>
      <c r="P6" s="186" t="str">
        <f t="shared" si="1"/>
        <v/>
      </c>
      <c r="Q6" s="186" t="str">
        <f t="shared" si="1"/>
        <v/>
      </c>
      <c r="R6" s="198" t="str">
        <f t="shared" si="1"/>
        <v/>
      </c>
      <c r="S6" s="152">
        <f t="shared" si="2"/>
        <v>100</v>
      </c>
      <c r="T6" s="138">
        <f t="shared" si="3"/>
        <v>0</v>
      </c>
      <c r="U6" s="125">
        <f t="shared" si="4"/>
        <v>114.97900000000001</v>
      </c>
      <c r="V6" s="150">
        <f t="shared" si="5"/>
        <v>0.17199999999999704</v>
      </c>
      <c r="W6" s="82">
        <f t="shared" si="10"/>
        <v>5</v>
      </c>
      <c r="X6" s="248">
        <f t="shared" si="6"/>
        <v>4</v>
      </c>
      <c r="Y6" s="139">
        <f t="shared" si="7"/>
        <v>8</v>
      </c>
      <c r="Z6" s="139">
        <f>IF($Y6="n/a","",IFERROR(COUNTIF($Y$2:$Y6,"="&amp;Y6),""))</f>
        <v>1</v>
      </c>
      <c r="AA6" s="139">
        <f>COUNTIF($X$2:X5,"&lt;"&amp;X6)</f>
        <v>0</v>
      </c>
      <c r="AB6" s="149">
        <f t="shared" si="8"/>
        <v>100</v>
      </c>
      <c r="AC6" s="152">
        <f t="shared" si="9"/>
        <v>105</v>
      </c>
      <c r="AE6" s="191" t="s">
        <v>22</v>
      </c>
      <c r="AF6" s="218" t="s">
        <v>65</v>
      </c>
      <c r="AG6" s="212">
        <v>1.4134722222222222E-3</v>
      </c>
    </row>
    <row r="7" spans="1:33" x14ac:dyDescent="0.3">
      <c r="A7" s="229">
        <v>6</v>
      </c>
      <c r="B7" s="1" t="s">
        <v>89</v>
      </c>
      <c r="C7" s="1" t="str">
        <f t="shared" si="0"/>
        <v>russell garner</v>
      </c>
      <c r="D7" s="8" t="s">
        <v>48</v>
      </c>
      <c r="E7" s="310" t="s">
        <v>148</v>
      </c>
      <c r="F7" s="298" t="s">
        <v>104</v>
      </c>
      <c r="G7" s="8" t="s">
        <v>60</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117.688</v>
      </c>
      <c r="V7" s="150">
        <f t="shared" si="5"/>
        <v>-1.923000000000016</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3">
      <c r="A8" s="229">
        <v>50</v>
      </c>
      <c r="B8" s="1" t="s">
        <v>62</v>
      </c>
      <c r="C8" s="1" t="str">
        <f t="shared" si="0"/>
        <v>alan conrad</v>
      </c>
      <c r="D8" s="20" t="s">
        <v>49</v>
      </c>
      <c r="E8" s="17" t="s">
        <v>149</v>
      </c>
      <c r="F8" s="1"/>
      <c r="G8" s="8" t="s">
        <v>134</v>
      </c>
      <c r="H8" s="186" t="str">
        <f t="shared" si="1"/>
        <v/>
      </c>
      <c r="I8" s="186" t="str">
        <f t="shared" si="1"/>
        <v/>
      </c>
      <c r="J8" s="186" t="str">
        <f t="shared" si="1"/>
        <v/>
      </c>
      <c r="K8" s="186">
        <f t="shared" si="1"/>
        <v>75</v>
      </c>
      <c r="L8" s="186" t="str">
        <f t="shared" si="1"/>
        <v/>
      </c>
      <c r="M8" s="186" t="str">
        <f t="shared" si="1"/>
        <v/>
      </c>
      <c r="N8" s="186" t="str">
        <f t="shared" si="1"/>
        <v/>
      </c>
      <c r="O8" s="186" t="str">
        <f t="shared" si="1"/>
        <v/>
      </c>
      <c r="P8" s="186" t="str">
        <f t="shared" si="1"/>
        <v/>
      </c>
      <c r="Q8" s="186" t="str">
        <f t="shared" si="1"/>
        <v/>
      </c>
      <c r="R8" s="198" t="str">
        <f t="shared" si="1"/>
        <v/>
      </c>
      <c r="S8" s="152">
        <f t="shared" si="2"/>
        <v>75</v>
      </c>
      <c r="T8" s="138">
        <f t="shared" si="3"/>
        <v>0</v>
      </c>
      <c r="U8" s="125">
        <f t="shared" si="4"/>
        <v>114.97900000000001</v>
      </c>
      <c r="V8" s="150">
        <f t="shared" si="5"/>
        <v>0.92299999999998761</v>
      </c>
      <c r="W8" s="82">
        <f t="shared" si="10"/>
        <v>5</v>
      </c>
      <c r="X8" s="248">
        <f t="shared" si="6"/>
        <v>4</v>
      </c>
      <c r="Y8" s="139">
        <f t="shared" si="7"/>
        <v>8</v>
      </c>
      <c r="Z8" s="139">
        <f>IF($Y8="n/a","",IFERROR(COUNTIF($Y$2:$Y8,"="&amp;Y8),""))</f>
        <v>2</v>
      </c>
      <c r="AA8" s="139">
        <f>COUNTIF($X$2:X7,"&lt;"&amp;X8)</f>
        <v>0</v>
      </c>
      <c r="AB8" s="149">
        <f t="shared" si="8"/>
        <v>75</v>
      </c>
      <c r="AC8" s="152">
        <f t="shared" si="9"/>
        <v>80</v>
      </c>
      <c r="AE8" s="193" t="s">
        <v>48</v>
      </c>
      <c r="AF8" s="219" t="s">
        <v>71</v>
      </c>
      <c r="AG8" s="295" t="s">
        <v>102</v>
      </c>
    </row>
    <row r="9" spans="1:33" x14ac:dyDescent="0.3">
      <c r="A9" s="229">
        <v>58</v>
      </c>
      <c r="B9" s="1" t="s">
        <v>150</v>
      </c>
      <c r="C9" s="1" t="str">
        <f t="shared" si="0"/>
        <v>benjamin sale</v>
      </c>
      <c r="D9" s="8" t="s">
        <v>48</v>
      </c>
      <c r="E9" s="17" t="s">
        <v>151</v>
      </c>
      <c r="F9" s="1"/>
      <c r="G9" s="8" t="s">
        <v>145</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117.688</v>
      </c>
      <c r="V9" s="150">
        <f t="shared" si="5"/>
        <v>-1.1560000000000059</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94">
        <v>1.3307754629629631E-3</v>
      </c>
    </row>
    <row r="10" spans="1:33" x14ac:dyDescent="0.3">
      <c r="A10" s="229">
        <v>79</v>
      </c>
      <c r="B10" s="1" t="s">
        <v>133</v>
      </c>
      <c r="C10" s="1" t="str">
        <f t="shared" si="0"/>
        <v>dean hasnat</v>
      </c>
      <c r="D10" s="8" t="s">
        <v>48</v>
      </c>
      <c r="E10" s="17" t="s">
        <v>152</v>
      </c>
      <c r="F10" s="1"/>
      <c r="G10" s="8" t="s">
        <v>145</v>
      </c>
      <c r="H10" s="186" t="str">
        <f t="shared" si="1"/>
        <v/>
      </c>
      <c r="I10" s="186" t="str">
        <f t="shared" si="1"/>
        <v/>
      </c>
      <c r="J10" s="186" t="str">
        <f t="shared" si="1"/>
        <v/>
      </c>
      <c r="K10" s="186" t="str">
        <f t="shared" si="1"/>
        <v/>
      </c>
      <c r="L10" s="186">
        <f t="shared" si="1"/>
        <v>60</v>
      </c>
      <c r="M10" s="186" t="str">
        <f t="shared" si="1"/>
        <v/>
      </c>
      <c r="N10" s="186" t="str">
        <f t="shared" si="1"/>
        <v/>
      </c>
      <c r="O10" s="186" t="str">
        <f t="shared" si="1"/>
        <v/>
      </c>
      <c r="P10" s="186" t="str">
        <f t="shared" si="1"/>
        <v/>
      </c>
      <c r="Q10" s="186" t="str">
        <f t="shared" si="1"/>
        <v/>
      </c>
      <c r="R10" s="198" t="str">
        <f t="shared" si="1"/>
        <v/>
      </c>
      <c r="S10" s="152">
        <f t="shared" si="2"/>
        <v>60</v>
      </c>
      <c r="T10" s="138">
        <f t="shared" si="3"/>
        <v>0</v>
      </c>
      <c r="U10" s="125">
        <f t="shared" si="4"/>
        <v>117.688</v>
      </c>
      <c r="V10" s="150">
        <f t="shared" si="5"/>
        <v>-0.81900000000001683</v>
      </c>
      <c r="W10" s="82">
        <f t="shared" si="10"/>
        <v>10</v>
      </c>
      <c r="X10" s="248">
        <f t="shared" si="6"/>
        <v>4</v>
      </c>
      <c r="Y10" s="139">
        <f t="shared" si="7"/>
        <v>7</v>
      </c>
      <c r="Z10" s="139">
        <f>IF($Y10="n/a","",IFERROR(COUNTIF($Y$2:$Y10,"="&amp;Y10),""))</f>
        <v>3</v>
      </c>
      <c r="AA10" s="139">
        <f>COUNTIF($X$2:X9,"&lt;"&amp;X10)</f>
        <v>0</v>
      </c>
      <c r="AB10" s="149">
        <f t="shared" si="8"/>
        <v>60</v>
      </c>
      <c r="AC10" s="152">
        <f t="shared" si="9"/>
        <v>70</v>
      </c>
      <c r="AE10" s="195" t="s">
        <v>16</v>
      </c>
      <c r="AF10" s="221" t="s">
        <v>89</v>
      </c>
      <c r="AG10" s="214">
        <v>1.2893287037037038E-3</v>
      </c>
    </row>
    <row r="11" spans="1:33" x14ac:dyDescent="0.3">
      <c r="A11" s="229">
        <v>73</v>
      </c>
      <c r="B11" s="1" t="s">
        <v>97</v>
      </c>
      <c r="C11" s="1" t="str">
        <f t="shared" si="0"/>
        <v>david adam</v>
      </c>
      <c r="D11" s="8" t="s">
        <v>49</v>
      </c>
      <c r="E11" s="17" t="s">
        <v>153</v>
      </c>
      <c r="F11" s="1"/>
      <c r="G11" s="8" t="s">
        <v>135</v>
      </c>
      <c r="H11" s="186" t="str">
        <f t="shared" si="1"/>
        <v/>
      </c>
      <c r="I11" s="186" t="str">
        <f t="shared" si="1"/>
        <v/>
      </c>
      <c r="J11" s="186" t="str">
        <f t="shared" si="1"/>
        <v/>
      </c>
      <c r="K11" s="186">
        <f t="shared" si="1"/>
        <v>60</v>
      </c>
      <c r="L11" s="186" t="str">
        <f t="shared" si="1"/>
        <v/>
      </c>
      <c r="M11" s="186" t="str">
        <f t="shared" si="1"/>
        <v/>
      </c>
      <c r="N11" s="186" t="str">
        <f t="shared" si="1"/>
        <v/>
      </c>
      <c r="O11" s="186" t="str">
        <f t="shared" si="1"/>
        <v/>
      </c>
      <c r="P11" s="186" t="str">
        <f t="shared" si="1"/>
        <v/>
      </c>
      <c r="Q11" s="186" t="str">
        <f t="shared" si="1"/>
        <v/>
      </c>
      <c r="R11" s="198" t="str">
        <f t="shared" si="1"/>
        <v/>
      </c>
      <c r="S11" s="152">
        <f t="shared" si="2"/>
        <v>60</v>
      </c>
      <c r="T11" s="138">
        <f t="shared" si="3"/>
        <v>0</v>
      </c>
      <c r="U11" s="125">
        <f t="shared" si="4"/>
        <v>114.97900000000001</v>
      </c>
      <c r="V11" s="150">
        <f t="shared" si="5"/>
        <v>2.5750000000000028</v>
      </c>
      <c r="W11" s="82">
        <f t="shared" si="10"/>
        <v>-5</v>
      </c>
      <c r="X11" s="248">
        <f t="shared" si="6"/>
        <v>4</v>
      </c>
      <c r="Y11" s="139">
        <f t="shared" si="7"/>
        <v>8</v>
      </c>
      <c r="Z11" s="139">
        <f>IF($Y11="n/a","",IFERROR(COUNTIF($Y$2:$Y11,"="&amp;Y11),""))</f>
        <v>3</v>
      </c>
      <c r="AA11" s="139">
        <f>COUNTIF($X$2:X10,"&lt;"&amp;X11)</f>
        <v>0</v>
      </c>
      <c r="AB11" s="149">
        <f t="shared" si="8"/>
        <v>60</v>
      </c>
      <c r="AC11" s="152">
        <f t="shared" si="9"/>
        <v>55</v>
      </c>
      <c r="AE11" s="196" t="s">
        <v>13</v>
      </c>
      <c r="AF11" s="222" t="s">
        <v>68</v>
      </c>
      <c r="AG11" s="215">
        <v>1.2727662037037037E-3</v>
      </c>
    </row>
    <row r="12" spans="1:33" ht="12.9" thickBot="1" x14ac:dyDescent="0.35">
      <c r="A12" s="229">
        <v>46</v>
      </c>
      <c r="B12" s="1" t="s">
        <v>106</v>
      </c>
      <c r="C12" s="1" t="str">
        <f t="shared" si="0"/>
        <v>dean watchorn</v>
      </c>
      <c r="D12" s="8" t="s">
        <v>26</v>
      </c>
      <c r="E12" s="17" t="s">
        <v>284</v>
      </c>
      <c r="F12" s="1"/>
      <c r="G12" s="8" t="s">
        <v>61</v>
      </c>
      <c r="H12" s="186" t="str">
        <f t="shared" ref="H12:R21" si="11">IF($D12=H$1,$S12,"")</f>
        <v/>
      </c>
      <c r="I12" s="186" t="str">
        <f t="shared" si="11"/>
        <v/>
      </c>
      <c r="J12" s="186" t="str">
        <f t="shared" si="11"/>
        <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152">
        <f t="shared" si="2"/>
        <v>0</v>
      </c>
      <c r="T12" s="138">
        <f t="shared" si="3"/>
        <v>0</v>
      </c>
      <c r="U12" s="125" t="str">
        <f t="shared" si="4"/>
        <v/>
      </c>
      <c r="V12" s="150" t="str">
        <f t="shared" si="5"/>
        <v/>
      </c>
      <c r="W12" s="82"/>
      <c r="X12" s="248" t="str">
        <f t="shared" si="6"/>
        <v>n/a</v>
      </c>
      <c r="Y12" s="139" t="str">
        <f t="shared" si="7"/>
        <v>n/a</v>
      </c>
      <c r="Z12" s="139" t="str">
        <f>IF($Y12="n/a","",IFERROR(COUNTIF($Y$2:$Y12,"="&amp;Y12),""))</f>
        <v/>
      </c>
      <c r="AA12" s="139">
        <f>COUNTIF($X$2:X11,"&lt;"&amp;X12)</f>
        <v>0</v>
      </c>
      <c r="AB12" s="149">
        <f t="shared" si="8"/>
        <v>0</v>
      </c>
      <c r="AC12" s="152">
        <f t="shared" si="9"/>
        <v>0</v>
      </c>
      <c r="AE12" s="197" t="s">
        <v>14</v>
      </c>
      <c r="AF12" s="223" t="s">
        <v>90</v>
      </c>
      <c r="AG12" s="224">
        <v>1.2022337962962963E-3</v>
      </c>
    </row>
    <row r="13" spans="1:33" x14ac:dyDescent="0.3">
      <c r="A13" s="229">
        <v>2</v>
      </c>
      <c r="B13" s="1" t="s">
        <v>125</v>
      </c>
      <c r="C13" s="1" t="str">
        <f t="shared" si="0"/>
        <v>matt brogan</v>
      </c>
      <c r="D13" s="8" t="s">
        <v>49</v>
      </c>
      <c r="E13" s="17" t="s">
        <v>154</v>
      </c>
      <c r="F13" s="1"/>
      <c r="G13" s="8" t="s">
        <v>134</v>
      </c>
      <c r="H13" s="186" t="str">
        <f t="shared" si="11"/>
        <v/>
      </c>
      <c r="I13" s="186" t="str">
        <f t="shared" si="11"/>
        <v/>
      </c>
      <c r="J13" s="186" t="str">
        <f t="shared" si="11"/>
        <v/>
      </c>
      <c r="K13" s="186">
        <f t="shared" si="11"/>
        <v>45</v>
      </c>
      <c r="L13" s="186" t="str">
        <f t="shared" si="11"/>
        <v/>
      </c>
      <c r="M13" s="186" t="str">
        <f t="shared" si="11"/>
        <v/>
      </c>
      <c r="N13" s="186" t="str">
        <f t="shared" si="11"/>
        <v/>
      </c>
      <c r="O13" s="186" t="str">
        <f t="shared" si="11"/>
        <v/>
      </c>
      <c r="P13" s="186" t="str">
        <f t="shared" si="11"/>
        <v/>
      </c>
      <c r="Q13" s="186" t="str">
        <f t="shared" si="11"/>
        <v/>
      </c>
      <c r="R13" s="198" t="str">
        <f t="shared" si="11"/>
        <v/>
      </c>
      <c r="S13" s="152">
        <f t="shared" si="2"/>
        <v>45</v>
      </c>
      <c r="T13" s="138">
        <f t="shared" si="3"/>
        <v>0</v>
      </c>
      <c r="U13" s="125">
        <f t="shared" si="4"/>
        <v>114.97900000000001</v>
      </c>
      <c r="V13" s="150">
        <f t="shared" si="5"/>
        <v>4.2699999999999818</v>
      </c>
      <c r="W13" s="82">
        <f t="shared" ref="W13:W19" si="12">IF(V13&lt;=0,10,IF(V13&lt;1,5,IF(V13&lt;2,0,IF(V13&lt;3,-5,-10))))</f>
        <v>-10</v>
      </c>
      <c r="X13" s="248">
        <f t="shared" si="6"/>
        <v>4</v>
      </c>
      <c r="Y13" s="139">
        <f t="shared" si="7"/>
        <v>8</v>
      </c>
      <c r="Z13" s="139">
        <f>IF($Y13="n/a","",IFERROR(COUNTIF($Y$2:$Y13,"="&amp;Y13),""))</f>
        <v>4</v>
      </c>
      <c r="AA13" s="139">
        <f>COUNTIF($X$2:X12,"&lt;"&amp;X13)</f>
        <v>0</v>
      </c>
      <c r="AB13" s="149">
        <f t="shared" si="8"/>
        <v>45</v>
      </c>
      <c r="AC13" s="152">
        <f t="shared" si="9"/>
        <v>35</v>
      </c>
    </row>
    <row r="14" spans="1:33" x14ac:dyDescent="0.3">
      <c r="A14" s="229">
        <v>26</v>
      </c>
      <c r="B14" s="1" t="s">
        <v>155</v>
      </c>
      <c r="C14" s="1" t="str">
        <f t="shared" si="0"/>
        <v>robert downes</v>
      </c>
      <c r="D14" s="8" t="s">
        <v>4</v>
      </c>
      <c r="E14" s="17" t="s">
        <v>156</v>
      </c>
      <c r="F14" s="1"/>
      <c r="G14" s="8" t="s">
        <v>60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f t="shared" si="11"/>
        <v>100</v>
      </c>
      <c r="Q14" s="186" t="str">
        <f t="shared" si="11"/>
        <v/>
      </c>
      <c r="R14" s="198" t="str">
        <f t="shared" si="11"/>
        <v/>
      </c>
      <c r="S14" s="152">
        <f t="shared" si="2"/>
        <v>100</v>
      </c>
      <c r="T14" s="138">
        <f t="shared" si="3"/>
        <v>0</v>
      </c>
      <c r="U14" s="125">
        <f t="shared" si="4"/>
        <v>118.93500000000002</v>
      </c>
      <c r="V14" s="150">
        <f t="shared" si="5"/>
        <v>2.8999999999999773</v>
      </c>
      <c r="W14" s="82">
        <f t="shared" si="12"/>
        <v>-5</v>
      </c>
      <c r="X14" s="248">
        <f t="shared" si="6"/>
        <v>3</v>
      </c>
      <c r="Y14" s="139">
        <f t="shared" si="7"/>
        <v>5</v>
      </c>
      <c r="Z14" s="139">
        <f>IF($Y14="n/a","",IFERROR(COUNTIF($Y$2:$Y14,"="&amp;Y14),""))</f>
        <v>1</v>
      </c>
      <c r="AA14" s="139">
        <f>COUNTIF($X$2:X13,"&lt;"&amp;X14)</f>
        <v>0</v>
      </c>
      <c r="AB14" s="149">
        <f t="shared" si="8"/>
        <v>100</v>
      </c>
      <c r="AC14" s="152">
        <f t="shared" si="9"/>
        <v>95</v>
      </c>
    </row>
    <row r="15" spans="1:33" x14ac:dyDescent="0.3">
      <c r="A15" s="229">
        <v>104</v>
      </c>
      <c r="B15" s="245" t="s">
        <v>93</v>
      </c>
      <c r="C15" s="1" t="str">
        <f t="shared" si="0"/>
        <v>max lloyd</v>
      </c>
      <c r="D15" s="8" t="s">
        <v>21</v>
      </c>
      <c r="E15" s="17" t="s">
        <v>157</v>
      </c>
      <c r="F15" s="1"/>
      <c r="G15" s="8" t="s">
        <v>145</v>
      </c>
      <c r="H15" s="186" t="str">
        <f t="shared" si="11"/>
        <v/>
      </c>
      <c r="I15" s="186" t="str">
        <f t="shared" si="11"/>
        <v/>
      </c>
      <c r="J15" s="186" t="str">
        <f t="shared" si="11"/>
        <v/>
      </c>
      <c r="K15" s="186" t="str">
        <f t="shared" si="11"/>
        <v/>
      </c>
      <c r="L15" s="186" t="str">
        <f t="shared" si="11"/>
        <v/>
      </c>
      <c r="M15" s="186">
        <f t="shared" si="11"/>
        <v>100</v>
      </c>
      <c r="N15" s="186" t="str">
        <f t="shared" si="11"/>
        <v/>
      </c>
      <c r="O15" s="186" t="str">
        <f t="shared" si="11"/>
        <v/>
      </c>
      <c r="P15" s="186" t="str">
        <f t="shared" si="11"/>
        <v/>
      </c>
      <c r="Q15" s="186" t="str">
        <f t="shared" si="11"/>
        <v/>
      </c>
      <c r="R15" s="198" t="str">
        <f t="shared" si="11"/>
        <v/>
      </c>
      <c r="S15" s="152">
        <f t="shared" si="2"/>
        <v>100</v>
      </c>
      <c r="T15" s="138">
        <f t="shared" si="3"/>
        <v>0</v>
      </c>
      <c r="U15" s="125">
        <f t="shared" si="4"/>
        <v>120.58200000000001</v>
      </c>
      <c r="V15" s="287">
        <f t="shared" si="5"/>
        <v>2.0219999999999914</v>
      </c>
      <c r="W15" s="82">
        <f t="shared" si="12"/>
        <v>-5</v>
      </c>
      <c r="X15" s="248">
        <f t="shared" si="6"/>
        <v>2</v>
      </c>
      <c r="Y15" s="139">
        <f t="shared" si="7"/>
        <v>4</v>
      </c>
      <c r="Z15" s="139">
        <f>IF($Y15="n/a","",IFERROR(COUNTIF($Y$2:$Y15,"="&amp;Y15),""))</f>
        <v>1</v>
      </c>
      <c r="AA15" s="139">
        <f>COUNTIF($X$2:X14,"&lt;"&amp;X15)</f>
        <v>0</v>
      </c>
      <c r="AB15" s="149">
        <f t="shared" si="8"/>
        <v>100</v>
      </c>
      <c r="AC15" s="152">
        <f t="shared" si="9"/>
        <v>95</v>
      </c>
    </row>
    <row r="16" spans="1:33" x14ac:dyDescent="0.3">
      <c r="A16" s="229">
        <v>82</v>
      </c>
      <c r="B16" s="1" t="s">
        <v>67</v>
      </c>
      <c r="C16" s="1" t="str">
        <f t="shared" si="0"/>
        <v>steve williamsz</v>
      </c>
      <c r="D16" s="8" t="s">
        <v>21</v>
      </c>
      <c r="E16" s="17" t="s">
        <v>285</v>
      </c>
      <c r="F16" s="1"/>
      <c r="G16" s="8" t="s">
        <v>134</v>
      </c>
      <c r="H16" s="186" t="str">
        <f t="shared" si="11"/>
        <v/>
      </c>
      <c r="I16" s="186" t="str">
        <f t="shared" si="11"/>
        <v/>
      </c>
      <c r="J16" s="186" t="str">
        <f t="shared" si="11"/>
        <v/>
      </c>
      <c r="K16" s="186" t="str">
        <f t="shared" si="11"/>
        <v/>
      </c>
      <c r="L16" s="186" t="str">
        <f t="shared" si="11"/>
        <v/>
      </c>
      <c r="M16" s="186">
        <f t="shared" si="11"/>
        <v>75</v>
      </c>
      <c r="N16" s="186" t="str">
        <f t="shared" si="11"/>
        <v/>
      </c>
      <c r="O16" s="186" t="str">
        <f t="shared" si="11"/>
        <v/>
      </c>
      <c r="P16" s="186" t="str">
        <f t="shared" si="11"/>
        <v/>
      </c>
      <c r="Q16" s="186" t="str">
        <f t="shared" si="11"/>
        <v/>
      </c>
      <c r="R16" s="198" t="str">
        <f t="shared" si="11"/>
        <v/>
      </c>
      <c r="S16" s="152">
        <f t="shared" si="2"/>
        <v>75</v>
      </c>
      <c r="T16" s="138">
        <f t="shared" si="3"/>
        <v>0</v>
      </c>
      <c r="U16" s="125">
        <f t="shared" si="4"/>
        <v>120.58200000000001</v>
      </c>
      <c r="V16" s="150">
        <f t="shared" si="5"/>
        <v>2.5719999999999885</v>
      </c>
      <c r="W16" s="82">
        <f t="shared" si="12"/>
        <v>-5</v>
      </c>
      <c r="X16" s="248">
        <f t="shared" si="6"/>
        <v>2</v>
      </c>
      <c r="Y16" s="139">
        <f t="shared" si="7"/>
        <v>4</v>
      </c>
      <c r="Z16" s="139">
        <f>IF($Y16="n/a","",IFERROR(COUNTIF($Y$2:$Y16,"="&amp;Y16),""))</f>
        <v>2</v>
      </c>
      <c r="AA16" s="139">
        <f>COUNTIF($X$2:X15,"&lt;"&amp;X16)</f>
        <v>0</v>
      </c>
      <c r="AB16" s="149">
        <f t="shared" si="8"/>
        <v>75</v>
      </c>
      <c r="AC16" s="152">
        <f t="shared" si="9"/>
        <v>70</v>
      </c>
    </row>
    <row r="17" spans="1:29" x14ac:dyDescent="0.3">
      <c r="A17" s="229">
        <v>470</v>
      </c>
      <c r="B17" s="1" t="s">
        <v>158</v>
      </c>
      <c r="C17" s="1" t="str">
        <f t="shared" si="0"/>
        <v>simon mclean</v>
      </c>
      <c r="D17" s="8" t="s">
        <v>22</v>
      </c>
      <c r="E17" s="17" t="s">
        <v>159</v>
      </c>
      <c r="F17" s="1"/>
      <c r="G17" s="8" t="s">
        <v>60</v>
      </c>
      <c r="H17" s="186" t="str">
        <f t="shared" si="11"/>
        <v/>
      </c>
      <c r="I17" s="186" t="str">
        <f t="shared" si="11"/>
        <v/>
      </c>
      <c r="J17" s="186" t="str">
        <f t="shared" si="11"/>
        <v/>
      </c>
      <c r="K17" s="186" t="str">
        <f t="shared" si="11"/>
        <v/>
      </c>
      <c r="L17" s="186" t="str">
        <f t="shared" si="11"/>
        <v/>
      </c>
      <c r="M17" s="186" t="str">
        <f t="shared" si="11"/>
        <v/>
      </c>
      <c r="N17" s="186">
        <f t="shared" si="11"/>
        <v>100</v>
      </c>
      <c r="O17" s="186" t="str">
        <f t="shared" si="11"/>
        <v/>
      </c>
      <c r="P17" s="186" t="str">
        <f t="shared" si="11"/>
        <v/>
      </c>
      <c r="Q17" s="186" t="str">
        <f t="shared" si="11"/>
        <v/>
      </c>
      <c r="R17" s="198" t="str">
        <f t="shared" si="11"/>
        <v/>
      </c>
      <c r="S17" s="152">
        <f t="shared" si="2"/>
        <v>100</v>
      </c>
      <c r="T17" s="138">
        <f t="shared" si="3"/>
        <v>0</v>
      </c>
      <c r="U17" s="125">
        <f t="shared" si="4"/>
        <v>122.124</v>
      </c>
      <c r="V17" s="150">
        <f t="shared" si="5"/>
        <v>1.3299999999999983</v>
      </c>
      <c r="W17" s="82">
        <f t="shared" si="12"/>
        <v>0</v>
      </c>
      <c r="X17" s="248">
        <f t="shared" si="6"/>
        <v>2</v>
      </c>
      <c r="Y17" s="139">
        <f t="shared" si="7"/>
        <v>3</v>
      </c>
      <c r="Z17" s="139">
        <f>IF($Y17="n/a","",IFERROR(COUNTIF($Y$2:$Y17,"="&amp;Y17),""))</f>
        <v>1</v>
      </c>
      <c r="AA17" s="139">
        <f>COUNTIF($X$2:X16,"&lt;"&amp;X17)</f>
        <v>0</v>
      </c>
      <c r="AB17" s="149">
        <f t="shared" si="8"/>
        <v>100</v>
      </c>
      <c r="AC17" s="152">
        <f t="shared" si="9"/>
        <v>100</v>
      </c>
    </row>
    <row r="18" spans="1:29" x14ac:dyDescent="0.3">
      <c r="A18" s="229">
        <v>119</v>
      </c>
      <c r="B18" s="1" t="s">
        <v>141</v>
      </c>
      <c r="C18" s="1" t="str">
        <f t="shared" si="0"/>
        <v>peter dannock</v>
      </c>
      <c r="D18" s="8" t="s">
        <v>21</v>
      </c>
      <c r="E18" s="17" t="s">
        <v>160</v>
      </c>
      <c r="F18" s="1"/>
      <c r="G18" s="8" t="s">
        <v>61</v>
      </c>
      <c r="H18" s="186" t="str">
        <f t="shared" si="11"/>
        <v/>
      </c>
      <c r="I18" s="186" t="str">
        <f t="shared" si="11"/>
        <v/>
      </c>
      <c r="J18" s="186" t="str">
        <f t="shared" si="11"/>
        <v/>
      </c>
      <c r="K18" s="186" t="str">
        <f t="shared" si="11"/>
        <v/>
      </c>
      <c r="L18" s="186" t="str">
        <f t="shared" si="11"/>
        <v/>
      </c>
      <c r="M18" s="186">
        <f t="shared" si="11"/>
        <v>60</v>
      </c>
      <c r="N18" s="186" t="str">
        <f t="shared" si="11"/>
        <v/>
      </c>
      <c r="O18" s="186" t="str">
        <f t="shared" si="11"/>
        <v/>
      </c>
      <c r="P18" s="186" t="str">
        <f t="shared" si="11"/>
        <v/>
      </c>
      <c r="Q18" s="186" t="str">
        <f t="shared" si="11"/>
        <v/>
      </c>
      <c r="R18" s="198" t="str">
        <f t="shared" si="11"/>
        <v/>
      </c>
      <c r="S18" s="152">
        <f t="shared" si="2"/>
        <v>60</v>
      </c>
      <c r="T18" s="138">
        <f t="shared" si="3"/>
        <v>0</v>
      </c>
      <c r="U18" s="125">
        <f t="shared" si="4"/>
        <v>120.58200000000001</v>
      </c>
      <c r="V18" s="150">
        <f t="shared" si="5"/>
        <v>2.9559999999999746</v>
      </c>
      <c r="W18" s="82">
        <f t="shared" si="12"/>
        <v>-5</v>
      </c>
      <c r="X18" s="248">
        <f t="shared" si="6"/>
        <v>2</v>
      </c>
      <c r="Y18" s="139">
        <f t="shared" si="7"/>
        <v>4</v>
      </c>
      <c r="Z18" s="139">
        <f>IF($Y18="n/a","",IFERROR(COUNTIF($Y$2:$Y18,"="&amp;Y18),""))</f>
        <v>3</v>
      </c>
      <c r="AA18" s="139">
        <f>COUNTIF($X$2:X17,"&lt;"&amp;X18)</f>
        <v>0</v>
      </c>
      <c r="AB18" s="149">
        <f t="shared" si="8"/>
        <v>60</v>
      </c>
      <c r="AC18" s="152">
        <f t="shared" si="9"/>
        <v>55</v>
      </c>
    </row>
    <row r="19" spans="1:29" x14ac:dyDescent="0.3">
      <c r="A19" s="229">
        <v>180</v>
      </c>
      <c r="B19" s="1" t="s">
        <v>132</v>
      </c>
      <c r="C19" s="1" t="str">
        <f t="shared" si="0"/>
        <v>tom whelan</v>
      </c>
      <c r="D19" s="8" t="s">
        <v>48</v>
      </c>
      <c r="E19" s="17" t="s">
        <v>286</v>
      </c>
      <c r="F19" s="1"/>
      <c r="G19" s="8" t="s">
        <v>145</v>
      </c>
      <c r="H19" s="186" t="str">
        <f t="shared" si="11"/>
        <v/>
      </c>
      <c r="I19" s="186" t="str">
        <f t="shared" si="11"/>
        <v/>
      </c>
      <c r="J19" s="186" t="str">
        <f t="shared" si="11"/>
        <v/>
      </c>
      <c r="K19" s="186" t="str">
        <f t="shared" si="11"/>
        <v/>
      </c>
      <c r="L19" s="186">
        <f t="shared" si="11"/>
        <v>45</v>
      </c>
      <c r="M19" s="186" t="str">
        <f t="shared" si="11"/>
        <v/>
      </c>
      <c r="N19" s="186" t="str">
        <f t="shared" si="11"/>
        <v/>
      </c>
      <c r="O19" s="186" t="str">
        <f t="shared" si="11"/>
        <v/>
      </c>
      <c r="P19" s="186" t="str">
        <f t="shared" si="11"/>
        <v/>
      </c>
      <c r="Q19" s="186" t="str">
        <f t="shared" si="11"/>
        <v/>
      </c>
      <c r="R19" s="198" t="str">
        <f t="shared" si="11"/>
        <v/>
      </c>
      <c r="S19" s="152">
        <f t="shared" si="2"/>
        <v>45</v>
      </c>
      <c r="T19" s="138">
        <f t="shared" si="3"/>
        <v>-30</v>
      </c>
      <c r="U19" s="125">
        <f t="shared" si="4"/>
        <v>117.688</v>
      </c>
      <c r="V19" s="150">
        <f t="shared" si="5"/>
        <v>5.9390000000000072</v>
      </c>
      <c r="W19" s="82">
        <f t="shared" si="12"/>
        <v>-10</v>
      </c>
      <c r="X19" s="248">
        <f t="shared" si="6"/>
        <v>4</v>
      </c>
      <c r="Y19" s="139">
        <f t="shared" si="7"/>
        <v>7</v>
      </c>
      <c r="Z19" s="139">
        <f>IF($Y19="n/a","",IFERROR(COUNTIF($Y$2:$Y19,"="&amp;Y19),""))</f>
        <v>4</v>
      </c>
      <c r="AA19" s="139">
        <f>COUNTIF($X$2:X18,"&lt;"&amp;X19)</f>
        <v>5</v>
      </c>
      <c r="AB19" s="149">
        <f t="shared" si="8"/>
        <v>15</v>
      </c>
      <c r="AC19" s="152">
        <f t="shared" si="9"/>
        <v>5</v>
      </c>
    </row>
    <row r="20" spans="1:29" x14ac:dyDescent="0.3">
      <c r="A20" s="229">
        <v>49</v>
      </c>
      <c r="B20" s="1" t="s">
        <v>161</v>
      </c>
      <c r="C20" s="1" t="str">
        <f t="shared" si="0"/>
        <v>james hillenaar</v>
      </c>
      <c r="D20" s="8" t="s">
        <v>26</v>
      </c>
      <c r="E20" s="17" t="s">
        <v>162</v>
      </c>
      <c r="F20" s="1"/>
      <c r="G20" s="8" t="s">
        <v>70</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152">
        <f t="shared" si="2"/>
        <v>0</v>
      </c>
      <c r="T20" s="138">
        <f t="shared" si="3"/>
        <v>0</v>
      </c>
      <c r="U20" s="125" t="str">
        <f t="shared" si="4"/>
        <v/>
      </c>
      <c r="V20" s="150" t="str">
        <f t="shared" si="5"/>
        <v/>
      </c>
      <c r="W20" s="82"/>
      <c r="X20" s="248" t="str">
        <f t="shared" si="6"/>
        <v>n/a</v>
      </c>
      <c r="Y20" s="139" t="str">
        <f t="shared" si="7"/>
        <v>n/a</v>
      </c>
      <c r="Z20" s="139" t="str">
        <f>IF($Y20="n/a","",IFERROR(COUNTIF($Y$2:$Y20,"="&amp;Y20),""))</f>
        <v/>
      </c>
      <c r="AA20" s="139">
        <f>COUNTIF($X$2:X19,"&lt;"&amp;X20)</f>
        <v>0</v>
      </c>
      <c r="AB20" s="149">
        <f t="shared" si="8"/>
        <v>0</v>
      </c>
      <c r="AC20" s="152">
        <f t="shared" si="9"/>
        <v>0</v>
      </c>
    </row>
    <row r="21" spans="1:29" x14ac:dyDescent="0.3">
      <c r="A21" s="229">
        <v>55</v>
      </c>
      <c r="B21" s="1" t="s">
        <v>109</v>
      </c>
      <c r="C21" s="1" t="str">
        <f t="shared" si="0"/>
        <v>kutay dal</v>
      </c>
      <c r="D21" s="8" t="s">
        <v>22</v>
      </c>
      <c r="E21" s="17" t="s">
        <v>163</v>
      </c>
      <c r="F21" s="1"/>
      <c r="G21" s="8" t="s">
        <v>128</v>
      </c>
      <c r="H21" s="186" t="str">
        <f t="shared" si="11"/>
        <v/>
      </c>
      <c r="I21" s="186" t="str">
        <f t="shared" si="11"/>
        <v/>
      </c>
      <c r="J21" s="186" t="str">
        <f t="shared" si="11"/>
        <v/>
      </c>
      <c r="K21" s="186" t="str">
        <f t="shared" si="11"/>
        <v/>
      </c>
      <c r="L21" s="186" t="str">
        <f t="shared" si="11"/>
        <v/>
      </c>
      <c r="M21" s="186" t="str">
        <f t="shared" si="11"/>
        <v/>
      </c>
      <c r="N21" s="186">
        <f t="shared" si="11"/>
        <v>75</v>
      </c>
      <c r="O21" s="186" t="str">
        <f t="shared" si="11"/>
        <v/>
      </c>
      <c r="P21" s="186" t="str">
        <f t="shared" si="11"/>
        <v/>
      </c>
      <c r="Q21" s="186" t="str">
        <f t="shared" si="11"/>
        <v/>
      </c>
      <c r="R21" s="198" t="str">
        <f t="shared" si="11"/>
        <v/>
      </c>
      <c r="S21" s="152">
        <f t="shared" si="2"/>
        <v>75</v>
      </c>
      <c r="T21" s="138">
        <f t="shared" si="3"/>
        <v>0</v>
      </c>
      <c r="U21" s="125">
        <f t="shared" si="4"/>
        <v>122.124</v>
      </c>
      <c r="V21" s="150">
        <f t="shared" si="5"/>
        <v>1.9419999999999931</v>
      </c>
      <c r="W21" s="82">
        <f>IF(V21&lt;=0,10,IF(V21&lt;1,5,IF(V21&lt;2,0,IF(V21&lt;3,-5,-10))))</f>
        <v>0</v>
      </c>
      <c r="X21" s="248">
        <f t="shared" si="6"/>
        <v>2</v>
      </c>
      <c r="Y21" s="139">
        <f t="shared" si="7"/>
        <v>3</v>
      </c>
      <c r="Z21" s="139">
        <f>IF($Y21="n/a","",IFERROR(COUNTIF($Y$2:$Y21,"="&amp;Y21),""))</f>
        <v>2</v>
      </c>
      <c r="AA21" s="139">
        <f>COUNTIF($X$2:X20,"&lt;"&amp;X21)</f>
        <v>0</v>
      </c>
      <c r="AB21" s="149">
        <f t="shared" si="8"/>
        <v>75</v>
      </c>
      <c r="AC21" s="152">
        <f t="shared" si="9"/>
        <v>75</v>
      </c>
    </row>
    <row r="22" spans="1:29" x14ac:dyDescent="0.3">
      <c r="A22" s="229">
        <v>242</v>
      </c>
      <c r="B22" s="1" t="s">
        <v>88</v>
      </c>
      <c r="C22" s="1" t="str">
        <f t="shared" si="0"/>
        <v>leon bogers</v>
      </c>
      <c r="D22" s="8" t="s">
        <v>26</v>
      </c>
      <c r="E22" s="17" t="s">
        <v>164</v>
      </c>
      <c r="F22" s="1"/>
      <c r="G22" s="8" t="s">
        <v>61</v>
      </c>
      <c r="H22" s="186" t="str">
        <f t="shared" ref="H22:R31" si="13">IF($D22=H$1,$S22,"")</f>
        <v/>
      </c>
      <c r="I22" s="186" t="str">
        <f t="shared" si="13"/>
        <v/>
      </c>
      <c r="J22" s="186" t="str">
        <f t="shared" si="13"/>
        <v/>
      </c>
      <c r="K22" s="186" t="str">
        <f t="shared" si="13"/>
        <v/>
      </c>
      <c r="L22" s="186" t="str">
        <f t="shared" si="13"/>
        <v/>
      </c>
      <c r="M22" s="186" t="str">
        <f t="shared" si="13"/>
        <v/>
      </c>
      <c r="N22" s="186" t="str">
        <f t="shared" si="13"/>
        <v/>
      </c>
      <c r="O22" s="186" t="str">
        <f t="shared" si="13"/>
        <v/>
      </c>
      <c r="P22" s="186" t="str">
        <f t="shared" si="13"/>
        <v/>
      </c>
      <c r="Q22" s="186" t="str">
        <f t="shared" si="13"/>
        <v/>
      </c>
      <c r="R22" s="198" t="str">
        <f t="shared" si="13"/>
        <v/>
      </c>
      <c r="S22" s="152">
        <f t="shared" si="2"/>
        <v>0</v>
      </c>
      <c r="T22" s="138">
        <f t="shared" si="3"/>
        <v>0</v>
      </c>
      <c r="U22" s="125" t="str">
        <f t="shared" si="4"/>
        <v/>
      </c>
      <c r="V22" s="150"/>
      <c r="W22" s="82"/>
      <c r="X22" s="248" t="str">
        <f t="shared" si="6"/>
        <v>n/a</v>
      </c>
      <c r="Y22" s="139" t="str">
        <f t="shared" si="7"/>
        <v>n/a</v>
      </c>
      <c r="Z22" s="139" t="str">
        <f>IF($Y22="n/a","",IFERROR(COUNTIF($Y$2:$Y22,"="&amp;Y22),""))</f>
        <v/>
      </c>
      <c r="AA22" s="139">
        <f>COUNTIF($X$2:X21,"&lt;"&amp;X22)</f>
        <v>0</v>
      </c>
      <c r="AB22" s="149">
        <f t="shared" si="8"/>
        <v>0</v>
      </c>
      <c r="AC22" s="152">
        <f t="shared" si="9"/>
        <v>0</v>
      </c>
    </row>
    <row r="23" spans="1:29" x14ac:dyDescent="0.3">
      <c r="A23" s="229">
        <v>580</v>
      </c>
      <c r="B23" s="1" t="s">
        <v>165</v>
      </c>
      <c r="C23" s="1" t="str">
        <f t="shared" si="0"/>
        <v>alexandra hailstone</v>
      </c>
      <c r="D23" s="8" t="s">
        <v>48</v>
      </c>
      <c r="E23" s="17" t="s">
        <v>166</v>
      </c>
      <c r="F23" s="1"/>
      <c r="G23" s="8" t="s">
        <v>128</v>
      </c>
      <c r="H23" s="186" t="str">
        <f t="shared" si="13"/>
        <v/>
      </c>
      <c r="I23" s="186" t="str">
        <f t="shared" si="13"/>
        <v/>
      </c>
      <c r="J23" s="186" t="str">
        <f t="shared" si="13"/>
        <v/>
      </c>
      <c r="K23" s="186" t="str">
        <f t="shared" si="13"/>
        <v/>
      </c>
      <c r="L23" s="186">
        <f t="shared" si="13"/>
        <v>30</v>
      </c>
      <c r="M23" s="186" t="str">
        <f t="shared" si="13"/>
        <v/>
      </c>
      <c r="N23" s="186" t="str">
        <f t="shared" si="13"/>
        <v/>
      </c>
      <c r="O23" s="186" t="str">
        <f t="shared" si="13"/>
        <v/>
      </c>
      <c r="P23" s="186" t="str">
        <f t="shared" si="13"/>
        <v/>
      </c>
      <c r="Q23" s="186" t="str">
        <f t="shared" si="13"/>
        <v/>
      </c>
      <c r="R23" s="198" t="str">
        <f t="shared" si="13"/>
        <v/>
      </c>
      <c r="S23" s="152">
        <f t="shared" si="2"/>
        <v>30</v>
      </c>
      <c r="T23" s="138">
        <f t="shared" si="3"/>
        <v>-15</v>
      </c>
      <c r="U23" s="125">
        <f t="shared" si="4"/>
        <v>117.688</v>
      </c>
      <c r="V23" s="150">
        <f t="shared" ref="V23:V41" si="14">IFERROR((($E23*86400)-U23),"")</f>
        <v>6.8819999999999908</v>
      </c>
      <c r="W23" s="82">
        <f>IF(V23&lt;=0,10,IF(V23&lt;1,5,IF(V23&lt;2,0,IF(V23&lt;3,-5,-10))))</f>
        <v>-10</v>
      </c>
      <c r="X23" s="248">
        <f t="shared" si="6"/>
        <v>4</v>
      </c>
      <c r="Y23" s="139">
        <f t="shared" si="7"/>
        <v>7</v>
      </c>
      <c r="Z23" s="139">
        <f>IF($Y23="n/a","",IFERROR(COUNTIF($Y$2:$Y23,"="&amp;Y23),""))</f>
        <v>5</v>
      </c>
      <c r="AA23" s="139">
        <f>COUNTIF($X$2:X22,"&lt;"&amp;X23)</f>
        <v>6</v>
      </c>
      <c r="AB23" s="149">
        <f t="shared" si="8"/>
        <v>15</v>
      </c>
      <c r="AC23" s="152">
        <f t="shared" si="9"/>
        <v>5</v>
      </c>
    </row>
    <row r="24" spans="1:29" x14ac:dyDescent="0.3">
      <c r="A24" s="229">
        <v>77</v>
      </c>
      <c r="B24" s="1" t="s">
        <v>66</v>
      </c>
      <c r="C24" s="1" t="str">
        <f t="shared" si="0"/>
        <v>simeon ouzas</v>
      </c>
      <c r="D24" s="8" t="s">
        <v>5</v>
      </c>
      <c r="E24" s="17" t="s">
        <v>167</v>
      </c>
      <c r="F24" s="1"/>
      <c r="G24" s="8" t="s">
        <v>135</v>
      </c>
      <c r="H24" s="186" t="str">
        <f t="shared" si="13"/>
        <v/>
      </c>
      <c r="I24" s="186" t="str">
        <f t="shared" si="13"/>
        <v/>
      </c>
      <c r="J24" s="186" t="str">
        <f t="shared" si="13"/>
        <v/>
      </c>
      <c r="K24" s="186" t="str">
        <f t="shared" si="13"/>
        <v/>
      </c>
      <c r="L24" s="186" t="str">
        <f t="shared" si="13"/>
        <v/>
      </c>
      <c r="M24" s="186" t="str">
        <f t="shared" si="13"/>
        <v/>
      </c>
      <c r="N24" s="186" t="str">
        <f t="shared" si="13"/>
        <v/>
      </c>
      <c r="O24" s="186" t="str">
        <f t="shared" si="13"/>
        <v/>
      </c>
      <c r="P24" s="186" t="str">
        <f t="shared" si="13"/>
        <v/>
      </c>
      <c r="Q24" s="186">
        <f t="shared" si="13"/>
        <v>100</v>
      </c>
      <c r="R24" s="198" t="str">
        <f t="shared" si="13"/>
        <v/>
      </c>
      <c r="S24" s="152">
        <f t="shared" si="2"/>
        <v>100</v>
      </c>
      <c r="T24" s="138">
        <f t="shared" si="3"/>
        <v>0</v>
      </c>
      <c r="U24" s="125">
        <f t="shared" si="4"/>
        <v>122.71800000000002</v>
      </c>
      <c r="V24" s="150">
        <f t="shared" si="14"/>
        <v>2.2469999999999857</v>
      </c>
      <c r="W24" s="82">
        <f>IF(V24&lt;=0,10,IF(V24&lt;1,5,IF(V24&lt;2,0,IF(V24&lt;3,-5,-10))))</f>
        <v>-5</v>
      </c>
      <c r="X24" s="248">
        <f t="shared" si="6"/>
        <v>1</v>
      </c>
      <c r="Y24" s="139">
        <f t="shared" si="7"/>
        <v>2</v>
      </c>
      <c r="Z24" s="139">
        <f>IF($Y24="n/a","",IFERROR(COUNTIF($Y$2:$Y24,"="&amp;Y24),""))</f>
        <v>1</v>
      </c>
      <c r="AA24" s="139">
        <f>COUNTIF($X$2:X23,"&lt;"&amp;X24)</f>
        <v>0</v>
      </c>
      <c r="AB24" s="149">
        <f t="shared" si="8"/>
        <v>100</v>
      </c>
      <c r="AC24" s="152">
        <f t="shared" si="9"/>
        <v>95</v>
      </c>
    </row>
    <row r="25" spans="1:29" x14ac:dyDescent="0.3">
      <c r="A25" s="229">
        <v>47</v>
      </c>
      <c r="B25" s="1" t="s">
        <v>168</v>
      </c>
      <c r="C25" s="1" t="str">
        <f t="shared" si="0"/>
        <v>darryl meehan</v>
      </c>
      <c r="D25" s="8" t="s">
        <v>26</v>
      </c>
      <c r="E25" s="17" t="s">
        <v>287</v>
      </c>
      <c r="F25" s="1"/>
      <c r="G25" s="8" t="s">
        <v>61</v>
      </c>
      <c r="H25" s="186" t="str">
        <f t="shared" si="13"/>
        <v/>
      </c>
      <c r="I25" s="186" t="str">
        <f t="shared" si="13"/>
        <v/>
      </c>
      <c r="J25" s="186" t="str">
        <f t="shared" si="13"/>
        <v/>
      </c>
      <c r="K25" s="186" t="str">
        <f t="shared" si="13"/>
        <v/>
      </c>
      <c r="L25" s="186" t="str">
        <f t="shared" si="13"/>
        <v/>
      </c>
      <c r="M25" s="186" t="str">
        <f t="shared" si="13"/>
        <v/>
      </c>
      <c r="N25" s="186" t="str">
        <f t="shared" si="13"/>
        <v/>
      </c>
      <c r="O25" s="186" t="str">
        <f t="shared" si="13"/>
        <v/>
      </c>
      <c r="P25" s="186" t="str">
        <f t="shared" si="13"/>
        <v/>
      </c>
      <c r="Q25" s="186" t="str">
        <f t="shared" si="13"/>
        <v/>
      </c>
      <c r="R25" s="198" t="str">
        <f t="shared" si="13"/>
        <v/>
      </c>
      <c r="S25" s="152">
        <f t="shared" si="2"/>
        <v>0</v>
      </c>
      <c r="T25" s="138">
        <f t="shared" si="3"/>
        <v>0</v>
      </c>
      <c r="U25" s="125" t="str">
        <f t="shared" si="4"/>
        <v/>
      </c>
      <c r="V25" s="150" t="str">
        <f t="shared" si="14"/>
        <v/>
      </c>
      <c r="W25" s="82"/>
      <c r="X25" s="248" t="str">
        <f t="shared" si="6"/>
        <v>n/a</v>
      </c>
      <c r="Y25" s="139" t="str">
        <f t="shared" si="7"/>
        <v>n/a</v>
      </c>
      <c r="Z25" s="139" t="str">
        <f>IF($Y25="n/a","",IFERROR(COUNTIF($Y$2:$Y25,"="&amp;Y25),""))</f>
        <v/>
      </c>
      <c r="AA25" s="139">
        <f>COUNTIF($X$2:X24,"&lt;"&amp;X25)</f>
        <v>0</v>
      </c>
      <c r="AB25" s="149">
        <f t="shared" si="8"/>
        <v>0</v>
      </c>
      <c r="AC25" s="152">
        <f t="shared" si="9"/>
        <v>0</v>
      </c>
    </row>
    <row r="26" spans="1:29" x14ac:dyDescent="0.3">
      <c r="A26" s="229">
        <v>103</v>
      </c>
      <c r="B26" s="1" t="s">
        <v>169</v>
      </c>
      <c r="C26" s="1" t="str">
        <f t="shared" si="0"/>
        <v>lindsay stenniken</v>
      </c>
      <c r="D26" s="8" t="s">
        <v>26</v>
      </c>
      <c r="E26" s="17" t="s">
        <v>170</v>
      </c>
      <c r="F26" s="1"/>
      <c r="G26" s="8" t="s">
        <v>51</v>
      </c>
      <c r="H26" s="186" t="str">
        <f t="shared" si="13"/>
        <v/>
      </c>
      <c r="I26" s="186" t="str">
        <f t="shared" si="13"/>
        <v/>
      </c>
      <c r="J26" s="186" t="str">
        <f t="shared" si="13"/>
        <v/>
      </c>
      <c r="K26" s="186" t="str">
        <f t="shared" si="13"/>
        <v/>
      </c>
      <c r="L26" s="186" t="str">
        <f t="shared" si="13"/>
        <v/>
      </c>
      <c r="M26" s="186" t="str">
        <f t="shared" si="13"/>
        <v/>
      </c>
      <c r="N26" s="186" t="str">
        <f t="shared" si="13"/>
        <v/>
      </c>
      <c r="O26" s="186" t="str">
        <f t="shared" si="13"/>
        <v/>
      </c>
      <c r="P26" s="186" t="str">
        <f t="shared" si="13"/>
        <v/>
      </c>
      <c r="Q26" s="186" t="str">
        <f t="shared" si="13"/>
        <v/>
      </c>
      <c r="R26" s="198" t="str">
        <f t="shared" si="13"/>
        <v/>
      </c>
      <c r="S26" s="152">
        <f t="shared" si="2"/>
        <v>0</v>
      </c>
      <c r="T26" s="138">
        <f t="shared" si="3"/>
        <v>0</v>
      </c>
      <c r="U26" s="125" t="str">
        <f t="shared" si="4"/>
        <v/>
      </c>
      <c r="V26" s="150" t="str">
        <f t="shared" si="14"/>
        <v/>
      </c>
      <c r="W26" s="82"/>
      <c r="X26" s="248" t="str">
        <f t="shared" si="6"/>
        <v>n/a</v>
      </c>
      <c r="Y26" s="139" t="str">
        <f t="shared" si="7"/>
        <v>n/a</v>
      </c>
      <c r="Z26" s="139" t="str">
        <f>IF($Y26="n/a","",IFERROR(COUNTIF($Y$2:$Y26,"="&amp;Y26),""))</f>
        <v/>
      </c>
      <c r="AA26" s="139">
        <f>COUNTIF($X$2:X25,"&lt;"&amp;X26)</f>
        <v>0</v>
      </c>
      <c r="AB26" s="149">
        <f t="shared" si="8"/>
        <v>0</v>
      </c>
      <c r="AC26" s="152">
        <f t="shared" si="9"/>
        <v>0</v>
      </c>
    </row>
    <row r="27" spans="1:29" x14ac:dyDescent="0.3">
      <c r="A27" s="229">
        <v>34</v>
      </c>
      <c r="B27" s="1" t="s">
        <v>127</v>
      </c>
      <c r="C27" s="1" t="str">
        <f t="shared" si="0"/>
        <v>tim van duyl</v>
      </c>
      <c r="D27" s="8" t="s">
        <v>48</v>
      </c>
      <c r="E27" s="17" t="s">
        <v>171</v>
      </c>
      <c r="F27" s="1"/>
      <c r="G27" s="8" t="s">
        <v>128</v>
      </c>
      <c r="H27" s="186" t="str">
        <f t="shared" si="13"/>
        <v/>
      </c>
      <c r="I27" s="186" t="str">
        <f t="shared" si="13"/>
        <v/>
      </c>
      <c r="J27" s="186" t="str">
        <f t="shared" si="13"/>
        <v/>
      </c>
      <c r="K27" s="186" t="str">
        <f t="shared" si="13"/>
        <v/>
      </c>
      <c r="L27" s="186">
        <f t="shared" si="13"/>
        <v>15</v>
      </c>
      <c r="M27" s="186" t="str">
        <f t="shared" si="13"/>
        <v/>
      </c>
      <c r="N27" s="186" t="str">
        <f t="shared" si="13"/>
        <v/>
      </c>
      <c r="O27" s="186" t="str">
        <f t="shared" si="13"/>
        <v/>
      </c>
      <c r="P27" s="186" t="str">
        <f t="shared" si="13"/>
        <v/>
      </c>
      <c r="Q27" s="186" t="str">
        <f t="shared" si="13"/>
        <v/>
      </c>
      <c r="R27" s="198" t="str">
        <f t="shared" si="13"/>
        <v/>
      </c>
      <c r="S27" s="152">
        <f t="shared" si="2"/>
        <v>15</v>
      </c>
      <c r="T27" s="138">
        <f t="shared" si="3"/>
        <v>0</v>
      </c>
      <c r="U27" s="125">
        <f t="shared" si="4"/>
        <v>117.688</v>
      </c>
      <c r="V27" s="287">
        <f t="shared" si="14"/>
        <v>7.9599999999999795</v>
      </c>
      <c r="W27" s="82">
        <f>IF(V27&lt;=0,10,IF(V27&lt;1,5,IF(V27&lt;2,0,IF(V27&lt;3,-5,-10))))</f>
        <v>-10</v>
      </c>
      <c r="X27" s="248">
        <f t="shared" si="6"/>
        <v>4</v>
      </c>
      <c r="Y27" s="139">
        <f t="shared" si="7"/>
        <v>7</v>
      </c>
      <c r="Z27" s="139">
        <f>IF($Y27="n/a","",IFERROR(COUNTIF($Y$2:$Y27,"="&amp;Y27),""))</f>
        <v>6</v>
      </c>
      <c r="AA27" s="139">
        <f>COUNTIF($X$2:X26,"&lt;"&amp;X27)</f>
        <v>7</v>
      </c>
      <c r="AB27" s="149">
        <f t="shared" si="8"/>
        <v>15</v>
      </c>
      <c r="AC27" s="152">
        <f t="shared" si="9"/>
        <v>5</v>
      </c>
    </row>
    <row r="28" spans="1:29" x14ac:dyDescent="0.3">
      <c r="A28" s="229">
        <v>84</v>
      </c>
      <c r="B28" s="1" t="s">
        <v>172</v>
      </c>
      <c r="C28" s="1" t="str">
        <f t="shared" si="0"/>
        <v>david mackrell</v>
      </c>
      <c r="D28" s="8" t="s">
        <v>48</v>
      </c>
      <c r="E28" s="17" t="s">
        <v>173</v>
      </c>
      <c r="F28" s="1"/>
      <c r="G28" s="8" t="s">
        <v>70</v>
      </c>
      <c r="H28" s="186" t="str">
        <f t="shared" si="13"/>
        <v/>
      </c>
      <c r="I28" s="186" t="str">
        <f t="shared" si="13"/>
        <v/>
      </c>
      <c r="J28" s="186" t="str">
        <f t="shared" si="13"/>
        <v/>
      </c>
      <c r="K28" s="186" t="str">
        <f t="shared" si="13"/>
        <v/>
      </c>
      <c r="L28" s="186">
        <f t="shared" si="13"/>
        <v>15</v>
      </c>
      <c r="M28" s="186" t="str">
        <f t="shared" si="13"/>
        <v/>
      </c>
      <c r="N28" s="186" t="str">
        <f t="shared" si="13"/>
        <v/>
      </c>
      <c r="O28" s="186" t="str">
        <f t="shared" si="13"/>
        <v/>
      </c>
      <c r="P28" s="186" t="str">
        <f t="shared" si="13"/>
        <v/>
      </c>
      <c r="Q28" s="186" t="str">
        <f t="shared" si="13"/>
        <v/>
      </c>
      <c r="R28" s="198" t="str">
        <f t="shared" si="13"/>
        <v/>
      </c>
      <c r="S28" s="152">
        <f t="shared" si="2"/>
        <v>15</v>
      </c>
      <c r="T28" s="138">
        <f t="shared" si="3"/>
        <v>0</v>
      </c>
      <c r="U28" s="125">
        <f t="shared" si="4"/>
        <v>117.688</v>
      </c>
      <c r="V28" s="150">
        <f t="shared" si="14"/>
        <v>8.4229999999999876</v>
      </c>
      <c r="W28" s="82">
        <f>IF(V28&lt;=0,10,IF(V28&lt;1,5,IF(V28&lt;2,0,IF(V28&lt;3,-5,-10))))</f>
        <v>-10</v>
      </c>
      <c r="X28" s="248">
        <f t="shared" si="6"/>
        <v>4</v>
      </c>
      <c r="Y28" s="139">
        <f t="shared" si="7"/>
        <v>7</v>
      </c>
      <c r="Z28" s="139">
        <f>IF($Y28="n/a","",IFERROR(COUNTIF($Y$2:$Y28,"="&amp;Y28),""))</f>
        <v>7</v>
      </c>
      <c r="AA28" s="139">
        <f>COUNTIF($X$2:X27,"&lt;"&amp;X28)</f>
        <v>7</v>
      </c>
      <c r="AB28" s="149">
        <f t="shared" si="8"/>
        <v>15</v>
      </c>
      <c r="AC28" s="152">
        <f t="shared" si="9"/>
        <v>5</v>
      </c>
    </row>
    <row r="29" spans="1:29" x14ac:dyDescent="0.3">
      <c r="A29" s="229">
        <v>95</v>
      </c>
      <c r="B29" s="1" t="s">
        <v>108</v>
      </c>
      <c r="C29" s="1" t="str">
        <f t="shared" si="0"/>
        <v>isaac pittolo</v>
      </c>
      <c r="D29" s="8" t="s">
        <v>48</v>
      </c>
      <c r="E29" s="17" t="s">
        <v>174</v>
      </c>
      <c r="F29" s="1"/>
      <c r="G29" s="8" t="s">
        <v>70</v>
      </c>
      <c r="H29" s="186" t="str">
        <f t="shared" si="13"/>
        <v/>
      </c>
      <c r="I29" s="186" t="str">
        <f t="shared" si="13"/>
        <v/>
      </c>
      <c r="J29" s="186" t="str">
        <f t="shared" si="13"/>
        <v/>
      </c>
      <c r="K29" s="186" t="str">
        <f t="shared" si="13"/>
        <v/>
      </c>
      <c r="L29" s="186">
        <f t="shared" si="13"/>
        <v>15</v>
      </c>
      <c r="M29" s="186" t="str">
        <f t="shared" si="13"/>
        <v/>
      </c>
      <c r="N29" s="186" t="str">
        <f t="shared" si="13"/>
        <v/>
      </c>
      <c r="O29" s="186" t="str">
        <f t="shared" si="13"/>
        <v/>
      </c>
      <c r="P29" s="186" t="str">
        <f t="shared" si="13"/>
        <v/>
      </c>
      <c r="Q29" s="186" t="str">
        <f t="shared" si="13"/>
        <v/>
      </c>
      <c r="R29" s="198" t="str">
        <f t="shared" si="13"/>
        <v/>
      </c>
      <c r="S29" s="152">
        <f t="shared" si="2"/>
        <v>15</v>
      </c>
      <c r="T29" s="138">
        <f t="shared" si="3"/>
        <v>0</v>
      </c>
      <c r="U29" s="125">
        <f t="shared" si="4"/>
        <v>117.688</v>
      </c>
      <c r="V29" s="150">
        <f t="shared" si="14"/>
        <v>8.5349999999999966</v>
      </c>
      <c r="W29" s="82">
        <f>IF(V29&lt;=0,10,IF(V29&lt;1,5,IF(V29&lt;2,0,IF(V29&lt;3,-5,-10))))</f>
        <v>-10</v>
      </c>
      <c r="X29" s="248">
        <f t="shared" si="6"/>
        <v>4</v>
      </c>
      <c r="Y29" s="139">
        <f t="shared" si="7"/>
        <v>7</v>
      </c>
      <c r="Z29" s="139">
        <f>IF($Y29="n/a","",IFERROR(COUNTIF($Y$2:$Y29,"="&amp;Y29),""))</f>
        <v>8</v>
      </c>
      <c r="AA29" s="139">
        <f>COUNTIF($X$2:X28,"&lt;"&amp;X29)</f>
        <v>7</v>
      </c>
      <c r="AB29" s="149">
        <f t="shared" si="8"/>
        <v>15</v>
      </c>
      <c r="AC29" s="152">
        <f t="shared" si="9"/>
        <v>5</v>
      </c>
    </row>
    <row r="30" spans="1:29" x14ac:dyDescent="0.3">
      <c r="A30" s="229">
        <v>21</v>
      </c>
      <c r="B30" s="1" t="s">
        <v>126</v>
      </c>
      <c r="C30" s="1" t="str">
        <f t="shared" si="0"/>
        <v>eden beavis</v>
      </c>
      <c r="D30" s="8" t="s">
        <v>26</v>
      </c>
      <c r="E30" s="17" t="s">
        <v>175</v>
      </c>
      <c r="F30" s="1"/>
      <c r="G30" s="8" t="s">
        <v>128</v>
      </c>
      <c r="H30" s="186" t="str">
        <f t="shared" si="13"/>
        <v/>
      </c>
      <c r="I30" s="186" t="str">
        <f t="shared" si="13"/>
        <v/>
      </c>
      <c r="J30" s="186" t="str">
        <f t="shared" si="13"/>
        <v/>
      </c>
      <c r="K30" s="186" t="str">
        <f t="shared" si="13"/>
        <v/>
      </c>
      <c r="L30" s="186" t="str">
        <f t="shared" si="13"/>
        <v/>
      </c>
      <c r="M30" s="186" t="str">
        <f t="shared" si="13"/>
        <v/>
      </c>
      <c r="N30" s="186" t="str">
        <f t="shared" si="13"/>
        <v/>
      </c>
      <c r="O30" s="186" t="str">
        <f t="shared" si="13"/>
        <v/>
      </c>
      <c r="P30" s="186" t="str">
        <f t="shared" si="13"/>
        <v/>
      </c>
      <c r="Q30" s="186" t="str">
        <f t="shared" si="13"/>
        <v/>
      </c>
      <c r="R30" s="198" t="str">
        <f t="shared" si="13"/>
        <v/>
      </c>
      <c r="S30" s="152">
        <f t="shared" si="2"/>
        <v>0</v>
      </c>
      <c r="T30" s="138">
        <f t="shared" si="3"/>
        <v>0</v>
      </c>
      <c r="U30" s="125" t="str">
        <f t="shared" si="4"/>
        <v/>
      </c>
      <c r="V30" s="150" t="str">
        <f t="shared" si="14"/>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3">
      <c r="A31" s="229">
        <v>860</v>
      </c>
      <c r="B31" s="1" t="s">
        <v>129</v>
      </c>
      <c r="C31" s="1" t="str">
        <f t="shared" si="0"/>
        <v>simon acfield</v>
      </c>
      <c r="D31" s="8" t="s">
        <v>48</v>
      </c>
      <c r="E31" s="17" t="s">
        <v>176</v>
      </c>
      <c r="F31" s="1"/>
      <c r="G31" s="8" t="s">
        <v>134</v>
      </c>
      <c r="H31" s="186" t="str">
        <f t="shared" si="13"/>
        <v/>
      </c>
      <c r="I31" s="186" t="str">
        <f t="shared" si="13"/>
        <v/>
      </c>
      <c r="J31" s="186" t="str">
        <f t="shared" si="13"/>
        <v/>
      </c>
      <c r="K31" s="186" t="str">
        <f t="shared" si="13"/>
        <v/>
      </c>
      <c r="L31" s="186">
        <f t="shared" si="13"/>
        <v>15</v>
      </c>
      <c r="M31" s="186" t="str">
        <f t="shared" si="13"/>
        <v/>
      </c>
      <c r="N31" s="186" t="str">
        <f t="shared" si="13"/>
        <v/>
      </c>
      <c r="O31" s="186" t="str">
        <f t="shared" si="13"/>
        <v/>
      </c>
      <c r="P31" s="186" t="str">
        <f t="shared" si="13"/>
        <v/>
      </c>
      <c r="Q31" s="186" t="str">
        <f t="shared" si="13"/>
        <v/>
      </c>
      <c r="R31" s="198" t="str">
        <f t="shared" si="13"/>
        <v/>
      </c>
      <c r="S31" s="152">
        <f t="shared" si="2"/>
        <v>15</v>
      </c>
      <c r="T31" s="138">
        <f t="shared" si="3"/>
        <v>0</v>
      </c>
      <c r="U31" s="125">
        <f t="shared" si="4"/>
        <v>117.688</v>
      </c>
      <c r="V31" s="150">
        <f t="shared" si="14"/>
        <v>9.2079999999999842</v>
      </c>
      <c r="W31" s="82">
        <f>IF(V31&lt;=0,10,IF(V31&lt;1,5,IF(V31&lt;2,0,IF(V31&lt;3,-5,-10))))</f>
        <v>-10</v>
      </c>
      <c r="X31" s="248">
        <f t="shared" si="6"/>
        <v>4</v>
      </c>
      <c r="Y31" s="139">
        <f t="shared" si="7"/>
        <v>7</v>
      </c>
      <c r="Z31" s="139">
        <f>IF($Y31="n/a","",IFERROR(COUNTIF($Y$2:$Y31,"="&amp;Y31),""))</f>
        <v>9</v>
      </c>
      <c r="AA31" s="139">
        <f>COUNTIF($X$2:X30,"&lt;"&amp;X31)</f>
        <v>7</v>
      </c>
      <c r="AB31" s="149">
        <f t="shared" si="8"/>
        <v>15</v>
      </c>
      <c r="AC31" s="152">
        <f t="shared" si="9"/>
        <v>5</v>
      </c>
    </row>
    <row r="32" spans="1:29" x14ac:dyDescent="0.3">
      <c r="A32" s="229">
        <v>24</v>
      </c>
      <c r="B32" s="1" t="s">
        <v>177</v>
      </c>
      <c r="C32" s="1" t="str">
        <f t="shared" si="0"/>
        <v>wayne scanlan</v>
      </c>
      <c r="D32" s="8" t="s">
        <v>26</v>
      </c>
      <c r="E32" s="17" t="s">
        <v>178</v>
      </c>
      <c r="F32" s="1"/>
      <c r="G32" s="8" t="s">
        <v>105</v>
      </c>
      <c r="H32" s="186" t="str">
        <f t="shared" ref="H32:R39" si="15">IF($D32=H$1,$S32,"")</f>
        <v/>
      </c>
      <c r="I32" s="186" t="str">
        <f t="shared" si="15"/>
        <v/>
      </c>
      <c r="J32" s="186" t="str">
        <f t="shared" si="15"/>
        <v/>
      </c>
      <c r="K32" s="186" t="str">
        <f t="shared" si="15"/>
        <v/>
      </c>
      <c r="L32" s="186" t="str">
        <f t="shared" si="15"/>
        <v/>
      </c>
      <c r="M32" s="186" t="str">
        <f t="shared" si="15"/>
        <v/>
      </c>
      <c r="N32" s="186" t="str">
        <f t="shared" si="15"/>
        <v/>
      </c>
      <c r="O32" s="186" t="str">
        <f t="shared" si="15"/>
        <v/>
      </c>
      <c r="P32" s="186" t="str">
        <f t="shared" si="15"/>
        <v/>
      </c>
      <c r="Q32" s="186" t="str">
        <f t="shared" si="15"/>
        <v/>
      </c>
      <c r="R32" s="198" t="str">
        <f t="shared" si="15"/>
        <v/>
      </c>
      <c r="S32" s="152">
        <f t="shared" si="2"/>
        <v>0</v>
      </c>
      <c r="T32" s="138">
        <f t="shared" si="3"/>
        <v>0</v>
      </c>
      <c r="U32" s="125" t="str">
        <f t="shared" si="4"/>
        <v/>
      </c>
      <c r="V32" s="287" t="str">
        <f t="shared" si="14"/>
        <v/>
      </c>
      <c r="W32" s="82"/>
      <c r="X32" s="248" t="str">
        <f t="shared" si="6"/>
        <v>n/a</v>
      </c>
      <c r="Y32" s="139" t="str">
        <f t="shared" si="7"/>
        <v>n/a</v>
      </c>
      <c r="Z32" s="139" t="str">
        <f>IF($Y32="n/a","",IFERROR(COUNTIF($Y$2:$Y32,"="&amp;Y32),""))</f>
        <v/>
      </c>
      <c r="AA32" s="139">
        <f>COUNTIF($X$2:X31,"&lt;"&amp;X32)</f>
        <v>0</v>
      </c>
      <c r="AB32" s="149">
        <f t="shared" si="8"/>
        <v>0</v>
      </c>
      <c r="AC32" s="152">
        <f t="shared" si="9"/>
        <v>0</v>
      </c>
    </row>
    <row r="33" spans="1:33" x14ac:dyDescent="0.3">
      <c r="A33" s="229">
        <v>100</v>
      </c>
      <c r="B33" s="1" t="s">
        <v>110</v>
      </c>
      <c r="C33" s="1" t="str">
        <f t="shared" si="0"/>
        <v>andrew potter</v>
      </c>
      <c r="D33" s="8" t="s">
        <v>26</v>
      </c>
      <c r="E33" s="17" t="s">
        <v>179</v>
      </c>
      <c r="F33" s="1"/>
      <c r="G33" s="8" t="s">
        <v>145</v>
      </c>
      <c r="H33" s="186" t="str">
        <f t="shared" si="15"/>
        <v/>
      </c>
      <c r="I33" s="186" t="str">
        <f t="shared" si="15"/>
        <v/>
      </c>
      <c r="J33" s="186" t="str">
        <f t="shared" si="15"/>
        <v/>
      </c>
      <c r="K33" s="186" t="str">
        <f t="shared" si="15"/>
        <v/>
      </c>
      <c r="L33" s="186" t="str">
        <f t="shared" si="15"/>
        <v/>
      </c>
      <c r="M33" s="186" t="str">
        <f t="shared" si="15"/>
        <v/>
      </c>
      <c r="N33" s="186" t="str">
        <f t="shared" si="15"/>
        <v/>
      </c>
      <c r="O33" s="186" t="str">
        <f t="shared" si="15"/>
        <v/>
      </c>
      <c r="P33" s="186" t="str">
        <f t="shared" si="15"/>
        <v/>
      </c>
      <c r="Q33" s="186" t="str">
        <f t="shared" si="15"/>
        <v/>
      </c>
      <c r="R33" s="198" t="str">
        <f t="shared" si="15"/>
        <v/>
      </c>
      <c r="S33" s="152">
        <f t="shared" si="2"/>
        <v>0</v>
      </c>
      <c r="T33" s="138">
        <f t="shared" si="3"/>
        <v>0</v>
      </c>
      <c r="U33" s="125" t="str">
        <f t="shared" si="4"/>
        <v/>
      </c>
      <c r="V33" s="150" t="str">
        <f t="shared" si="14"/>
        <v/>
      </c>
      <c r="W33" s="82"/>
      <c r="X33" s="248" t="str">
        <f t="shared" si="6"/>
        <v>n/a</v>
      </c>
      <c r="Y33" s="139" t="str">
        <f t="shared" si="7"/>
        <v>n/a</v>
      </c>
      <c r="Z33" s="139" t="str">
        <f>IF($Y33="n/a","",IFERROR(COUNTIF($Y$2:$Y33,"="&amp;Y33),""))</f>
        <v/>
      </c>
      <c r="AA33" s="139">
        <f>COUNTIF($X$2:X32,"&lt;"&amp;X33)</f>
        <v>0</v>
      </c>
      <c r="AB33" s="149">
        <f t="shared" si="8"/>
        <v>0</v>
      </c>
      <c r="AC33" s="152">
        <f t="shared" si="9"/>
        <v>0</v>
      </c>
    </row>
    <row r="34" spans="1:33" x14ac:dyDescent="0.3">
      <c r="A34" s="229">
        <v>737</v>
      </c>
      <c r="B34" s="1" t="s">
        <v>136</v>
      </c>
      <c r="C34" s="1" t="str">
        <f t="shared" si="0"/>
        <v>stuart dawson</v>
      </c>
      <c r="D34" s="8" t="s">
        <v>5</v>
      </c>
      <c r="E34" s="17" t="s">
        <v>180</v>
      </c>
      <c r="F34" s="1"/>
      <c r="G34" s="8" t="s">
        <v>70</v>
      </c>
      <c r="H34" s="186" t="str">
        <f t="shared" si="15"/>
        <v/>
      </c>
      <c r="I34" s="186" t="str">
        <f t="shared" si="15"/>
        <v/>
      </c>
      <c r="J34" s="186" t="str">
        <f t="shared" si="15"/>
        <v/>
      </c>
      <c r="K34" s="186" t="str">
        <f t="shared" si="15"/>
        <v/>
      </c>
      <c r="L34" s="186" t="str">
        <f t="shared" si="15"/>
        <v/>
      </c>
      <c r="M34" s="186" t="str">
        <f t="shared" si="15"/>
        <v/>
      </c>
      <c r="N34" s="186" t="str">
        <f t="shared" si="15"/>
        <v/>
      </c>
      <c r="O34" s="186" t="str">
        <f t="shared" si="15"/>
        <v/>
      </c>
      <c r="P34" s="186" t="str">
        <f t="shared" si="15"/>
        <v/>
      </c>
      <c r="Q34" s="186">
        <f t="shared" si="15"/>
        <v>75</v>
      </c>
      <c r="R34" s="198" t="str">
        <f t="shared" si="15"/>
        <v/>
      </c>
      <c r="S34" s="152">
        <f t="shared" si="2"/>
        <v>75</v>
      </c>
      <c r="T34" s="138">
        <f t="shared" si="3"/>
        <v>0</v>
      </c>
      <c r="U34" s="125">
        <f t="shared" si="4"/>
        <v>122.71800000000002</v>
      </c>
      <c r="V34" s="150">
        <f t="shared" si="14"/>
        <v>7.393999999999977</v>
      </c>
      <c r="W34" s="82">
        <f>IF(V34&lt;=0,10,IF(V34&lt;1,5,IF(V34&lt;2,0,IF(V34&lt;3,-5,-10))))</f>
        <v>-10</v>
      </c>
      <c r="X34" s="248">
        <f t="shared" si="6"/>
        <v>1</v>
      </c>
      <c r="Y34" s="139">
        <f t="shared" si="7"/>
        <v>2</v>
      </c>
      <c r="Z34" s="139">
        <f>IF($Y34="n/a","",IFERROR(COUNTIF($Y$2:$Y34,"="&amp;Y34),""))</f>
        <v>2</v>
      </c>
      <c r="AA34" s="139">
        <f>COUNTIF($X$2:X33,"&lt;"&amp;X34)</f>
        <v>0</v>
      </c>
      <c r="AB34" s="149">
        <f t="shared" si="8"/>
        <v>75</v>
      </c>
      <c r="AC34" s="152">
        <f t="shared" si="9"/>
        <v>65</v>
      </c>
    </row>
    <row r="35" spans="1:33" x14ac:dyDescent="0.3">
      <c r="A35" s="229">
        <v>64</v>
      </c>
      <c r="B35" s="1" t="s">
        <v>92</v>
      </c>
      <c r="C35" s="1" t="str">
        <f t="shared" si="0"/>
        <v>peter whitaker</v>
      </c>
      <c r="D35" s="8" t="s">
        <v>4</v>
      </c>
      <c r="E35" s="17" t="s">
        <v>181</v>
      </c>
      <c r="F35" s="1"/>
      <c r="G35" s="8" t="s">
        <v>70</v>
      </c>
      <c r="H35" s="186" t="str">
        <f t="shared" si="15"/>
        <v/>
      </c>
      <c r="I35" s="186" t="str">
        <f t="shared" si="15"/>
        <v/>
      </c>
      <c r="J35" s="186" t="str">
        <f t="shared" si="15"/>
        <v/>
      </c>
      <c r="K35" s="186" t="str">
        <f t="shared" si="15"/>
        <v/>
      </c>
      <c r="L35" s="186" t="str">
        <f t="shared" si="15"/>
        <v/>
      </c>
      <c r="M35" s="186" t="str">
        <f t="shared" si="15"/>
        <v/>
      </c>
      <c r="N35" s="186" t="str">
        <f t="shared" si="15"/>
        <v/>
      </c>
      <c r="O35" s="186" t="str">
        <f t="shared" si="15"/>
        <v/>
      </c>
      <c r="P35" s="186">
        <f t="shared" si="15"/>
        <v>75</v>
      </c>
      <c r="Q35" s="186" t="str">
        <f t="shared" si="15"/>
        <v/>
      </c>
      <c r="R35" s="198" t="str">
        <f t="shared" si="15"/>
        <v/>
      </c>
      <c r="S35" s="152">
        <f t="shared" si="2"/>
        <v>75</v>
      </c>
      <c r="T35" s="138">
        <f t="shared" si="3"/>
        <v>-60</v>
      </c>
      <c r="U35" s="125">
        <f t="shared" si="4"/>
        <v>118.93500000000002</v>
      </c>
      <c r="V35" s="150">
        <f t="shared" si="14"/>
        <v>12.85199999999999</v>
      </c>
      <c r="W35" s="82">
        <f>IF(V35&lt;=0,10,IF(V35&lt;1,5,IF(V35&lt;2,0,IF(V35&lt;3,-5,-10))))</f>
        <v>-10</v>
      </c>
      <c r="X35" s="248">
        <f t="shared" si="6"/>
        <v>3</v>
      </c>
      <c r="Y35" s="139">
        <f t="shared" si="7"/>
        <v>5</v>
      </c>
      <c r="Z35" s="139">
        <f>IF($Y35="n/a","",IFERROR(COUNTIF($Y$2:$Y35,"="&amp;Y35),""))</f>
        <v>2</v>
      </c>
      <c r="AA35" s="139">
        <f>COUNTIF($X$2:X34,"&lt;"&amp;X35)</f>
        <v>7</v>
      </c>
      <c r="AB35" s="149">
        <f t="shared" si="8"/>
        <v>15</v>
      </c>
      <c r="AC35" s="152">
        <f t="shared" si="9"/>
        <v>5</v>
      </c>
    </row>
    <row r="36" spans="1:33" x14ac:dyDescent="0.3">
      <c r="A36" s="229">
        <v>7</v>
      </c>
      <c r="B36" s="1" t="s">
        <v>182</v>
      </c>
      <c r="C36" s="1" t="str">
        <f t="shared" si="0"/>
        <v>greg cleaver</v>
      </c>
      <c r="D36" s="8" t="s">
        <v>26</v>
      </c>
      <c r="E36" s="17" t="s">
        <v>183</v>
      </c>
      <c r="F36" s="1"/>
      <c r="G36" s="8" t="s">
        <v>105</v>
      </c>
      <c r="H36" s="186" t="str">
        <f t="shared" si="15"/>
        <v/>
      </c>
      <c r="I36" s="186" t="str">
        <f t="shared" si="15"/>
        <v/>
      </c>
      <c r="J36" s="186" t="str">
        <f t="shared" si="15"/>
        <v/>
      </c>
      <c r="K36" s="186" t="str">
        <f t="shared" si="15"/>
        <v/>
      </c>
      <c r="L36" s="186" t="str">
        <f t="shared" si="15"/>
        <v/>
      </c>
      <c r="M36" s="186" t="str">
        <f t="shared" si="15"/>
        <v/>
      </c>
      <c r="N36" s="186" t="str">
        <f t="shared" si="15"/>
        <v/>
      </c>
      <c r="O36" s="186" t="str">
        <f t="shared" si="15"/>
        <v/>
      </c>
      <c r="P36" s="186" t="str">
        <f t="shared" si="15"/>
        <v/>
      </c>
      <c r="Q36" s="186" t="str">
        <f t="shared" si="15"/>
        <v/>
      </c>
      <c r="R36" s="198" t="str">
        <f t="shared" si="15"/>
        <v/>
      </c>
      <c r="S36" s="152">
        <f t="shared" si="2"/>
        <v>0</v>
      </c>
      <c r="T36" s="138">
        <f t="shared" si="3"/>
        <v>0</v>
      </c>
      <c r="U36" s="125" t="str">
        <f t="shared" si="4"/>
        <v/>
      </c>
      <c r="V36" s="150" t="str">
        <f t="shared" si="14"/>
        <v/>
      </c>
      <c r="W36" s="82"/>
      <c r="X36" s="248" t="str">
        <f t="shared" si="6"/>
        <v>n/a</v>
      </c>
      <c r="Y36" s="139" t="str">
        <f t="shared" si="7"/>
        <v>n/a</v>
      </c>
      <c r="Z36" s="139" t="str">
        <f>IF($Y36="n/a","",IFERROR(COUNTIF($Y$2:$Y36,"="&amp;Y36),""))</f>
        <v/>
      </c>
      <c r="AA36" s="139">
        <f>COUNTIF($X$2:X35,"&lt;"&amp;X36)</f>
        <v>0</v>
      </c>
      <c r="AB36" s="149">
        <f t="shared" si="8"/>
        <v>0</v>
      </c>
      <c r="AC36" s="152">
        <f t="shared" si="9"/>
        <v>0</v>
      </c>
    </row>
    <row r="37" spans="1:33" x14ac:dyDescent="0.3">
      <c r="A37" s="229">
        <v>83</v>
      </c>
      <c r="B37" s="1" t="s">
        <v>184</v>
      </c>
      <c r="C37" s="1" t="str">
        <f t="shared" si="0"/>
        <v>andrew tabone</v>
      </c>
      <c r="D37" s="8" t="s">
        <v>26</v>
      </c>
      <c r="E37" s="17" t="s">
        <v>185</v>
      </c>
      <c r="F37" s="1"/>
      <c r="G37" s="8" t="s">
        <v>145</v>
      </c>
      <c r="H37" s="186" t="str">
        <f t="shared" si="15"/>
        <v/>
      </c>
      <c r="I37" s="186" t="str">
        <f t="shared" si="15"/>
        <v/>
      </c>
      <c r="J37" s="186" t="str">
        <f t="shared" si="15"/>
        <v/>
      </c>
      <c r="K37" s="186" t="str">
        <f t="shared" si="15"/>
        <v/>
      </c>
      <c r="L37" s="186" t="str">
        <f t="shared" si="15"/>
        <v/>
      </c>
      <c r="M37" s="186" t="str">
        <f t="shared" si="15"/>
        <v/>
      </c>
      <c r="N37" s="186" t="str">
        <f t="shared" si="15"/>
        <v/>
      </c>
      <c r="O37" s="186" t="str">
        <f t="shared" si="15"/>
        <v/>
      </c>
      <c r="P37" s="186" t="str">
        <f t="shared" si="15"/>
        <v/>
      </c>
      <c r="Q37" s="186" t="str">
        <f t="shared" si="15"/>
        <v/>
      </c>
      <c r="R37" s="198" t="str">
        <f t="shared" si="15"/>
        <v/>
      </c>
      <c r="S37" s="152">
        <f t="shared" si="2"/>
        <v>0</v>
      </c>
      <c r="T37" s="138">
        <f t="shared" si="3"/>
        <v>0</v>
      </c>
      <c r="U37" s="125" t="str">
        <f t="shared" si="4"/>
        <v/>
      </c>
      <c r="V37" s="150" t="str">
        <f t="shared" si="14"/>
        <v/>
      </c>
      <c r="W37" s="82"/>
      <c r="X37" s="248" t="str">
        <f t="shared" si="6"/>
        <v>n/a</v>
      </c>
      <c r="Y37" s="139" t="str">
        <f t="shared" si="7"/>
        <v>n/a</v>
      </c>
      <c r="Z37" s="139" t="str">
        <f>IF($Y37="n/a","",IFERROR(COUNTIF($Y$2:$Y37,"="&amp;Y37),""))</f>
        <v/>
      </c>
      <c r="AA37" s="139">
        <f>COUNTIF($X$2:X36,"&lt;"&amp;X37)</f>
        <v>0</v>
      </c>
      <c r="AB37" s="149">
        <f t="shared" si="8"/>
        <v>0</v>
      </c>
      <c r="AC37" s="152">
        <f t="shared" si="9"/>
        <v>0</v>
      </c>
    </row>
    <row r="38" spans="1:33" x14ac:dyDescent="0.3">
      <c r="A38" s="229">
        <v>37</v>
      </c>
      <c r="B38" s="1" t="s">
        <v>94</v>
      </c>
      <c r="C38" s="1" t="str">
        <f t="shared" si="0"/>
        <v>matthew cavell</v>
      </c>
      <c r="D38" s="8" t="s">
        <v>5</v>
      </c>
      <c r="E38" s="17" t="s">
        <v>186</v>
      </c>
      <c r="F38" s="1"/>
      <c r="G38" s="8" t="s">
        <v>51</v>
      </c>
      <c r="H38" s="186" t="str">
        <f t="shared" si="15"/>
        <v/>
      </c>
      <c r="I38" s="186" t="str">
        <f t="shared" si="15"/>
        <v/>
      </c>
      <c r="J38" s="186" t="str">
        <f t="shared" si="15"/>
        <v/>
      </c>
      <c r="K38" s="186" t="str">
        <f t="shared" si="15"/>
        <v/>
      </c>
      <c r="L38" s="186" t="str">
        <f t="shared" si="15"/>
        <v/>
      </c>
      <c r="M38" s="186" t="str">
        <f t="shared" si="15"/>
        <v/>
      </c>
      <c r="N38" s="186" t="str">
        <f t="shared" si="15"/>
        <v/>
      </c>
      <c r="O38" s="186" t="str">
        <f t="shared" si="15"/>
        <v/>
      </c>
      <c r="P38" s="186" t="str">
        <f t="shared" si="15"/>
        <v/>
      </c>
      <c r="Q38" s="186">
        <f t="shared" si="15"/>
        <v>60</v>
      </c>
      <c r="R38" s="198" t="str">
        <f t="shared" si="15"/>
        <v/>
      </c>
      <c r="S38" s="152">
        <f t="shared" si="2"/>
        <v>60</v>
      </c>
      <c r="T38" s="288">
        <f t="shared" si="3"/>
        <v>0</v>
      </c>
      <c r="U38" s="125">
        <f t="shared" si="4"/>
        <v>122.71800000000002</v>
      </c>
      <c r="V38" s="287">
        <f t="shared" si="14"/>
        <v>12.442000000000007</v>
      </c>
      <c r="W38" s="82">
        <f>IF(V38&lt;=0,10,IF(V38&lt;1,5,IF(V38&lt;2,0,IF(V38&lt;3,-5,-10))))</f>
        <v>-10</v>
      </c>
      <c r="X38" s="248">
        <f t="shared" si="6"/>
        <v>1</v>
      </c>
      <c r="Y38" s="139">
        <f t="shared" si="7"/>
        <v>2</v>
      </c>
      <c r="Z38" s="139">
        <f>IF($Y38="n/a","",IFERROR(COUNTIF($Y$2:$Y38,"="&amp;Y38),""))</f>
        <v>3</v>
      </c>
      <c r="AA38" s="139">
        <f>COUNTIF($X$2:X37,"&lt;"&amp;X38)</f>
        <v>0</v>
      </c>
      <c r="AB38" s="149">
        <f t="shared" si="8"/>
        <v>60</v>
      </c>
      <c r="AC38" s="152">
        <f t="shared" si="9"/>
        <v>50</v>
      </c>
    </row>
    <row r="39" spans="1:33" x14ac:dyDescent="0.3">
      <c r="A39" s="229">
        <v>101</v>
      </c>
      <c r="B39" s="1" t="s">
        <v>187</v>
      </c>
      <c r="C39" s="1" t="str">
        <f t="shared" si="0"/>
        <v>alexandra rodek</v>
      </c>
      <c r="D39" s="8" t="s">
        <v>26</v>
      </c>
      <c r="E39" s="17" t="s">
        <v>188</v>
      </c>
      <c r="F39" s="1"/>
      <c r="G39" s="8" t="s">
        <v>134</v>
      </c>
      <c r="H39" s="186" t="str">
        <f t="shared" si="15"/>
        <v/>
      </c>
      <c r="I39" s="186" t="str">
        <f t="shared" si="15"/>
        <v/>
      </c>
      <c r="J39" s="186" t="str">
        <f t="shared" si="15"/>
        <v/>
      </c>
      <c r="K39" s="186" t="str">
        <f t="shared" si="15"/>
        <v/>
      </c>
      <c r="L39" s="186" t="str">
        <f t="shared" si="15"/>
        <v/>
      </c>
      <c r="M39" s="186" t="str">
        <f t="shared" si="15"/>
        <v/>
      </c>
      <c r="N39" s="186" t="str">
        <f t="shared" si="15"/>
        <v/>
      </c>
      <c r="O39" s="186" t="str">
        <f t="shared" si="15"/>
        <v/>
      </c>
      <c r="P39" s="186" t="str">
        <f t="shared" si="15"/>
        <v/>
      </c>
      <c r="Q39" s="186" t="str">
        <f t="shared" si="15"/>
        <v/>
      </c>
      <c r="R39" s="198" t="str">
        <f t="shared" si="15"/>
        <v/>
      </c>
      <c r="S39" s="152">
        <f t="shared" si="2"/>
        <v>0</v>
      </c>
      <c r="T39" s="138">
        <f t="shared" si="3"/>
        <v>0</v>
      </c>
      <c r="U39" s="125" t="str">
        <f t="shared" si="4"/>
        <v/>
      </c>
      <c r="V39" s="150" t="str">
        <f t="shared" si="14"/>
        <v/>
      </c>
      <c r="W39" s="82"/>
      <c r="X39" s="248" t="str">
        <f t="shared" si="6"/>
        <v>n/a</v>
      </c>
      <c r="Y39" s="139" t="str">
        <f t="shared" si="7"/>
        <v>n/a</v>
      </c>
      <c r="Z39" s="139" t="str">
        <f>IF($Y39="n/a","",IFERROR(COUNTIF($Y$2:$Y39,"="&amp;Y39),""))</f>
        <v/>
      </c>
      <c r="AA39" s="139">
        <f>COUNTIF($X$2:X38,"&lt;"&amp;X39)</f>
        <v>0</v>
      </c>
      <c r="AB39" s="149">
        <f t="shared" si="8"/>
        <v>0</v>
      </c>
      <c r="AC39" s="152">
        <f t="shared" si="9"/>
        <v>0</v>
      </c>
    </row>
    <row r="40" spans="1:33" x14ac:dyDescent="0.3">
      <c r="A40" s="138">
        <v>555</v>
      </c>
      <c r="B40" s="5" t="s">
        <v>63</v>
      </c>
      <c r="C40" s="5" t="str">
        <f t="shared" si="0"/>
        <v>tim meaden</v>
      </c>
      <c r="D40" s="12" t="s">
        <v>13</v>
      </c>
      <c r="E40" s="7" t="s">
        <v>288</v>
      </c>
      <c r="F40" s="5"/>
      <c r="G40" s="12"/>
      <c r="H40" s="186" t="str">
        <f>IF($D40=H$1,$S40,"")</f>
        <v/>
      </c>
      <c r="I40" s="186"/>
      <c r="J40" s="186" t="str">
        <f t="shared" ref="J40:R41" si="16">IF($D40=J$1,$S40,"")</f>
        <v/>
      </c>
      <c r="K40" s="186" t="str">
        <f t="shared" si="16"/>
        <v/>
      </c>
      <c r="L40" s="186" t="str">
        <f t="shared" si="16"/>
        <v/>
      </c>
      <c r="M40" s="186" t="str">
        <f t="shared" si="16"/>
        <v/>
      </c>
      <c r="N40" s="186" t="str">
        <f t="shared" si="16"/>
        <v/>
      </c>
      <c r="O40" s="186" t="str">
        <f t="shared" si="16"/>
        <v/>
      </c>
      <c r="P40" s="186" t="str">
        <f t="shared" si="16"/>
        <v/>
      </c>
      <c r="Q40" s="186" t="str">
        <f t="shared" si="16"/>
        <v/>
      </c>
      <c r="R40" s="198" t="str">
        <f t="shared" si="16"/>
        <v/>
      </c>
      <c r="S40" s="152">
        <v>0</v>
      </c>
      <c r="T40" s="138">
        <v>0</v>
      </c>
      <c r="U40" s="125">
        <f t="shared" si="4"/>
        <v>109.967</v>
      </c>
      <c r="V40" s="150" t="str">
        <f t="shared" si="14"/>
        <v/>
      </c>
      <c r="W40" s="82"/>
      <c r="X40" s="248">
        <f t="shared" si="6"/>
        <v>6</v>
      </c>
      <c r="Y40" s="139">
        <f t="shared" si="7"/>
        <v>10</v>
      </c>
      <c r="Z40" s="139">
        <f>IF($Y40="n/a","",IFERROR(COUNTIF($Y$2:$Y40,"="&amp;Y40),""))</f>
        <v>3</v>
      </c>
      <c r="AA40" s="139">
        <f>COUNTIF($X$2:X39,"&lt;"&amp;X40)</f>
        <v>23</v>
      </c>
      <c r="AB40" s="149">
        <f t="shared" si="8"/>
        <v>15</v>
      </c>
      <c r="AC40" s="152">
        <f t="shared" si="9"/>
        <v>0</v>
      </c>
    </row>
    <row r="41" spans="1:33" ht="12.9" thickBot="1" x14ac:dyDescent="0.35">
      <c r="A41" s="231"/>
      <c r="B41" s="200"/>
      <c r="C41" s="200"/>
      <c r="D41" s="230"/>
      <c r="E41" s="266"/>
      <c r="F41" s="200"/>
      <c r="G41" s="230"/>
      <c r="H41" s="201" t="str">
        <f>IF($D41=H$1,$S41,"")</f>
        <v/>
      </c>
      <c r="I41" s="201" t="str">
        <f>IF($D41=I$1,$S41,"")</f>
        <v/>
      </c>
      <c r="J41" s="201" t="str">
        <f t="shared" si="16"/>
        <v/>
      </c>
      <c r="K41" s="201" t="str">
        <f t="shared" si="16"/>
        <v/>
      </c>
      <c r="L41" s="201" t="str">
        <f t="shared" si="16"/>
        <v/>
      </c>
      <c r="M41" s="201" t="str">
        <f t="shared" si="16"/>
        <v/>
      </c>
      <c r="N41" s="201" t="str">
        <f t="shared" si="16"/>
        <v/>
      </c>
      <c r="O41" s="201" t="str">
        <f t="shared" si="16"/>
        <v/>
      </c>
      <c r="P41" s="201" t="str">
        <f t="shared" si="16"/>
        <v/>
      </c>
      <c r="Q41" s="201" t="str">
        <f t="shared" si="16"/>
        <v/>
      </c>
      <c r="R41" s="202" t="str">
        <f t="shared" si="16"/>
        <v/>
      </c>
      <c r="S41" s="153">
        <f>IFERROR(VLOOKUP($Z41,Points2018,2,0),0)</f>
        <v>0</v>
      </c>
      <c r="T41" s="144">
        <f>AB41-S41</f>
        <v>0</v>
      </c>
      <c r="U41" s="126" t="str">
        <f>IFERROR(VLOOKUP(D41,BenchmarksRd6,3,0)*86400,"")</f>
        <v/>
      </c>
      <c r="V41" s="199" t="str">
        <f t="shared" si="14"/>
        <v/>
      </c>
      <c r="W41" s="135"/>
      <c r="X41" s="249" t="str">
        <f t="shared" si="6"/>
        <v>n/a</v>
      </c>
      <c r="Y41" s="250" t="str">
        <f t="shared" si="7"/>
        <v>n/a</v>
      </c>
      <c r="Z41" s="250" t="str">
        <f>IF($Y41="n/a","",IFERROR(COUNTIF($Y$2:$Y41,"="&amp;Y41),""))</f>
        <v/>
      </c>
      <c r="AA41" s="250">
        <f>COUNTIF($X$2:X39,"&lt;"&amp;X41)</f>
        <v>0</v>
      </c>
      <c r="AB41" s="251">
        <f t="shared" si="8"/>
        <v>0</v>
      </c>
      <c r="AC41" s="153">
        <f t="shared" si="9"/>
        <v>0</v>
      </c>
      <c r="AE41" s="206"/>
      <c r="AF41" s="13"/>
      <c r="AG41" s="207"/>
    </row>
    <row r="42" spans="1:33" ht="12.9" thickBot="1" x14ac:dyDescent="0.35">
      <c r="F42" s="134"/>
      <c r="G42" s="136" t="s">
        <v>27</v>
      </c>
      <c r="H42" s="137">
        <f t="shared" ref="H42:S42" si="17">COUNT(H2:H41)</f>
        <v>1</v>
      </c>
      <c r="I42" s="137">
        <f t="shared" si="17"/>
        <v>2</v>
      </c>
      <c r="J42" s="137">
        <f t="shared" si="17"/>
        <v>0</v>
      </c>
      <c r="K42" s="137">
        <f t="shared" si="17"/>
        <v>4</v>
      </c>
      <c r="L42" s="137">
        <f t="shared" si="17"/>
        <v>9</v>
      </c>
      <c r="M42" s="137">
        <f t="shared" si="17"/>
        <v>3</v>
      </c>
      <c r="N42" s="137">
        <f t="shared" si="17"/>
        <v>2</v>
      </c>
      <c r="O42" s="137">
        <f t="shared" si="17"/>
        <v>0</v>
      </c>
      <c r="P42" s="137">
        <f t="shared" si="17"/>
        <v>2</v>
      </c>
      <c r="Q42" s="137">
        <f t="shared" si="17"/>
        <v>3</v>
      </c>
      <c r="R42" s="137">
        <f t="shared" si="17"/>
        <v>0</v>
      </c>
      <c r="S42" s="226">
        <f t="shared" si="17"/>
        <v>40</v>
      </c>
      <c r="T42" s="154"/>
      <c r="U42" s="154"/>
      <c r="V42" s="147"/>
      <c r="W42" s="154"/>
      <c r="X42" s="154"/>
      <c r="Y42" s="154"/>
      <c r="Z42" s="154"/>
      <c r="AA42" s="154"/>
      <c r="AB42" s="154"/>
      <c r="AC42" s="154"/>
    </row>
    <row r="43" spans="1:33" x14ac:dyDescent="0.3">
      <c r="T43" s="8"/>
      <c r="U43" s="8"/>
      <c r="V43" s="147"/>
      <c r="W43" s="8"/>
      <c r="X43" s="8"/>
      <c r="Y43" s="8"/>
      <c r="Z43" s="8"/>
      <c r="AA43" s="8"/>
      <c r="AB43" s="8"/>
      <c r="AC43" s="8"/>
    </row>
    <row r="44" spans="1:33" x14ac:dyDescent="0.3">
      <c r="B44" s="2"/>
      <c r="C44" s="2"/>
      <c r="D44" s="85"/>
      <c r="T44" s="85"/>
      <c r="X44" s="85"/>
      <c r="Y44" s="85"/>
      <c r="Z44" s="85"/>
      <c r="AA44" s="85"/>
      <c r="AB44" s="85"/>
    </row>
  </sheetData>
  <sortState ref="A2:AD41">
    <sortCondition ref="E2:E41"/>
  </sortState>
  <mergeCells count="1">
    <mergeCell ref="AE1:AG1"/>
  </mergeCells>
  <conditionalFormatting sqref="A2:R41 T2:W41">
    <cfRule type="expression" dxfId="21" priority="1" stopIfTrue="1">
      <formula>$D2="SNA"</formula>
    </cfRule>
    <cfRule type="expression" dxfId="20" priority="2" stopIfTrue="1">
      <formula>$D2="SNB"</formula>
    </cfRule>
    <cfRule type="expression" dxfId="19" priority="3">
      <formula>$D2="SNC"</formula>
    </cfRule>
    <cfRule type="expression" dxfId="18" priority="4">
      <formula>$D2="SND"</formula>
    </cfRule>
    <cfRule type="expression" dxfId="17" priority="5">
      <formula>$D2="NAC"</formula>
    </cfRule>
    <cfRule type="expression" dxfId="16" priority="6">
      <formula>$D2="NBC"</formula>
    </cfRule>
    <cfRule type="expression" dxfId="15" priority="7">
      <formula>$D2="ABMOD"</formula>
    </cfRule>
    <cfRule type="expression" dxfId="14" priority="8">
      <formula>$D2="CDMOD"</formula>
    </cfRule>
    <cfRule type="expression" dxfId="13" priority="9">
      <formula>$D2="SMOD"</formula>
    </cfRule>
    <cfRule type="expression" dxfId="12" priority="10">
      <formula>$D2="RES"</formula>
    </cfRule>
    <cfRule type="expression" dxfId="11"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zoomScale="90" zoomScaleNormal="90" workbookViewId="0">
      <selection activeCell="A2" sqref="A2"/>
    </sheetView>
  </sheetViews>
  <sheetFormatPr defaultColWidth="8.84375" defaultRowHeight="12.45" x14ac:dyDescent="0.3"/>
  <cols>
    <col min="1" max="1" width="7.84375" style="83" customWidth="1"/>
    <col min="2" max="2" width="23.84375" style="357" customWidth="1"/>
    <col min="3" max="3" width="20.84375" style="84" hidden="1" customWidth="1"/>
    <col min="4" max="4" width="9.3046875" style="84" customWidth="1"/>
    <col min="5" max="5" width="10.3828125" style="84" customWidth="1"/>
    <col min="6" max="6" width="14.3046875" style="84" bestFit="1" customWidth="1"/>
    <col min="7" max="7" width="9.53515625" style="84" customWidth="1"/>
    <col min="8" max="18" width="7.69140625" style="84" customWidth="1"/>
    <col min="19" max="19" width="6.69140625" style="84" customWidth="1"/>
    <col min="20" max="20" width="7.84375" style="84" customWidth="1"/>
    <col min="21" max="21" width="8.3046875" customWidth="1"/>
    <col min="22" max="22" width="8.84375" style="124" customWidth="1"/>
    <col min="23" max="23" width="8.84375" customWidth="1"/>
    <col min="24" max="24" width="14.3046875" style="84" hidden="1" customWidth="1"/>
    <col min="25" max="27" width="8.84375" style="84" hidden="1" customWidth="1"/>
    <col min="28" max="28" width="11.3828125" style="84" hidden="1" customWidth="1"/>
    <col min="29" max="29" width="8.84375" customWidth="1"/>
    <col min="30" max="30" width="7" style="84" customWidth="1"/>
    <col min="31" max="31" width="8.84375" style="84"/>
    <col min="32" max="32" width="21.3046875" style="84" customWidth="1"/>
    <col min="33" max="33" width="9.53515625" style="84" customWidth="1"/>
    <col min="34" max="256" width="8.84375" style="84"/>
    <col min="257" max="257" width="7.84375" style="84" customWidth="1"/>
    <col min="258" max="258" width="23.84375" style="84" customWidth="1"/>
    <col min="259" max="259" width="0" style="84" hidden="1" customWidth="1"/>
    <col min="260" max="260" width="9.3046875" style="84" customWidth="1"/>
    <col min="261" max="261" width="10.3828125" style="84" customWidth="1"/>
    <col min="262" max="262" width="14.3046875" style="84" bestFit="1" customWidth="1"/>
    <col min="263" max="263" width="9.53515625" style="84" customWidth="1"/>
    <col min="264" max="274" width="7.69140625" style="84" customWidth="1"/>
    <col min="275" max="275" width="6.69140625" style="84" customWidth="1"/>
    <col min="276" max="276" width="7.84375" style="84" customWidth="1"/>
    <col min="277" max="277" width="8.3046875" style="84" customWidth="1"/>
    <col min="278" max="279" width="8.84375" style="84"/>
    <col min="280" max="284" width="0" style="84" hidden="1" customWidth="1"/>
    <col min="285" max="285" width="8.84375" style="84"/>
    <col min="286" max="286" width="7" style="84" customWidth="1"/>
    <col min="287" max="287" width="8.84375" style="84"/>
    <col min="288" max="288" width="21.3046875" style="84" customWidth="1"/>
    <col min="289" max="289" width="9.53515625" style="84" customWidth="1"/>
    <col min="290" max="512" width="8.84375" style="84"/>
    <col min="513" max="513" width="7.84375" style="84" customWidth="1"/>
    <col min="514" max="514" width="23.84375" style="84" customWidth="1"/>
    <col min="515" max="515" width="0" style="84" hidden="1" customWidth="1"/>
    <col min="516" max="516" width="9.3046875" style="84" customWidth="1"/>
    <col min="517" max="517" width="10.3828125" style="84" customWidth="1"/>
    <col min="518" max="518" width="14.3046875" style="84" bestFit="1" customWidth="1"/>
    <col min="519" max="519" width="9.53515625" style="84" customWidth="1"/>
    <col min="520" max="530" width="7.69140625" style="84" customWidth="1"/>
    <col min="531" max="531" width="6.69140625" style="84" customWidth="1"/>
    <col min="532" max="532" width="7.84375" style="84" customWidth="1"/>
    <col min="533" max="533" width="8.3046875" style="84" customWidth="1"/>
    <col min="534" max="535" width="8.84375" style="84"/>
    <col min="536" max="540" width="0" style="84" hidden="1" customWidth="1"/>
    <col min="541" max="541" width="8.84375" style="84"/>
    <col min="542" max="542" width="7" style="84" customWidth="1"/>
    <col min="543" max="543" width="8.84375" style="84"/>
    <col min="544" max="544" width="21.3046875" style="84" customWidth="1"/>
    <col min="545" max="545" width="9.53515625" style="84" customWidth="1"/>
    <col min="546" max="768" width="8.84375" style="84"/>
    <col min="769" max="769" width="7.84375" style="84" customWidth="1"/>
    <col min="770" max="770" width="23.84375" style="84" customWidth="1"/>
    <col min="771" max="771" width="0" style="84" hidden="1" customWidth="1"/>
    <col min="772" max="772" width="9.3046875" style="84" customWidth="1"/>
    <col min="773" max="773" width="10.3828125" style="84" customWidth="1"/>
    <col min="774" max="774" width="14.3046875" style="84" bestFit="1" customWidth="1"/>
    <col min="775" max="775" width="9.53515625" style="84" customWidth="1"/>
    <col min="776" max="786" width="7.69140625" style="84" customWidth="1"/>
    <col min="787" max="787" width="6.69140625" style="84" customWidth="1"/>
    <col min="788" max="788" width="7.84375" style="84" customWidth="1"/>
    <col min="789" max="789" width="8.3046875" style="84" customWidth="1"/>
    <col min="790" max="791" width="8.84375" style="84"/>
    <col min="792" max="796" width="0" style="84" hidden="1" customWidth="1"/>
    <col min="797" max="797" width="8.84375" style="84"/>
    <col min="798" max="798" width="7" style="84" customWidth="1"/>
    <col min="799" max="799" width="8.84375" style="84"/>
    <col min="800" max="800" width="21.3046875" style="84" customWidth="1"/>
    <col min="801" max="801" width="9.53515625" style="84" customWidth="1"/>
    <col min="802" max="1024" width="8.84375" style="84"/>
    <col min="1025" max="1025" width="7.84375" style="84" customWidth="1"/>
    <col min="1026" max="1026" width="23.84375" style="84" customWidth="1"/>
    <col min="1027" max="1027" width="0" style="84" hidden="1" customWidth="1"/>
    <col min="1028" max="1028" width="9.3046875" style="84" customWidth="1"/>
    <col min="1029" max="1029" width="10.3828125" style="84" customWidth="1"/>
    <col min="1030" max="1030" width="14.3046875" style="84" bestFit="1" customWidth="1"/>
    <col min="1031" max="1031" width="9.53515625" style="84" customWidth="1"/>
    <col min="1032" max="1042" width="7.69140625" style="84" customWidth="1"/>
    <col min="1043" max="1043" width="6.69140625" style="84" customWidth="1"/>
    <col min="1044" max="1044" width="7.84375" style="84" customWidth="1"/>
    <col min="1045" max="1045" width="8.3046875" style="84" customWidth="1"/>
    <col min="1046" max="1047" width="8.84375" style="84"/>
    <col min="1048" max="1052" width="0" style="84" hidden="1" customWidth="1"/>
    <col min="1053" max="1053" width="8.84375" style="84"/>
    <col min="1054" max="1054" width="7" style="84" customWidth="1"/>
    <col min="1055" max="1055" width="8.84375" style="84"/>
    <col min="1056" max="1056" width="21.3046875" style="84" customWidth="1"/>
    <col min="1057" max="1057" width="9.53515625" style="84" customWidth="1"/>
    <col min="1058" max="1280" width="8.84375" style="84"/>
    <col min="1281" max="1281" width="7.84375" style="84" customWidth="1"/>
    <col min="1282" max="1282" width="23.84375" style="84" customWidth="1"/>
    <col min="1283" max="1283" width="0" style="84" hidden="1" customWidth="1"/>
    <col min="1284" max="1284" width="9.3046875" style="84" customWidth="1"/>
    <col min="1285" max="1285" width="10.3828125" style="84" customWidth="1"/>
    <col min="1286" max="1286" width="14.3046875" style="84" bestFit="1" customWidth="1"/>
    <col min="1287" max="1287" width="9.53515625" style="84" customWidth="1"/>
    <col min="1288" max="1298" width="7.69140625" style="84" customWidth="1"/>
    <col min="1299" max="1299" width="6.69140625" style="84" customWidth="1"/>
    <col min="1300" max="1300" width="7.84375" style="84" customWidth="1"/>
    <col min="1301" max="1301" width="8.3046875" style="84" customWidth="1"/>
    <col min="1302" max="1303" width="8.84375" style="84"/>
    <col min="1304" max="1308" width="0" style="84" hidden="1" customWidth="1"/>
    <col min="1309" max="1309" width="8.84375" style="84"/>
    <col min="1310" max="1310" width="7" style="84" customWidth="1"/>
    <col min="1311" max="1311" width="8.84375" style="84"/>
    <col min="1312" max="1312" width="21.3046875" style="84" customWidth="1"/>
    <col min="1313" max="1313" width="9.53515625" style="84" customWidth="1"/>
    <col min="1314" max="1536" width="8.84375" style="84"/>
    <col min="1537" max="1537" width="7.84375" style="84" customWidth="1"/>
    <col min="1538" max="1538" width="23.84375" style="84" customWidth="1"/>
    <col min="1539" max="1539" width="0" style="84" hidden="1" customWidth="1"/>
    <col min="1540" max="1540" width="9.3046875" style="84" customWidth="1"/>
    <col min="1541" max="1541" width="10.3828125" style="84" customWidth="1"/>
    <col min="1542" max="1542" width="14.3046875" style="84" bestFit="1" customWidth="1"/>
    <col min="1543" max="1543" width="9.53515625" style="84" customWidth="1"/>
    <col min="1544" max="1554" width="7.69140625" style="84" customWidth="1"/>
    <col min="1555" max="1555" width="6.69140625" style="84" customWidth="1"/>
    <col min="1556" max="1556" width="7.84375" style="84" customWidth="1"/>
    <col min="1557" max="1557" width="8.3046875" style="84" customWidth="1"/>
    <col min="1558" max="1559" width="8.84375" style="84"/>
    <col min="1560" max="1564" width="0" style="84" hidden="1" customWidth="1"/>
    <col min="1565" max="1565" width="8.84375" style="84"/>
    <col min="1566" max="1566" width="7" style="84" customWidth="1"/>
    <col min="1567" max="1567" width="8.84375" style="84"/>
    <col min="1568" max="1568" width="21.3046875" style="84" customWidth="1"/>
    <col min="1569" max="1569" width="9.53515625" style="84" customWidth="1"/>
    <col min="1570" max="1792" width="8.84375" style="84"/>
    <col min="1793" max="1793" width="7.84375" style="84" customWidth="1"/>
    <col min="1794" max="1794" width="23.84375" style="84" customWidth="1"/>
    <col min="1795" max="1795" width="0" style="84" hidden="1" customWidth="1"/>
    <col min="1796" max="1796" width="9.3046875" style="84" customWidth="1"/>
    <col min="1797" max="1797" width="10.3828125" style="84" customWidth="1"/>
    <col min="1798" max="1798" width="14.3046875" style="84" bestFit="1" customWidth="1"/>
    <col min="1799" max="1799" width="9.53515625" style="84" customWidth="1"/>
    <col min="1800" max="1810" width="7.69140625" style="84" customWidth="1"/>
    <col min="1811" max="1811" width="6.69140625" style="84" customWidth="1"/>
    <col min="1812" max="1812" width="7.84375" style="84" customWidth="1"/>
    <col min="1813" max="1813" width="8.3046875" style="84" customWidth="1"/>
    <col min="1814" max="1815" width="8.84375" style="84"/>
    <col min="1816" max="1820" width="0" style="84" hidden="1" customWidth="1"/>
    <col min="1821" max="1821" width="8.84375" style="84"/>
    <col min="1822" max="1822" width="7" style="84" customWidth="1"/>
    <col min="1823" max="1823" width="8.84375" style="84"/>
    <col min="1824" max="1824" width="21.3046875" style="84" customWidth="1"/>
    <col min="1825" max="1825" width="9.53515625" style="84" customWidth="1"/>
    <col min="1826" max="2048" width="8.84375" style="84"/>
    <col min="2049" max="2049" width="7.84375" style="84" customWidth="1"/>
    <col min="2050" max="2050" width="23.84375" style="84" customWidth="1"/>
    <col min="2051" max="2051" width="0" style="84" hidden="1" customWidth="1"/>
    <col min="2052" max="2052" width="9.3046875" style="84" customWidth="1"/>
    <col min="2053" max="2053" width="10.3828125" style="84" customWidth="1"/>
    <col min="2054" max="2054" width="14.3046875" style="84" bestFit="1" customWidth="1"/>
    <col min="2055" max="2055" width="9.53515625" style="84" customWidth="1"/>
    <col min="2056" max="2066" width="7.69140625" style="84" customWidth="1"/>
    <col min="2067" max="2067" width="6.69140625" style="84" customWidth="1"/>
    <col min="2068" max="2068" width="7.84375" style="84" customWidth="1"/>
    <col min="2069" max="2069" width="8.3046875" style="84" customWidth="1"/>
    <col min="2070" max="2071" width="8.84375" style="84"/>
    <col min="2072" max="2076" width="0" style="84" hidden="1" customWidth="1"/>
    <col min="2077" max="2077" width="8.84375" style="84"/>
    <col min="2078" max="2078" width="7" style="84" customWidth="1"/>
    <col min="2079" max="2079" width="8.84375" style="84"/>
    <col min="2080" max="2080" width="21.3046875" style="84" customWidth="1"/>
    <col min="2081" max="2081" width="9.53515625" style="84" customWidth="1"/>
    <col min="2082" max="2304" width="8.84375" style="84"/>
    <col min="2305" max="2305" width="7.84375" style="84" customWidth="1"/>
    <col min="2306" max="2306" width="23.84375" style="84" customWidth="1"/>
    <col min="2307" max="2307" width="0" style="84" hidden="1" customWidth="1"/>
    <col min="2308" max="2308" width="9.3046875" style="84" customWidth="1"/>
    <col min="2309" max="2309" width="10.3828125" style="84" customWidth="1"/>
    <col min="2310" max="2310" width="14.3046875" style="84" bestFit="1" customWidth="1"/>
    <col min="2311" max="2311" width="9.53515625" style="84" customWidth="1"/>
    <col min="2312" max="2322" width="7.69140625" style="84" customWidth="1"/>
    <col min="2323" max="2323" width="6.69140625" style="84" customWidth="1"/>
    <col min="2324" max="2324" width="7.84375" style="84" customWidth="1"/>
    <col min="2325" max="2325" width="8.3046875" style="84" customWidth="1"/>
    <col min="2326" max="2327" width="8.84375" style="84"/>
    <col min="2328" max="2332" width="0" style="84" hidden="1" customWidth="1"/>
    <col min="2333" max="2333" width="8.84375" style="84"/>
    <col min="2334" max="2334" width="7" style="84" customWidth="1"/>
    <col min="2335" max="2335" width="8.84375" style="84"/>
    <col min="2336" max="2336" width="21.3046875" style="84" customWidth="1"/>
    <col min="2337" max="2337" width="9.53515625" style="84" customWidth="1"/>
    <col min="2338" max="2560" width="8.84375" style="84"/>
    <col min="2561" max="2561" width="7.84375" style="84" customWidth="1"/>
    <col min="2562" max="2562" width="23.84375" style="84" customWidth="1"/>
    <col min="2563" max="2563" width="0" style="84" hidden="1" customWidth="1"/>
    <col min="2564" max="2564" width="9.3046875" style="84" customWidth="1"/>
    <col min="2565" max="2565" width="10.3828125" style="84" customWidth="1"/>
    <col min="2566" max="2566" width="14.3046875" style="84" bestFit="1" customWidth="1"/>
    <col min="2567" max="2567" width="9.53515625" style="84" customWidth="1"/>
    <col min="2568" max="2578" width="7.69140625" style="84" customWidth="1"/>
    <col min="2579" max="2579" width="6.69140625" style="84" customWidth="1"/>
    <col min="2580" max="2580" width="7.84375" style="84" customWidth="1"/>
    <col min="2581" max="2581" width="8.3046875" style="84" customWidth="1"/>
    <col min="2582" max="2583" width="8.84375" style="84"/>
    <col min="2584" max="2588" width="0" style="84" hidden="1" customWidth="1"/>
    <col min="2589" max="2589" width="8.84375" style="84"/>
    <col min="2590" max="2590" width="7" style="84" customWidth="1"/>
    <col min="2591" max="2591" width="8.84375" style="84"/>
    <col min="2592" max="2592" width="21.3046875" style="84" customWidth="1"/>
    <col min="2593" max="2593" width="9.53515625" style="84" customWidth="1"/>
    <col min="2594" max="2816" width="8.84375" style="84"/>
    <col min="2817" max="2817" width="7.84375" style="84" customWidth="1"/>
    <col min="2818" max="2818" width="23.84375" style="84" customWidth="1"/>
    <col min="2819" max="2819" width="0" style="84" hidden="1" customWidth="1"/>
    <col min="2820" max="2820" width="9.3046875" style="84" customWidth="1"/>
    <col min="2821" max="2821" width="10.3828125" style="84" customWidth="1"/>
    <col min="2822" max="2822" width="14.3046875" style="84" bestFit="1" customWidth="1"/>
    <col min="2823" max="2823" width="9.53515625" style="84" customWidth="1"/>
    <col min="2824" max="2834" width="7.69140625" style="84" customWidth="1"/>
    <col min="2835" max="2835" width="6.69140625" style="84" customWidth="1"/>
    <col min="2836" max="2836" width="7.84375" style="84" customWidth="1"/>
    <col min="2837" max="2837" width="8.3046875" style="84" customWidth="1"/>
    <col min="2838" max="2839" width="8.84375" style="84"/>
    <col min="2840" max="2844" width="0" style="84" hidden="1" customWidth="1"/>
    <col min="2845" max="2845" width="8.84375" style="84"/>
    <col min="2846" max="2846" width="7" style="84" customWidth="1"/>
    <col min="2847" max="2847" width="8.84375" style="84"/>
    <col min="2848" max="2848" width="21.3046875" style="84" customWidth="1"/>
    <col min="2849" max="2849" width="9.53515625" style="84" customWidth="1"/>
    <col min="2850" max="3072" width="8.84375" style="84"/>
    <col min="3073" max="3073" width="7.84375" style="84" customWidth="1"/>
    <col min="3074" max="3074" width="23.84375" style="84" customWidth="1"/>
    <col min="3075" max="3075" width="0" style="84" hidden="1" customWidth="1"/>
    <col min="3076" max="3076" width="9.3046875" style="84" customWidth="1"/>
    <col min="3077" max="3077" width="10.3828125" style="84" customWidth="1"/>
    <col min="3078" max="3078" width="14.3046875" style="84" bestFit="1" customWidth="1"/>
    <col min="3079" max="3079" width="9.53515625" style="84" customWidth="1"/>
    <col min="3080" max="3090" width="7.69140625" style="84" customWidth="1"/>
    <col min="3091" max="3091" width="6.69140625" style="84" customWidth="1"/>
    <col min="3092" max="3092" width="7.84375" style="84" customWidth="1"/>
    <col min="3093" max="3093" width="8.3046875" style="84" customWidth="1"/>
    <col min="3094" max="3095" width="8.84375" style="84"/>
    <col min="3096" max="3100" width="0" style="84" hidden="1" customWidth="1"/>
    <col min="3101" max="3101" width="8.84375" style="84"/>
    <col min="3102" max="3102" width="7" style="84" customWidth="1"/>
    <col min="3103" max="3103" width="8.84375" style="84"/>
    <col min="3104" max="3104" width="21.3046875" style="84" customWidth="1"/>
    <col min="3105" max="3105" width="9.53515625" style="84" customWidth="1"/>
    <col min="3106" max="3328" width="8.84375" style="84"/>
    <col min="3329" max="3329" width="7.84375" style="84" customWidth="1"/>
    <col min="3330" max="3330" width="23.84375" style="84" customWidth="1"/>
    <col min="3331" max="3331" width="0" style="84" hidden="1" customWidth="1"/>
    <col min="3332" max="3332" width="9.3046875" style="84" customWidth="1"/>
    <col min="3333" max="3333" width="10.3828125" style="84" customWidth="1"/>
    <col min="3334" max="3334" width="14.3046875" style="84" bestFit="1" customWidth="1"/>
    <col min="3335" max="3335" width="9.53515625" style="84" customWidth="1"/>
    <col min="3336" max="3346" width="7.69140625" style="84" customWidth="1"/>
    <col min="3347" max="3347" width="6.69140625" style="84" customWidth="1"/>
    <col min="3348" max="3348" width="7.84375" style="84" customWidth="1"/>
    <col min="3349" max="3349" width="8.3046875" style="84" customWidth="1"/>
    <col min="3350" max="3351" width="8.84375" style="84"/>
    <col min="3352" max="3356" width="0" style="84" hidden="1" customWidth="1"/>
    <col min="3357" max="3357" width="8.84375" style="84"/>
    <col min="3358" max="3358" width="7" style="84" customWidth="1"/>
    <col min="3359" max="3359" width="8.84375" style="84"/>
    <col min="3360" max="3360" width="21.3046875" style="84" customWidth="1"/>
    <col min="3361" max="3361" width="9.53515625" style="84" customWidth="1"/>
    <col min="3362" max="3584" width="8.84375" style="84"/>
    <col min="3585" max="3585" width="7.84375" style="84" customWidth="1"/>
    <col min="3586" max="3586" width="23.84375" style="84" customWidth="1"/>
    <col min="3587" max="3587" width="0" style="84" hidden="1" customWidth="1"/>
    <col min="3588" max="3588" width="9.3046875" style="84" customWidth="1"/>
    <col min="3589" max="3589" width="10.3828125" style="84" customWidth="1"/>
    <col min="3590" max="3590" width="14.3046875" style="84" bestFit="1" customWidth="1"/>
    <col min="3591" max="3591" width="9.53515625" style="84" customWidth="1"/>
    <col min="3592" max="3602" width="7.69140625" style="84" customWidth="1"/>
    <col min="3603" max="3603" width="6.69140625" style="84" customWidth="1"/>
    <col min="3604" max="3604" width="7.84375" style="84" customWidth="1"/>
    <col min="3605" max="3605" width="8.3046875" style="84" customWidth="1"/>
    <col min="3606" max="3607" width="8.84375" style="84"/>
    <col min="3608" max="3612" width="0" style="84" hidden="1" customWidth="1"/>
    <col min="3613" max="3613" width="8.84375" style="84"/>
    <col min="3614" max="3614" width="7" style="84" customWidth="1"/>
    <col min="3615" max="3615" width="8.84375" style="84"/>
    <col min="3616" max="3616" width="21.3046875" style="84" customWidth="1"/>
    <col min="3617" max="3617" width="9.53515625" style="84" customWidth="1"/>
    <col min="3618" max="3840" width="8.84375" style="84"/>
    <col min="3841" max="3841" width="7.84375" style="84" customWidth="1"/>
    <col min="3842" max="3842" width="23.84375" style="84" customWidth="1"/>
    <col min="3843" max="3843" width="0" style="84" hidden="1" customWidth="1"/>
    <col min="3844" max="3844" width="9.3046875" style="84" customWidth="1"/>
    <col min="3845" max="3845" width="10.3828125" style="84" customWidth="1"/>
    <col min="3846" max="3846" width="14.3046875" style="84" bestFit="1" customWidth="1"/>
    <col min="3847" max="3847" width="9.53515625" style="84" customWidth="1"/>
    <col min="3848" max="3858" width="7.69140625" style="84" customWidth="1"/>
    <col min="3859" max="3859" width="6.69140625" style="84" customWidth="1"/>
    <col min="3860" max="3860" width="7.84375" style="84" customWidth="1"/>
    <col min="3861" max="3861" width="8.3046875" style="84" customWidth="1"/>
    <col min="3862" max="3863" width="8.84375" style="84"/>
    <col min="3864" max="3868" width="0" style="84" hidden="1" customWidth="1"/>
    <col min="3869" max="3869" width="8.84375" style="84"/>
    <col min="3870" max="3870" width="7" style="84" customWidth="1"/>
    <col min="3871" max="3871" width="8.84375" style="84"/>
    <col min="3872" max="3872" width="21.3046875" style="84" customWidth="1"/>
    <col min="3873" max="3873" width="9.53515625" style="84" customWidth="1"/>
    <col min="3874" max="4096" width="8.84375" style="84"/>
    <col min="4097" max="4097" width="7.84375" style="84" customWidth="1"/>
    <col min="4098" max="4098" width="23.84375" style="84" customWidth="1"/>
    <col min="4099" max="4099" width="0" style="84" hidden="1" customWidth="1"/>
    <col min="4100" max="4100" width="9.3046875" style="84" customWidth="1"/>
    <col min="4101" max="4101" width="10.3828125" style="84" customWidth="1"/>
    <col min="4102" max="4102" width="14.3046875" style="84" bestFit="1" customWidth="1"/>
    <col min="4103" max="4103" width="9.53515625" style="84" customWidth="1"/>
    <col min="4104" max="4114" width="7.69140625" style="84" customWidth="1"/>
    <col min="4115" max="4115" width="6.69140625" style="84" customWidth="1"/>
    <col min="4116" max="4116" width="7.84375" style="84" customWidth="1"/>
    <col min="4117" max="4117" width="8.3046875" style="84" customWidth="1"/>
    <col min="4118" max="4119" width="8.84375" style="84"/>
    <col min="4120" max="4124" width="0" style="84" hidden="1" customWidth="1"/>
    <col min="4125" max="4125" width="8.84375" style="84"/>
    <col min="4126" max="4126" width="7" style="84" customWidth="1"/>
    <col min="4127" max="4127" width="8.84375" style="84"/>
    <col min="4128" max="4128" width="21.3046875" style="84" customWidth="1"/>
    <col min="4129" max="4129" width="9.53515625" style="84" customWidth="1"/>
    <col min="4130" max="4352" width="8.84375" style="84"/>
    <col min="4353" max="4353" width="7.84375" style="84" customWidth="1"/>
    <col min="4354" max="4354" width="23.84375" style="84" customWidth="1"/>
    <col min="4355" max="4355" width="0" style="84" hidden="1" customWidth="1"/>
    <col min="4356" max="4356" width="9.3046875" style="84" customWidth="1"/>
    <col min="4357" max="4357" width="10.3828125" style="84" customWidth="1"/>
    <col min="4358" max="4358" width="14.3046875" style="84" bestFit="1" customWidth="1"/>
    <col min="4359" max="4359" width="9.53515625" style="84" customWidth="1"/>
    <col min="4360" max="4370" width="7.69140625" style="84" customWidth="1"/>
    <col min="4371" max="4371" width="6.69140625" style="84" customWidth="1"/>
    <col min="4372" max="4372" width="7.84375" style="84" customWidth="1"/>
    <col min="4373" max="4373" width="8.3046875" style="84" customWidth="1"/>
    <col min="4374" max="4375" width="8.84375" style="84"/>
    <col min="4376" max="4380" width="0" style="84" hidden="1" customWidth="1"/>
    <col min="4381" max="4381" width="8.84375" style="84"/>
    <col min="4382" max="4382" width="7" style="84" customWidth="1"/>
    <col min="4383" max="4383" width="8.84375" style="84"/>
    <col min="4384" max="4384" width="21.3046875" style="84" customWidth="1"/>
    <col min="4385" max="4385" width="9.53515625" style="84" customWidth="1"/>
    <col min="4386" max="4608" width="8.84375" style="84"/>
    <col min="4609" max="4609" width="7.84375" style="84" customWidth="1"/>
    <col min="4610" max="4610" width="23.84375" style="84" customWidth="1"/>
    <col min="4611" max="4611" width="0" style="84" hidden="1" customWidth="1"/>
    <col min="4612" max="4612" width="9.3046875" style="84" customWidth="1"/>
    <col min="4613" max="4613" width="10.3828125" style="84" customWidth="1"/>
    <col min="4614" max="4614" width="14.3046875" style="84" bestFit="1" customWidth="1"/>
    <col min="4615" max="4615" width="9.53515625" style="84" customWidth="1"/>
    <col min="4616" max="4626" width="7.69140625" style="84" customWidth="1"/>
    <col min="4627" max="4627" width="6.69140625" style="84" customWidth="1"/>
    <col min="4628" max="4628" width="7.84375" style="84" customWidth="1"/>
    <col min="4629" max="4629" width="8.3046875" style="84" customWidth="1"/>
    <col min="4630" max="4631" width="8.84375" style="84"/>
    <col min="4632" max="4636" width="0" style="84" hidden="1" customWidth="1"/>
    <col min="4637" max="4637" width="8.84375" style="84"/>
    <col min="4638" max="4638" width="7" style="84" customWidth="1"/>
    <col min="4639" max="4639" width="8.84375" style="84"/>
    <col min="4640" max="4640" width="21.3046875" style="84" customWidth="1"/>
    <col min="4641" max="4641" width="9.53515625" style="84" customWidth="1"/>
    <col min="4642" max="4864" width="8.84375" style="84"/>
    <col min="4865" max="4865" width="7.84375" style="84" customWidth="1"/>
    <col min="4866" max="4866" width="23.84375" style="84" customWidth="1"/>
    <col min="4867" max="4867" width="0" style="84" hidden="1" customWidth="1"/>
    <col min="4868" max="4868" width="9.3046875" style="84" customWidth="1"/>
    <col min="4869" max="4869" width="10.3828125" style="84" customWidth="1"/>
    <col min="4870" max="4870" width="14.3046875" style="84" bestFit="1" customWidth="1"/>
    <col min="4871" max="4871" width="9.53515625" style="84" customWidth="1"/>
    <col min="4872" max="4882" width="7.69140625" style="84" customWidth="1"/>
    <col min="4883" max="4883" width="6.69140625" style="84" customWidth="1"/>
    <col min="4884" max="4884" width="7.84375" style="84" customWidth="1"/>
    <col min="4885" max="4885" width="8.3046875" style="84" customWidth="1"/>
    <col min="4886" max="4887" width="8.84375" style="84"/>
    <col min="4888" max="4892" width="0" style="84" hidden="1" customWidth="1"/>
    <col min="4893" max="4893" width="8.84375" style="84"/>
    <col min="4894" max="4894" width="7" style="84" customWidth="1"/>
    <col min="4895" max="4895" width="8.84375" style="84"/>
    <col min="4896" max="4896" width="21.3046875" style="84" customWidth="1"/>
    <col min="4897" max="4897" width="9.53515625" style="84" customWidth="1"/>
    <col min="4898" max="5120" width="8.84375" style="84"/>
    <col min="5121" max="5121" width="7.84375" style="84" customWidth="1"/>
    <col min="5122" max="5122" width="23.84375" style="84" customWidth="1"/>
    <col min="5123" max="5123" width="0" style="84" hidden="1" customWidth="1"/>
    <col min="5124" max="5124" width="9.3046875" style="84" customWidth="1"/>
    <col min="5125" max="5125" width="10.3828125" style="84" customWidth="1"/>
    <col min="5126" max="5126" width="14.3046875" style="84" bestFit="1" customWidth="1"/>
    <col min="5127" max="5127" width="9.53515625" style="84" customWidth="1"/>
    <col min="5128" max="5138" width="7.69140625" style="84" customWidth="1"/>
    <col min="5139" max="5139" width="6.69140625" style="84" customWidth="1"/>
    <col min="5140" max="5140" width="7.84375" style="84" customWidth="1"/>
    <col min="5141" max="5141" width="8.3046875" style="84" customWidth="1"/>
    <col min="5142" max="5143" width="8.84375" style="84"/>
    <col min="5144" max="5148" width="0" style="84" hidden="1" customWidth="1"/>
    <col min="5149" max="5149" width="8.84375" style="84"/>
    <col min="5150" max="5150" width="7" style="84" customWidth="1"/>
    <col min="5151" max="5151" width="8.84375" style="84"/>
    <col min="5152" max="5152" width="21.3046875" style="84" customWidth="1"/>
    <col min="5153" max="5153" width="9.53515625" style="84" customWidth="1"/>
    <col min="5154" max="5376" width="8.84375" style="84"/>
    <col min="5377" max="5377" width="7.84375" style="84" customWidth="1"/>
    <col min="5378" max="5378" width="23.84375" style="84" customWidth="1"/>
    <col min="5379" max="5379" width="0" style="84" hidden="1" customWidth="1"/>
    <col min="5380" max="5380" width="9.3046875" style="84" customWidth="1"/>
    <col min="5381" max="5381" width="10.3828125" style="84" customWidth="1"/>
    <col min="5382" max="5382" width="14.3046875" style="84" bestFit="1" customWidth="1"/>
    <col min="5383" max="5383" width="9.53515625" style="84" customWidth="1"/>
    <col min="5384" max="5394" width="7.69140625" style="84" customWidth="1"/>
    <col min="5395" max="5395" width="6.69140625" style="84" customWidth="1"/>
    <col min="5396" max="5396" width="7.84375" style="84" customWidth="1"/>
    <col min="5397" max="5397" width="8.3046875" style="84" customWidth="1"/>
    <col min="5398" max="5399" width="8.84375" style="84"/>
    <col min="5400" max="5404" width="0" style="84" hidden="1" customWidth="1"/>
    <col min="5405" max="5405" width="8.84375" style="84"/>
    <col min="5406" max="5406" width="7" style="84" customWidth="1"/>
    <col min="5407" max="5407" width="8.84375" style="84"/>
    <col min="5408" max="5408" width="21.3046875" style="84" customWidth="1"/>
    <col min="5409" max="5409" width="9.53515625" style="84" customWidth="1"/>
    <col min="5410" max="5632" width="8.84375" style="84"/>
    <col min="5633" max="5633" width="7.84375" style="84" customWidth="1"/>
    <col min="5634" max="5634" width="23.84375" style="84" customWidth="1"/>
    <col min="5635" max="5635" width="0" style="84" hidden="1" customWidth="1"/>
    <col min="5636" max="5636" width="9.3046875" style="84" customWidth="1"/>
    <col min="5637" max="5637" width="10.3828125" style="84" customWidth="1"/>
    <col min="5638" max="5638" width="14.3046875" style="84" bestFit="1" customWidth="1"/>
    <col min="5639" max="5639" width="9.53515625" style="84" customWidth="1"/>
    <col min="5640" max="5650" width="7.69140625" style="84" customWidth="1"/>
    <col min="5651" max="5651" width="6.69140625" style="84" customWidth="1"/>
    <col min="5652" max="5652" width="7.84375" style="84" customWidth="1"/>
    <col min="5653" max="5653" width="8.3046875" style="84" customWidth="1"/>
    <col min="5654" max="5655" width="8.84375" style="84"/>
    <col min="5656" max="5660" width="0" style="84" hidden="1" customWidth="1"/>
    <col min="5661" max="5661" width="8.84375" style="84"/>
    <col min="5662" max="5662" width="7" style="84" customWidth="1"/>
    <col min="5663" max="5663" width="8.84375" style="84"/>
    <col min="5664" max="5664" width="21.3046875" style="84" customWidth="1"/>
    <col min="5665" max="5665" width="9.53515625" style="84" customWidth="1"/>
    <col min="5666" max="5888" width="8.84375" style="84"/>
    <col min="5889" max="5889" width="7.84375" style="84" customWidth="1"/>
    <col min="5890" max="5890" width="23.84375" style="84" customWidth="1"/>
    <col min="5891" max="5891" width="0" style="84" hidden="1" customWidth="1"/>
    <col min="5892" max="5892" width="9.3046875" style="84" customWidth="1"/>
    <col min="5893" max="5893" width="10.3828125" style="84" customWidth="1"/>
    <col min="5894" max="5894" width="14.3046875" style="84" bestFit="1" customWidth="1"/>
    <col min="5895" max="5895" width="9.53515625" style="84" customWidth="1"/>
    <col min="5896" max="5906" width="7.69140625" style="84" customWidth="1"/>
    <col min="5907" max="5907" width="6.69140625" style="84" customWidth="1"/>
    <col min="5908" max="5908" width="7.84375" style="84" customWidth="1"/>
    <col min="5909" max="5909" width="8.3046875" style="84" customWidth="1"/>
    <col min="5910" max="5911" width="8.84375" style="84"/>
    <col min="5912" max="5916" width="0" style="84" hidden="1" customWidth="1"/>
    <col min="5917" max="5917" width="8.84375" style="84"/>
    <col min="5918" max="5918" width="7" style="84" customWidth="1"/>
    <col min="5919" max="5919" width="8.84375" style="84"/>
    <col min="5920" max="5920" width="21.3046875" style="84" customWidth="1"/>
    <col min="5921" max="5921" width="9.53515625" style="84" customWidth="1"/>
    <col min="5922" max="6144" width="8.84375" style="84"/>
    <col min="6145" max="6145" width="7.84375" style="84" customWidth="1"/>
    <col min="6146" max="6146" width="23.84375" style="84" customWidth="1"/>
    <col min="6147" max="6147" width="0" style="84" hidden="1" customWidth="1"/>
    <col min="6148" max="6148" width="9.3046875" style="84" customWidth="1"/>
    <col min="6149" max="6149" width="10.3828125" style="84" customWidth="1"/>
    <col min="6150" max="6150" width="14.3046875" style="84" bestFit="1" customWidth="1"/>
    <col min="6151" max="6151" width="9.53515625" style="84" customWidth="1"/>
    <col min="6152" max="6162" width="7.69140625" style="84" customWidth="1"/>
    <col min="6163" max="6163" width="6.69140625" style="84" customWidth="1"/>
    <col min="6164" max="6164" width="7.84375" style="84" customWidth="1"/>
    <col min="6165" max="6165" width="8.3046875" style="84" customWidth="1"/>
    <col min="6166" max="6167" width="8.84375" style="84"/>
    <col min="6168" max="6172" width="0" style="84" hidden="1" customWidth="1"/>
    <col min="6173" max="6173" width="8.84375" style="84"/>
    <col min="6174" max="6174" width="7" style="84" customWidth="1"/>
    <col min="6175" max="6175" width="8.84375" style="84"/>
    <col min="6176" max="6176" width="21.3046875" style="84" customWidth="1"/>
    <col min="6177" max="6177" width="9.53515625" style="84" customWidth="1"/>
    <col min="6178" max="6400" width="8.84375" style="84"/>
    <col min="6401" max="6401" width="7.84375" style="84" customWidth="1"/>
    <col min="6402" max="6402" width="23.84375" style="84" customWidth="1"/>
    <col min="6403" max="6403" width="0" style="84" hidden="1" customWidth="1"/>
    <col min="6404" max="6404" width="9.3046875" style="84" customWidth="1"/>
    <col min="6405" max="6405" width="10.3828125" style="84" customWidth="1"/>
    <col min="6406" max="6406" width="14.3046875" style="84" bestFit="1" customWidth="1"/>
    <col min="6407" max="6407" width="9.53515625" style="84" customWidth="1"/>
    <col min="6408" max="6418" width="7.69140625" style="84" customWidth="1"/>
    <col min="6419" max="6419" width="6.69140625" style="84" customWidth="1"/>
    <col min="6420" max="6420" width="7.84375" style="84" customWidth="1"/>
    <col min="6421" max="6421" width="8.3046875" style="84" customWidth="1"/>
    <col min="6422" max="6423" width="8.84375" style="84"/>
    <col min="6424" max="6428" width="0" style="84" hidden="1" customWidth="1"/>
    <col min="6429" max="6429" width="8.84375" style="84"/>
    <col min="6430" max="6430" width="7" style="84" customWidth="1"/>
    <col min="6431" max="6431" width="8.84375" style="84"/>
    <col min="6432" max="6432" width="21.3046875" style="84" customWidth="1"/>
    <col min="6433" max="6433" width="9.53515625" style="84" customWidth="1"/>
    <col min="6434" max="6656" width="8.84375" style="84"/>
    <col min="6657" max="6657" width="7.84375" style="84" customWidth="1"/>
    <col min="6658" max="6658" width="23.84375" style="84" customWidth="1"/>
    <col min="6659" max="6659" width="0" style="84" hidden="1" customWidth="1"/>
    <col min="6660" max="6660" width="9.3046875" style="84" customWidth="1"/>
    <col min="6661" max="6661" width="10.3828125" style="84" customWidth="1"/>
    <col min="6662" max="6662" width="14.3046875" style="84" bestFit="1" customWidth="1"/>
    <col min="6663" max="6663" width="9.53515625" style="84" customWidth="1"/>
    <col min="6664" max="6674" width="7.69140625" style="84" customWidth="1"/>
    <col min="6675" max="6675" width="6.69140625" style="84" customWidth="1"/>
    <col min="6676" max="6676" width="7.84375" style="84" customWidth="1"/>
    <col min="6677" max="6677" width="8.3046875" style="84" customWidth="1"/>
    <col min="6678" max="6679" width="8.84375" style="84"/>
    <col min="6680" max="6684" width="0" style="84" hidden="1" customWidth="1"/>
    <col min="6685" max="6685" width="8.84375" style="84"/>
    <col min="6686" max="6686" width="7" style="84" customWidth="1"/>
    <col min="6687" max="6687" width="8.84375" style="84"/>
    <col min="6688" max="6688" width="21.3046875" style="84" customWidth="1"/>
    <col min="6689" max="6689" width="9.53515625" style="84" customWidth="1"/>
    <col min="6690" max="6912" width="8.84375" style="84"/>
    <col min="6913" max="6913" width="7.84375" style="84" customWidth="1"/>
    <col min="6914" max="6914" width="23.84375" style="84" customWidth="1"/>
    <col min="6915" max="6915" width="0" style="84" hidden="1" customWidth="1"/>
    <col min="6916" max="6916" width="9.3046875" style="84" customWidth="1"/>
    <col min="6917" max="6917" width="10.3828125" style="84" customWidth="1"/>
    <col min="6918" max="6918" width="14.3046875" style="84" bestFit="1" customWidth="1"/>
    <col min="6919" max="6919" width="9.53515625" style="84" customWidth="1"/>
    <col min="6920" max="6930" width="7.69140625" style="84" customWidth="1"/>
    <col min="6931" max="6931" width="6.69140625" style="84" customWidth="1"/>
    <col min="6932" max="6932" width="7.84375" style="84" customWidth="1"/>
    <col min="6933" max="6933" width="8.3046875" style="84" customWidth="1"/>
    <col min="6934" max="6935" width="8.84375" style="84"/>
    <col min="6936" max="6940" width="0" style="84" hidden="1" customWidth="1"/>
    <col min="6941" max="6941" width="8.84375" style="84"/>
    <col min="6942" max="6942" width="7" style="84" customWidth="1"/>
    <col min="6943" max="6943" width="8.84375" style="84"/>
    <col min="6944" max="6944" width="21.3046875" style="84" customWidth="1"/>
    <col min="6945" max="6945" width="9.53515625" style="84" customWidth="1"/>
    <col min="6946" max="7168" width="8.84375" style="84"/>
    <col min="7169" max="7169" width="7.84375" style="84" customWidth="1"/>
    <col min="7170" max="7170" width="23.84375" style="84" customWidth="1"/>
    <col min="7171" max="7171" width="0" style="84" hidden="1" customWidth="1"/>
    <col min="7172" max="7172" width="9.3046875" style="84" customWidth="1"/>
    <col min="7173" max="7173" width="10.3828125" style="84" customWidth="1"/>
    <col min="7174" max="7174" width="14.3046875" style="84" bestFit="1" customWidth="1"/>
    <col min="7175" max="7175" width="9.53515625" style="84" customWidth="1"/>
    <col min="7176" max="7186" width="7.69140625" style="84" customWidth="1"/>
    <col min="7187" max="7187" width="6.69140625" style="84" customWidth="1"/>
    <col min="7188" max="7188" width="7.84375" style="84" customWidth="1"/>
    <col min="7189" max="7189" width="8.3046875" style="84" customWidth="1"/>
    <col min="7190" max="7191" width="8.84375" style="84"/>
    <col min="7192" max="7196" width="0" style="84" hidden="1" customWidth="1"/>
    <col min="7197" max="7197" width="8.84375" style="84"/>
    <col min="7198" max="7198" width="7" style="84" customWidth="1"/>
    <col min="7199" max="7199" width="8.84375" style="84"/>
    <col min="7200" max="7200" width="21.3046875" style="84" customWidth="1"/>
    <col min="7201" max="7201" width="9.53515625" style="84" customWidth="1"/>
    <col min="7202" max="7424" width="8.84375" style="84"/>
    <col min="7425" max="7425" width="7.84375" style="84" customWidth="1"/>
    <col min="7426" max="7426" width="23.84375" style="84" customWidth="1"/>
    <col min="7427" max="7427" width="0" style="84" hidden="1" customWidth="1"/>
    <col min="7428" max="7428" width="9.3046875" style="84" customWidth="1"/>
    <col min="7429" max="7429" width="10.3828125" style="84" customWidth="1"/>
    <col min="7430" max="7430" width="14.3046875" style="84" bestFit="1" customWidth="1"/>
    <col min="7431" max="7431" width="9.53515625" style="84" customWidth="1"/>
    <col min="7432" max="7442" width="7.69140625" style="84" customWidth="1"/>
    <col min="7443" max="7443" width="6.69140625" style="84" customWidth="1"/>
    <col min="7444" max="7444" width="7.84375" style="84" customWidth="1"/>
    <col min="7445" max="7445" width="8.3046875" style="84" customWidth="1"/>
    <col min="7446" max="7447" width="8.84375" style="84"/>
    <col min="7448" max="7452" width="0" style="84" hidden="1" customWidth="1"/>
    <col min="7453" max="7453" width="8.84375" style="84"/>
    <col min="7454" max="7454" width="7" style="84" customWidth="1"/>
    <col min="7455" max="7455" width="8.84375" style="84"/>
    <col min="7456" max="7456" width="21.3046875" style="84" customWidth="1"/>
    <col min="7457" max="7457" width="9.53515625" style="84" customWidth="1"/>
    <col min="7458" max="7680" width="8.84375" style="84"/>
    <col min="7681" max="7681" width="7.84375" style="84" customWidth="1"/>
    <col min="7682" max="7682" width="23.84375" style="84" customWidth="1"/>
    <col min="7683" max="7683" width="0" style="84" hidden="1" customWidth="1"/>
    <col min="7684" max="7684" width="9.3046875" style="84" customWidth="1"/>
    <col min="7685" max="7685" width="10.3828125" style="84" customWidth="1"/>
    <col min="7686" max="7686" width="14.3046875" style="84" bestFit="1" customWidth="1"/>
    <col min="7687" max="7687" width="9.53515625" style="84" customWidth="1"/>
    <col min="7688" max="7698" width="7.69140625" style="84" customWidth="1"/>
    <col min="7699" max="7699" width="6.69140625" style="84" customWidth="1"/>
    <col min="7700" max="7700" width="7.84375" style="84" customWidth="1"/>
    <col min="7701" max="7701" width="8.3046875" style="84" customWidth="1"/>
    <col min="7702" max="7703" width="8.84375" style="84"/>
    <col min="7704" max="7708" width="0" style="84" hidden="1" customWidth="1"/>
    <col min="7709" max="7709" width="8.84375" style="84"/>
    <col min="7710" max="7710" width="7" style="84" customWidth="1"/>
    <col min="7711" max="7711" width="8.84375" style="84"/>
    <col min="7712" max="7712" width="21.3046875" style="84" customWidth="1"/>
    <col min="7713" max="7713" width="9.53515625" style="84" customWidth="1"/>
    <col min="7714" max="7936" width="8.84375" style="84"/>
    <col min="7937" max="7937" width="7.84375" style="84" customWidth="1"/>
    <col min="7938" max="7938" width="23.84375" style="84" customWidth="1"/>
    <col min="7939" max="7939" width="0" style="84" hidden="1" customWidth="1"/>
    <col min="7940" max="7940" width="9.3046875" style="84" customWidth="1"/>
    <col min="7941" max="7941" width="10.3828125" style="84" customWidth="1"/>
    <col min="7942" max="7942" width="14.3046875" style="84" bestFit="1" customWidth="1"/>
    <col min="7943" max="7943" width="9.53515625" style="84" customWidth="1"/>
    <col min="7944" max="7954" width="7.69140625" style="84" customWidth="1"/>
    <col min="7955" max="7955" width="6.69140625" style="84" customWidth="1"/>
    <col min="7956" max="7956" width="7.84375" style="84" customWidth="1"/>
    <col min="7957" max="7957" width="8.3046875" style="84" customWidth="1"/>
    <col min="7958" max="7959" width="8.84375" style="84"/>
    <col min="7960" max="7964" width="0" style="84" hidden="1" customWidth="1"/>
    <col min="7965" max="7965" width="8.84375" style="84"/>
    <col min="7966" max="7966" width="7" style="84" customWidth="1"/>
    <col min="7967" max="7967" width="8.84375" style="84"/>
    <col min="7968" max="7968" width="21.3046875" style="84" customWidth="1"/>
    <col min="7969" max="7969" width="9.53515625" style="84" customWidth="1"/>
    <col min="7970" max="8192" width="8.84375" style="84"/>
    <col min="8193" max="8193" width="7.84375" style="84" customWidth="1"/>
    <col min="8194" max="8194" width="23.84375" style="84" customWidth="1"/>
    <col min="8195" max="8195" width="0" style="84" hidden="1" customWidth="1"/>
    <col min="8196" max="8196" width="9.3046875" style="84" customWidth="1"/>
    <col min="8197" max="8197" width="10.3828125" style="84" customWidth="1"/>
    <col min="8198" max="8198" width="14.3046875" style="84" bestFit="1" customWidth="1"/>
    <col min="8199" max="8199" width="9.53515625" style="84" customWidth="1"/>
    <col min="8200" max="8210" width="7.69140625" style="84" customWidth="1"/>
    <col min="8211" max="8211" width="6.69140625" style="84" customWidth="1"/>
    <col min="8212" max="8212" width="7.84375" style="84" customWidth="1"/>
    <col min="8213" max="8213" width="8.3046875" style="84" customWidth="1"/>
    <col min="8214" max="8215" width="8.84375" style="84"/>
    <col min="8216" max="8220" width="0" style="84" hidden="1" customWidth="1"/>
    <col min="8221" max="8221" width="8.84375" style="84"/>
    <col min="8222" max="8222" width="7" style="84" customWidth="1"/>
    <col min="8223" max="8223" width="8.84375" style="84"/>
    <col min="8224" max="8224" width="21.3046875" style="84" customWidth="1"/>
    <col min="8225" max="8225" width="9.53515625" style="84" customWidth="1"/>
    <col min="8226" max="8448" width="8.84375" style="84"/>
    <col min="8449" max="8449" width="7.84375" style="84" customWidth="1"/>
    <col min="8450" max="8450" width="23.84375" style="84" customWidth="1"/>
    <col min="8451" max="8451" width="0" style="84" hidden="1" customWidth="1"/>
    <col min="8452" max="8452" width="9.3046875" style="84" customWidth="1"/>
    <col min="8453" max="8453" width="10.3828125" style="84" customWidth="1"/>
    <col min="8454" max="8454" width="14.3046875" style="84" bestFit="1" customWidth="1"/>
    <col min="8455" max="8455" width="9.53515625" style="84" customWidth="1"/>
    <col min="8456" max="8466" width="7.69140625" style="84" customWidth="1"/>
    <col min="8467" max="8467" width="6.69140625" style="84" customWidth="1"/>
    <col min="8468" max="8468" width="7.84375" style="84" customWidth="1"/>
    <col min="8469" max="8469" width="8.3046875" style="84" customWidth="1"/>
    <col min="8470" max="8471" width="8.84375" style="84"/>
    <col min="8472" max="8476" width="0" style="84" hidden="1" customWidth="1"/>
    <col min="8477" max="8477" width="8.84375" style="84"/>
    <col min="8478" max="8478" width="7" style="84" customWidth="1"/>
    <col min="8479" max="8479" width="8.84375" style="84"/>
    <col min="8480" max="8480" width="21.3046875" style="84" customWidth="1"/>
    <col min="8481" max="8481" width="9.53515625" style="84" customWidth="1"/>
    <col min="8482" max="8704" width="8.84375" style="84"/>
    <col min="8705" max="8705" width="7.84375" style="84" customWidth="1"/>
    <col min="8706" max="8706" width="23.84375" style="84" customWidth="1"/>
    <col min="8707" max="8707" width="0" style="84" hidden="1" customWidth="1"/>
    <col min="8708" max="8708" width="9.3046875" style="84" customWidth="1"/>
    <col min="8709" max="8709" width="10.3828125" style="84" customWidth="1"/>
    <col min="8710" max="8710" width="14.3046875" style="84" bestFit="1" customWidth="1"/>
    <col min="8711" max="8711" width="9.53515625" style="84" customWidth="1"/>
    <col min="8712" max="8722" width="7.69140625" style="84" customWidth="1"/>
    <col min="8723" max="8723" width="6.69140625" style="84" customWidth="1"/>
    <col min="8724" max="8724" width="7.84375" style="84" customWidth="1"/>
    <col min="8725" max="8725" width="8.3046875" style="84" customWidth="1"/>
    <col min="8726" max="8727" width="8.84375" style="84"/>
    <col min="8728" max="8732" width="0" style="84" hidden="1" customWidth="1"/>
    <col min="8733" max="8733" width="8.84375" style="84"/>
    <col min="8734" max="8734" width="7" style="84" customWidth="1"/>
    <col min="8735" max="8735" width="8.84375" style="84"/>
    <col min="8736" max="8736" width="21.3046875" style="84" customWidth="1"/>
    <col min="8737" max="8737" width="9.53515625" style="84" customWidth="1"/>
    <col min="8738" max="8960" width="8.84375" style="84"/>
    <col min="8961" max="8961" width="7.84375" style="84" customWidth="1"/>
    <col min="8962" max="8962" width="23.84375" style="84" customWidth="1"/>
    <col min="8963" max="8963" width="0" style="84" hidden="1" customWidth="1"/>
    <col min="8964" max="8964" width="9.3046875" style="84" customWidth="1"/>
    <col min="8965" max="8965" width="10.3828125" style="84" customWidth="1"/>
    <col min="8966" max="8966" width="14.3046875" style="84" bestFit="1" customWidth="1"/>
    <col min="8967" max="8967" width="9.53515625" style="84" customWidth="1"/>
    <col min="8968" max="8978" width="7.69140625" style="84" customWidth="1"/>
    <col min="8979" max="8979" width="6.69140625" style="84" customWidth="1"/>
    <col min="8980" max="8980" width="7.84375" style="84" customWidth="1"/>
    <col min="8981" max="8981" width="8.3046875" style="84" customWidth="1"/>
    <col min="8982" max="8983" width="8.84375" style="84"/>
    <col min="8984" max="8988" width="0" style="84" hidden="1" customWidth="1"/>
    <col min="8989" max="8989" width="8.84375" style="84"/>
    <col min="8990" max="8990" width="7" style="84" customWidth="1"/>
    <col min="8991" max="8991" width="8.84375" style="84"/>
    <col min="8992" max="8992" width="21.3046875" style="84" customWidth="1"/>
    <col min="8993" max="8993" width="9.53515625" style="84" customWidth="1"/>
    <col min="8994" max="9216" width="8.84375" style="84"/>
    <col min="9217" max="9217" width="7.84375" style="84" customWidth="1"/>
    <col min="9218" max="9218" width="23.84375" style="84" customWidth="1"/>
    <col min="9219" max="9219" width="0" style="84" hidden="1" customWidth="1"/>
    <col min="9220" max="9220" width="9.3046875" style="84" customWidth="1"/>
    <col min="9221" max="9221" width="10.3828125" style="84" customWidth="1"/>
    <col min="9222" max="9222" width="14.3046875" style="84" bestFit="1" customWidth="1"/>
    <col min="9223" max="9223" width="9.53515625" style="84" customWidth="1"/>
    <col min="9224" max="9234" width="7.69140625" style="84" customWidth="1"/>
    <col min="9235" max="9235" width="6.69140625" style="84" customWidth="1"/>
    <col min="9236" max="9236" width="7.84375" style="84" customWidth="1"/>
    <col min="9237" max="9237" width="8.3046875" style="84" customWidth="1"/>
    <col min="9238" max="9239" width="8.84375" style="84"/>
    <col min="9240" max="9244" width="0" style="84" hidden="1" customWidth="1"/>
    <col min="9245" max="9245" width="8.84375" style="84"/>
    <col min="9246" max="9246" width="7" style="84" customWidth="1"/>
    <col min="9247" max="9247" width="8.84375" style="84"/>
    <col min="9248" max="9248" width="21.3046875" style="84" customWidth="1"/>
    <col min="9249" max="9249" width="9.53515625" style="84" customWidth="1"/>
    <col min="9250" max="9472" width="8.84375" style="84"/>
    <col min="9473" max="9473" width="7.84375" style="84" customWidth="1"/>
    <col min="9474" max="9474" width="23.84375" style="84" customWidth="1"/>
    <col min="9475" max="9475" width="0" style="84" hidden="1" customWidth="1"/>
    <col min="9476" max="9476" width="9.3046875" style="84" customWidth="1"/>
    <col min="9477" max="9477" width="10.3828125" style="84" customWidth="1"/>
    <col min="9478" max="9478" width="14.3046875" style="84" bestFit="1" customWidth="1"/>
    <col min="9479" max="9479" width="9.53515625" style="84" customWidth="1"/>
    <col min="9480" max="9490" width="7.69140625" style="84" customWidth="1"/>
    <col min="9491" max="9491" width="6.69140625" style="84" customWidth="1"/>
    <col min="9492" max="9492" width="7.84375" style="84" customWidth="1"/>
    <col min="9493" max="9493" width="8.3046875" style="84" customWidth="1"/>
    <col min="9494" max="9495" width="8.84375" style="84"/>
    <col min="9496" max="9500" width="0" style="84" hidden="1" customWidth="1"/>
    <col min="9501" max="9501" width="8.84375" style="84"/>
    <col min="9502" max="9502" width="7" style="84" customWidth="1"/>
    <col min="9503" max="9503" width="8.84375" style="84"/>
    <col min="9504" max="9504" width="21.3046875" style="84" customWidth="1"/>
    <col min="9505" max="9505" width="9.53515625" style="84" customWidth="1"/>
    <col min="9506" max="9728" width="8.84375" style="84"/>
    <col min="9729" max="9729" width="7.84375" style="84" customWidth="1"/>
    <col min="9730" max="9730" width="23.84375" style="84" customWidth="1"/>
    <col min="9731" max="9731" width="0" style="84" hidden="1" customWidth="1"/>
    <col min="9732" max="9732" width="9.3046875" style="84" customWidth="1"/>
    <col min="9733" max="9733" width="10.3828125" style="84" customWidth="1"/>
    <col min="9734" max="9734" width="14.3046875" style="84" bestFit="1" customWidth="1"/>
    <col min="9735" max="9735" width="9.53515625" style="84" customWidth="1"/>
    <col min="9736" max="9746" width="7.69140625" style="84" customWidth="1"/>
    <col min="9747" max="9747" width="6.69140625" style="84" customWidth="1"/>
    <col min="9748" max="9748" width="7.84375" style="84" customWidth="1"/>
    <col min="9749" max="9749" width="8.3046875" style="84" customWidth="1"/>
    <col min="9750" max="9751" width="8.84375" style="84"/>
    <col min="9752" max="9756" width="0" style="84" hidden="1" customWidth="1"/>
    <col min="9757" max="9757" width="8.84375" style="84"/>
    <col min="9758" max="9758" width="7" style="84" customWidth="1"/>
    <col min="9759" max="9759" width="8.84375" style="84"/>
    <col min="9760" max="9760" width="21.3046875" style="84" customWidth="1"/>
    <col min="9761" max="9761" width="9.53515625" style="84" customWidth="1"/>
    <col min="9762" max="9984" width="8.84375" style="84"/>
    <col min="9985" max="9985" width="7.84375" style="84" customWidth="1"/>
    <col min="9986" max="9986" width="23.84375" style="84" customWidth="1"/>
    <col min="9987" max="9987" width="0" style="84" hidden="1" customWidth="1"/>
    <col min="9988" max="9988" width="9.3046875" style="84" customWidth="1"/>
    <col min="9989" max="9989" width="10.3828125" style="84" customWidth="1"/>
    <col min="9990" max="9990" width="14.3046875" style="84" bestFit="1" customWidth="1"/>
    <col min="9991" max="9991" width="9.53515625" style="84" customWidth="1"/>
    <col min="9992" max="10002" width="7.69140625" style="84" customWidth="1"/>
    <col min="10003" max="10003" width="6.69140625" style="84" customWidth="1"/>
    <col min="10004" max="10004" width="7.84375" style="84" customWidth="1"/>
    <col min="10005" max="10005" width="8.3046875" style="84" customWidth="1"/>
    <col min="10006" max="10007" width="8.84375" style="84"/>
    <col min="10008" max="10012" width="0" style="84" hidden="1" customWidth="1"/>
    <col min="10013" max="10013" width="8.84375" style="84"/>
    <col min="10014" max="10014" width="7" style="84" customWidth="1"/>
    <col min="10015" max="10015" width="8.84375" style="84"/>
    <col min="10016" max="10016" width="21.3046875" style="84" customWidth="1"/>
    <col min="10017" max="10017" width="9.53515625" style="84" customWidth="1"/>
    <col min="10018" max="10240" width="8.84375" style="84"/>
    <col min="10241" max="10241" width="7.84375" style="84" customWidth="1"/>
    <col min="10242" max="10242" width="23.84375" style="84" customWidth="1"/>
    <col min="10243" max="10243" width="0" style="84" hidden="1" customWidth="1"/>
    <col min="10244" max="10244" width="9.3046875" style="84" customWidth="1"/>
    <col min="10245" max="10245" width="10.3828125" style="84" customWidth="1"/>
    <col min="10246" max="10246" width="14.3046875" style="84" bestFit="1" customWidth="1"/>
    <col min="10247" max="10247" width="9.53515625" style="84" customWidth="1"/>
    <col min="10248" max="10258" width="7.69140625" style="84" customWidth="1"/>
    <col min="10259" max="10259" width="6.69140625" style="84" customWidth="1"/>
    <col min="10260" max="10260" width="7.84375" style="84" customWidth="1"/>
    <col min="10261" max="10261" width="8.3046875" style="84" customWidth="1"/>
    <col min="10262" max="10263" width="8.84375" style="84"/>
    <col min="10264" max="10268" width="0" style="84" hidden="1" customWidth="1"/>
    <col min="10269" max="10269" width="8.84375" style="84"/>
    <col min="10270" max="10270" width="7" style="84" customWidth="1"/>
    <col min="10271" max="10271" width="8.84375" style="84"/>
    <col min="10272" max="10272" width="21.3046875" style="84" customWidth="1"/>
    <col min="10273" max="10273" width="9.53515625" style="84" customWidth="1"/>
    <col min="10274" max="10496" width="8.84375" style="84"/>
    <col min="10497" max="10497" width="7.84375" style="84" customWidth="1"/>
    <col min="10498" max="10498" width="23.84375" style="84" customWidth="1"/>
    <col min="10499" max="10499" width="0" style="84" hidden="1" customWidth="1"/>
    <col min="10500" max="10500" width="9.3046875" style="84" customWidth="1"/>
    <col min="10501" max="10501" width="10.3828125" style="84" customWidth="1"/>
    <col min="10502" max="10502" width="14.3046875" style="84" bestFit="1" customWidth="1"/>
    <col min="10503" max="10503" width="9.53515625" style="84" customWidth="1"/>
    <col min="10504" max="10514" width="7.69140625" style="84" customWidth="1"/>
    <col min="10515" max="10515" width="6.69140625" style="84" customWidth="1"/>
    <col min="10516" max="10516" width="7.84375" style="84" customWidth="1"/>
    <col min="10517" max="10517" width="8.3046875" style="84" customWidth="1"/>
    <col min="10518" max="10519" width="8.84375" style="84"/>
    <col min="10520" max="10524" width="0" style="84" hidden="1" customWidth="1"/>
    <col min="10525" max="10525" width="8.84375" style="84"/>
    <col min="10526" max="10526" width="7" style="84" customWidth="1"/>
    <col min="10527" max="10527" width="8.84375" style="84"/>
    <col min="10528" max="10528" width="21.3046875" style="84" customWidth="1"/>
    <col min="10529" max="10529" width="9.53515625" style="84" customWidth="1"/>
    <col min="10530" max="10752" width="8.84375" style="84"/>
    <col min="10753" max="10753" width="7.84375" style="84" customWidth="1"/>
    <col min="10754" max="10754" width="23.84375" style="84" customWidth="1"/>
    <col min="10755" max="10755" width="0" style="84" hidden="1" customWidth="1"/>
    <col min="10756" max="10756" width="9.3046875" style="84" customWidth="1"/>
    <col min="10757" max="10757" width="10.3828125" style="84" customWidth="1"/>
    <col min="10758" max="10758" width="14.3046875" style="84" bestFit="1" customWidth="1"/>
    <col min="10759" max="10759" width="9.53515625" style="84" customWidth="1"/>
    <col min="10760" max="10770" width="7.69140625" style="84" customWidth="1"/>
    <col min="10771" max="10771" width="6.69140625" style="84" customWidth="1"/>
    <col min="10772" max="10772" width="7.84375" style="84" customWidth="1"/>
    <col min="10773" max="10773" width="8.3046875" style="84" customWidth="1"/>
    <col min="10774" max="10775" width="8.84375" style="84"/>
    <col min="10776" max="10780" width="0" style="84" hidden="1" customWidth="1"/>
    <col min="10781" max="10781" width="8.84375" style="84"/>
    <col min="10782" max="10782" width="7" style="84" customWidth="1"/>
    <col min="10783" max="10783" width="8.84375" style="84"/>
    <col min="10784" max="10784" width="21.3046875" style="84" customWidth="1"/>
    <col min="10785" max="10785" width="9.53515625" style="84" customWidth="1"/>
    <col min="10786" max="11008" width="8.84375" style="84"/>
    <col min="11009" max="11009" width="7.84375" style="84" customWidth="1"/>
    <col min="11010" max="11010" width="23.84375" style="84" customWidth="1"/>
    <col min="11011" max="11011" width="0" style="84" hidden="1" customWidth="1"/>
    <col min="11012" max="11012" width="9.3046875" style="84" customWidth="1"/>
    <col min="11013" max="11013" width="10.3828125" style="84" customWidth="1"/>
    <col min="11014" max="11014" width="14.3046875" style="84" bestFit="1" customWidth="1"/>
    <col min="11015" max="11015" width="9.53515625" style="84" customWidth="1"/>
    <col min="11016" max="11026" width="7.69140625" style="84" customWidth="1"/>
    <col min="11027" max="11027" width="6.69140625" style="84" customWidth="1"/>
    <col min="11028" max="11028" width="7.84375" style="84" customWidth="1"/>
    <col min="11029" max="11029" width="8.3046875" style="84" customWidth="1"/>
    <col min="11030" max="11031" width="8.84375" style="84"/>
    <col min="11032" max="11036" width="0" style="84" hidden="1" customWidth="1"/>
    <col min="11037" max="11037" width="8.84375" style="84"/>
    <col min="11038" max="11038" width="7" style="84" customWidth="1"/>
    <col min="11039" max="11039" width="8.84375" style="84"/>
    <col min="11040" max="11040" width="21.3046875" style="84" customWidth="1"/>
    <col min="11041" max="11041" width="9.53515625" style="84" customWidth="1"/>
    <col min="11042" max="11264" width="8.84375" style="84"/>
    <col min="11265" max="11265" width="7.84375" style="84" customWidth="1"/>
    <col min="11266" max="11266" width="23.84375" style="84" customWidth="1"/>
    <col min="11267" max="11267" width="0" style="84" hidden="1" customWidth="1"/>
    <col min="11268" max="11268" width="9.3046875" style="84" customWidth="1"/>
    <col min="11269" max="11269" width="10.3828125" style="84" customWidth="1"/>
    <col min="11270" max="11270" width="14.3046875" style="84" bestFit="1" customWidth="1"/>
    <col min="11271" max="11271" width="9.53515625" style="84" customWidth="1"/>
    <col min="11272" max="11282" width="7.69140625" style="84" customWidth="1"/>
    <col min="11283" max="11283" width="6.69140625" style="84" customWidth="1"/>
    <col min="11284" max="11284" width="7.84375" style="84" customWidth="1"/>
    <col min="11285" max="11285" width="8.3046875" style="84" customWidth="1"/>
    <col min="11286" max="11287" width="8.84375" style="84"/>
    <col min="11288" max="11292" width="0" style="84" hidden="1" customWidth="1"/>
    <col min="11293" max="11293" width="8.84375" style="84"/>
    <col min="11294" max="11294" width="7" style="84" customWidth="1"/>
    <col min="11295" max="11295" width="8.84375" style="84"/>
    <col min="11296" max="11296" width="21.3046875" style="84" customWidth="1"/>
    <col min="11297" max="11297" width="9.53515625" style="84" customWidth="1"/>
    <col min="11298" max="11520" width="8.84375" style="84"/>
    <col min="11521" max="11521" width="7.84375" style="84" customWidth="1"/>
    <col min="11522" max="11522" width="23.84375" style="84" customWidth="1"/>
    <col min="11523" max="11523" width="0" style="84" hidden="1" customWidth="1"/>
    <col min="11524" max="11524" width="9.3046875" style="84" customWidth="1"/>
    <col min="11525" max="11525" width="10.3828125" style="84" customWidth="1"/>
    <col min="11526" max="11526" width="14.3046875" style="84" bestFit="1" customWidth="1"/>
    <col min="11527" max="11527" width="9.53515625" style="84" customWidth="1"/>
    <col min="11528" max="11538" width="7.69140625" style="84" customWidth="1"/>
    <col min="11539" max="11539" width="6.69140625" style="84" customWidth="1"/>
    <col min="11540" max="11540" width="7.84375" style="84" customWidth="1"/>
    <col min="11541" max="11541" width="8.3046875" style="84" customWidth="1"/>
    <col min="11542" max="11543" width="8.84375" style="84"/>
    <col min="11544" max="11548" width="0" style="84" hidden="1" customWidth="1"/>
    <col min="11549" max="11549" width="8.84375" style="84"/>
    <col min="11550" max="11550" width="7" style="84" customWidth="1"/>
    <col min="11551" max="11551" width="8.84375" style="84"/>
    <col min="11552" max="11552" width="21.3046875" style="84" customWidth="1"/>
    <col min="11553" max="11553" width="9.53515625" style="84" customWidth="1"/>
    <col min="11554" max="11776" width="8.84375" style="84"/>
    <col min="11777" max="11777" width="7.84375" style="84" customWidth="1"/>
    <col min="11778" max="11778" width="23.84375" style="84" customWidth="1"/>
    <col min="11779" max="11779" width="0" style="84" hidden="1" customWidth="1"/>
    <col min="11780" max="11780" width="9.3046875" style="84" customWidth="1"/>
    <col min="11781" max="11781" width="10.3828125" style="84" customWidth="1"/>
    <col min="11782" max="11782" width="14.3046875" style="84" bestFit="1" customWidth="1"/>
    <col min="11783" max="11783" width="9.53515625" style="84" customWidth="1"/>
    <col min="11784" max="11794" width="7.69140625" style="84" customWidth="1"/>
    <col min="11795" max="11795" width="6.69140625" style="84" customWidth="1"/>
    <col min="11796" max="11796" width="7.84375" style="84" customWidth="1"/>
    <col min="11797" max="11797" width="8.3046875" style="84" customWidth="1"/>
    <col min="11798" max="11799" width="8.84375" style="84"/>
    <col min="11800" max="11804" width="0" style="84" hidden="1" customWidth="1"/>
    <col min="11805" max="11805" width="8.84375" style="84"/>
    <col min="11806" max="11806" width="7" style="84" customWidth="1"/>
    <col min="11807" max="11807" width="8.84375" style="84"/>
    <col min="11808" max="11808" width="21.3046875" style="84" customWidth="1"/>
    <col min="11809" max="11809" width="9.53515625" style="84" customWidth="1"/>
    <col min="11810" max="12032" width="8.84375" style="84"/>
    <col min="12033" max="12033" width="7.84375" style="84" customWidth="1"/>
    <col min="12034" max="12034" width="23.84375" style="84" customWidth="1"/>
    <col min="12035" max="12035" width="0" style="84" hidden="1" customWidth="1"/>
    <col min="12036" max="12036" width="9.3046875" style="84" customWidth="1"/>
    <col min="12037" max="12037" width="10.3828125" style="84" customWidth="1"/>
    <col min="12038" max="12038" width="14.3046875" style="84" bestFit="1" customWidth="1"/>
    <col min="12039" max="12039" width="9.53515625" style="84" customWidth="1"/>
    <col min="12040" max="12050" width="7.69140625" style="84" customWidth="1"/>
    <col min="12051" max="12051" width="6.69140625" style="84" customWidth="1"/>
    <col min="12052" max="12052" width="7.84375" style="84" customWidth="1"/>
    <col min="12053" max="12053" width="8.3046875" style="84" customWidth="1"/>
    <col min="12054" max="12055" width="8.84375" style="84"/>
    <col min="12056" max="12060" width="0" style="84" hidden="1" customWidth="1"/>
    <col min="12061" max="12061" width="8.84375" style="84"/>
    <col min="12062" max="12062" width="7" style="84" customWidth="1"/>
    <col min="12063" max="12063" width="8.84375" style="84"/>
    <col min="12064" max="12064" width="21.3046875" style="84" customWidth="1"/>
    <col min="12065" max="12065" width="9.53515625" style="84" customWidth="1"/>
    <col min="12066" max="12288" width="8.84375" style="84"/>
    <col min="12289" max="12289" width="7.84375" style="84" customWidth="1"/>
    <col min="12290" max="12290" width="23.84375" style="84" customWidth="1"/>
    <col min="12291" max="12291" width="0" style="84" hidden="1" customWidth="1"/>
    <col min="12292" max="12292" width="9.3046875" style="84" customWidth="1"/>
    <col min="12293" max="12293" width="10.3828125" style="84" customWidth="1"/>
    <col min="12294" max="12294" width="14.3046875" style="84" bestFit="1" customWidth="1"/>
    <col min="12295" max="12295" width="9.53515625" style="84" customWidth="1"/>
    <col min="12296" max="12306" width="7.69140625" style="84" customWidth="1"/>
    <col min="12307" max="12307" width="6.69140625" style="84" customWidth="1"/>
    <col min="12308" max="12308" width="7.84375" style="84" customWidth="1"/>
    <col min="12309" max="12309" width="8.3046875" style="84" customWidth="1"/>
    <col min="12310" max="12311" width="8.84375" style="84"/>
    <col min="12312" max="12316" width="0" style="84" hidden="1" customWidth="1"/>
    <col min="12317" max="12317" width="8.84375" style="84"/>
    <col min="12318" max="12318" width="7" style="84" customWidth="1"/>
    <col min="12319" max="12319" width="8.84375" style="84"/>
    <col min="12320" max="12320" width="21.3046875" style="84" customWidth="1"/>
    <col min="12321" max="12321" width="9.53515625" style="84" customWidth="1"/>
    <col min="12322" max="12544" width="8.84375" style="84"/>
    <col min="12545" max="12545" width="7.84375" style="84" customWidth="1"/>
    <col min="12546" max="12546" width="23.84375" style="84" customWidth="1"/>
    <col min="12547" max="12547" width="0" style="84" hidden="1" customWidth="1"/>
    <col min="12548" max="12548" width="9.3046875" style="84" customWidth="1"/>
    <col min="12549" max="12549" width="10.3828125" style="84" customWidth="1"/>
    <col min="12550" max="12550" width="14.3046875" style="84" bestFit="1" customWidth="1"/>
    <col min="12551" max="12551" width="9.53515625" style="84" customWidth="1"/>
    <col min="12552" max="12562" width="7.69140625" style="84" customWidth="1"/>
    <col min="12563" max="12563" width="6.69140625" style="84" customWidth="1"/>
    <col min="12564" max="12564" width="7.84375" style="84" customWidth="1"/>
    <col min="12565" max="12565" width="8.3046875" style="84" customWidth="1"/>
    <col min="12566" max="12567" width="8.84375" style="84"/>
    <col min="12568" max="12572" width="0" style="84" hidden="1" customWidth="1"/>
    <col min="12573" max="12573" width="8.84375" style="84"/>
    <col min="12574" max="12574" width="7" style="84" customWidth="1"/>
    <col min="12575" max="12575" width="8.84375" style="84"/>
    <col min="12576" max="12576" width="21.3046875" style="84" customWidth="1"/>
    <col min="12577" max="12577" width="9.53515625" style="84" customWidth="1"/>
    <col min="12578" max="12800" width="8.84375" style="84"/>
    <col min="12801" max="12801" width="7.84375" style="84" customWidth="1"/>
    <col min="12802" max="12802" width="23.84375" style="84" customWidth="1"/>
    <col min="12803" max="12803" width="0" style="84" hidden="1" customWidth="1"/>
    <col min="12804" max="12804" width="9.3046875" style="84" customWidth="1"/>
    <col min="12805" max="12805" width="10.3828125" style="84" customWidth="1"/>
    <col min="12806" max="12806" width="14.3046875" style="84" bestFit="1" customWidth="1"/>
    <col min="12807" max="12807" width="9.53515625" style="84" customWidth="1"/>
    <col min="12808" max="12818" width="7.69140625" style="84" customWidth="1"/>
    <col min="12819" max="12819" width="6.69140625" style="84" customWidth="1"/>
    <col min="12820" max="12820" width="7.84375" style="84" customWidth="1"/>
    <col min="12821" max="12821" width="8.3046875" style="84" customWidth="1"/>
    <col min="12822" max="12823" width="8.84375" style="84"/>
    <col min="12824" max="12828" width="0" style="84" hidden="1" customWidth="1"/>
    <col min="12829" max="12829" width="8.84375" style="84"/>
    <col min="12830" max="12830" width="7" style="84" customWidth="1"/>
    <col min="12831" max="12831" width="8.84375" style="84"/>
    <col min="12832" max="12832" width="21.3046875" style="84" customWidth="1"/>
    <col min="12833" max="12833" width="9.53515625" style="84" customWidth="1"/>
    <col min="12834" max="13056" width="8.84375" style="84"/>
    <col min="13057" max="13057" width="7.84375" style="84" customWidth="1"/>
    <col min="13058" max="13058" width="23.84375" style="84" customWidth="1"/>
    <col min="13059" max="13059" width="0" style="84" hidden="1" customWidth="1"/>
    <col min="13060" max="13060" width="9.3046875" style="84" customWidth="1"/>
    <col min="13061" max="13061" width="10.3828125" style="84" customWidth="1"/>
    <col min="13062" max="13062" width="14.3046875" style="84" bestFit="1" customWidth="1"/>
    <col min="13063" max="13063" width="9.53515625" style="84" customWidth="1"/>
    <col min="13064" max="13074" width="7.69140625" style="84" customWidth="1"/>
    <col min="13075" max="13075" width="6.69140625" style="84" customWidth="1"/>
    <col min="13076" max="13076" width="7.84375" style="84" customWidth="1"/>
    <col min="13077" max="13077" width="8.3046875" style="84" customWidth="1"/>
    <col min="13078" max="13079" width="8.84375" style="84"/>
    <col min="13080" max="13084" width="0" style="84" hidden="1" customWidth="1"/>
    <col min="13085" max="13085" width="8.84375" style="84"/>
    <col min="13086" max="13086" width="7" style="84" customWidth="1"/>
    <col min="13087" max="13087" width="8.84375" style="84"/>
    <col min="13088" max="13088" width="21.3046875" style="84" customWidth="1"/>
    <col min="13089" max="13089" width="9.53515625" style="84" customWidth="1"/>
    <col min="13090" max="13312" width="8.84375" style="84"/>
    <col min="13313" max="13313" width="7.84375" style="84" customWidth="1"/>
    <col min="13314" max="13314" width="23.84375" style="84" customWidth="1"/>
    <col min="13315" max="13315" width="0" style="84" hidden="1" customWidth="1"/>
    <col min="13316" max="13316" width="9.3046875" style="84" customWidth="1"/>
    <col min="13317" max="13317" width="10.3828125" style="84" customWidth="1"/>
    <col min="13318" max="13318" width="14.3046875" style="84" bestFit="1" customWidth="1"/>
    <col min="13319" max="13319" width="9.53515625" style="84" customWidth="1"/>
    <col min="13320" max="13330" width="7.69140625" style="84" customWidth="1"/>
    <col min="13331" max="13331" width="6.69140625" style="84" customWidth="1"/>
    <col min="13332" max="13332" width="7.84375" style="84" customWidth="1"/>
    <col min="13333" max="13333" width="8.3046875" style="84" customWidth="1"/>
    <col min="13334" max="13335" width="8.84375" style="84"/>
    <col min="13336" max="13340" width="0" style="84" hidden="1" customWidth="1"/>
    <col min="13341" max="13341" width="8.84375" style="84"/>
    <col min="13342" max="13342" width="7" style="84" customWidth="1"/>
    <col min="13343" max="13343" width="8.84375" style="84"/>
    <col min="13344" max="13344" width="21.3046875" style="84" customWidth="1"/>
    <col min="13345" max="13345" width="9.53515625" style="84" customWidth="1"/>
    <col min="13346" max="13568" width="8.84375" style="84"/>
    <col min="13569" max="13569" width="7.84375" style="84" customWidth="1"/>
    <col min="13570" max="13570" width="23.84375" style="84" customWidth="1"/>
    <col min="13571" max="13571" width="0" style="84" hidden="1" customWidth="1"/>
    <col min="13572" max="13572" width="9.3046875" style="84" customWidth="1"/>
    <col min="13573" max="13573" width="10.3828125" style="84" customWidth="1"/>
    <col min="13574" max="13574" width="14.3046875" style="84" bestFit="1" customWidth="1"/>
    <col min="13575" max="13575" width="9.53515625" style="84" customWidth="1"/>
    <col min="13576" max="13586" width="7.69140625" style="84" customWidth="1"/>
    <col min="13587" max="13587" width="6.69140625" style="84" customWidth="1"/>
    <col min="13588" max="13588" width="7.84375" style="84" customWidth="1"/>
    <col min="13589" max="13589" width="8.3046875" style="84" customWidth="1"/>
    <col min="13590" max="13591" width="8.84375" style="84"/>
    <col min="13592" max="13596" width="0" style="84" hidden="1" customWidth="1"/>
    <col min="13597" max="13597" width="8.84375" style="84"/>
    <col min="13598" max="13598" width="7" style="84" customWidth="1"/>
    <col min="13599" max="13599" width="8.84375" style="84"/>
    <col min="13600" max="13600" width="21.3046875" style="84" customWidth="1"/>
    <col min="13601" max="13601" width="9.53515625" style="84" customWidth="1"/>
    <col min="13602" max="13824" width="8.84375" style="84"/>
    <col min="13825" max="13825" width="7.84375" style="84" customWidth="1"/>
    <col min="13826" max="13826" width="23.84375" style="84" customWidth="1"/>
    <col min="13827" max="13827" width="0" style="84" hidden="1" customWidth="1"/>
    <col min="13828" max="13828" width="9.3046875" style="84" customWidth="1"/>
    <col min="13829" max="13829" width="10.3828125" style="84" customWidth="1"/>
    <col min="13830" max="13830" width="14.3046875" style="84" bestFit="1" customWidth="1"/>
    <col min="13831" max="13831" width="9.53515625" style="84" customWidth="1"/>
    <col min="13832" max="13842" width="7.69140625" style="84" customWidth="1"/>
    <col min="13843" max="13843" width="6.69140625" style="84" customWidth="1"/>
    <col min="13844" max="13844" width="7.84375" style="84" customWidth="1"/>
    <col min="13845" max="13845" width="8.3046875" style="84" customWidth="1"/>
    <col min="13846" max="13847" width="8.84375" style="84"/>
    <col min="13848" max="13852" width="0" style="84" hidden="1" customWidth="1"/>
    <col min="13853" max="13853" width="8.84375" style="84"/>
    <col min="13854" max="13854" width="7" style="84" customWidth="1"/>
    <col min="13855" max="13855" width="8.84375" style="84"/>
    <col min="13856" max="13856" width="21.3046875" style="84" customWidth="1"/>
    <col min="13857" max="13857" width="9.53515625" style="84" customWidth="1"/>
    <col min="13858" max="14080" width="8.84375" style="84"/>
    <col min="14081" max="14081" width="7.84375" style="84" customWidth="1"/>
    <col min="14082" max="14082" width="23.84375" style="84" customWidth="1"/>
    <col min="14083" max="14083" width="0" style="84" hidden="1" customWidth="1"/>
    <col min="14084" max="14084" width="9.3046875" style="84" customWidth="1"/>
    <col min="14085" max="14085" width="10.3828125" style="84" customWidth="1"/>
    <col min="14086" max="14086" width="14.3046875" style="84" bestFit="1" customWidth="1"/>
    <col min="14087" max="14087" width="9.53515625" style="84" customWidth="1"/>
    <col min="14088" max="14098" width="7.69140625" style="84" customWidth="1"/>
    <col min="14099" max="14099" width="6.69140625" style="84" customWidth="1"/>
    <col min="14100" max="14100" width="7.84375" style="84" customWidth="1"/>
    <col min="14101" max="14101" width="8.3046875" style="84" customWidth="1"/>
    <col min="14102" max="14103" width="8.84375" style="84"/>
    <col min="14104" max="14108" width="0" style="84" hidden="1" customWidth="1"/>
    <col min="14109" max="14109" width="8.84375" style="84"/>
    <col min="14110" max="14110" width="7" style="84" customWidth="1"/>
    <col min="14111" max="14111" width="8.84375" style="84"/>
    <col min="14112" max="14112" width="21.3046875" style="84" customWidth="1"/>
    <col min="14113" max="14113" width="9.53515625" style="84" customWidth="1"/>
    <col min="14114" max="14336" width="8.84375" style="84"/>
    <col min="14337" max="14337" width="7.84375" style="84" customWidth="1"/>
    <col min="14338" max="14338" width="23.84375" style="84" customWidth="1"/>
    <col min="14339" max="14339" width="0" style="84" hidden="1" customWidth="1"/>
    <col min="14340" max="14340" width="9.3046875" style="84" customWidth="1"/>
    <col min="14341" max="14341" width="10.3828125" style="84" customWidth="1"/>
    <col min="14342" max="14342" width="14.3046875" style="84" bestFit="1" customWidth="1"/>
    <col min="14343" max="14343" width="9.53515625" style="84" customWidth="1"/>
    <col min="14344" max="14354" width="7.69140625" style="84" customWidth="1"/>
    <col min="14355" max="14355" width="6.69140625" style="84" customWidth="1"/>
    <col min="14356" max="14356" width="7.84375" style="84" customWidth="1"/>
    <col min="14357" max="14357" width="8.3046875" style="84" customWidth="1"/>
    <col min="14358" max="14359" width="8.84375" style="84"/>
    <col min="14360" max="14364" width="0" style="84" hidden="1" customWidth="1"/>
    <col min="14365" max="14365" width="8.84375" style="84"/>
    <col min="14366" max="14366" width="7" style="84" customWidth="1"/>
    <col min="14367" max="14367" width="8.84375" style="84"/>
    <col min="14368" max="14368" width="21.3046875" style="84" customWidth="1"/>
    <col min="14369" max="14369" width="9.53515625" style="84" customWidth="1"/>
    <col min="14370" max="14592" width="8.84375" style="84"/>
    <col min="14593" max="14593" width="7.84375" style="84" customWidth="1"/>
    <col min="14594" max="14594" width="23.84375" style="84" customWidth="1"/>
    <col min="14595" max="14595" width="0" style="84" hidden="1" customWidth="1"/>
    <col min="14596" max="14596" width="9.3046875" style="84" customWidth="1"/>
    <col min="14597" max="14597" width="10.3828125" style="84" customWidth="1"/>
    <col min="14598" max="14598" width="14.3046875" style="84" bestFit="1" customWidth="1"/>
    <col min="14599" max="14599" width="9.53515625" style="84" customWidth="1"/>
    <col min="14600" max="14610" width="7.69140625" style="84" customWidth="1"/>
    <col min="14611" max="14611" width="6.69140625" style="84" customWidth="1"/>
    <col min="14612" max="14612" width="7.84375" style="84" customWidth="1"/>
    <col min="14613" max="14613" width="8.3046875" style="84" customWidth="1"/>
    <col min="14614" max="14615" width="8.84375" style="84"/>
    <col min="14616" max="14620" width="0" style="84" hidden="1" customWidth="1"/>
    <col min="14621" max="14621" width="8.84375" style="84"/>
    <col min="14622" max="14622" width="7" style="84" customWidth="1"/>
    <col min="14623" max="14623" width="8.84375" style="84"/>
    <col min="14624" max="14624" width="21.3046875" style="84" customWidth="1"/>
    <col min="14625" max="14625" width="9.53515625" style="84" customWidth="1"/>
    <col min="14626" max="14848" width="8.84375" style="84"/>
    <col min="14849" max="14849" width="7.84375" style="84" customWidth="1"/>
    <col min="14850" max="14850" width="23.84375" style="84" customWidth="1"/>
    <col min="14851" max="14851" width="0" style="84" hidden="1" customWidth="1"/>
    <col min="14852" max="14852" width="9.3046875" style="84" customWidth="1"/>
    <col min="14853" max="14853" width="10.3828125" style="84" customWidth="1"/>
    <col min="14854" max="14854" width="14.3046875" style="84" bestFit="1" customWidth="1"/>
    <col min="14855" max="14855" width="9.53515625" style="84" customWidth="1"/>
    <col min="14856" max="14866" width="7.69140625" style="84" customWidth="1"/>
    <col min="14867" max="14867" width="6.69140625" style="84" customWidth="1"/>
    <col min="14868" max="14868" width="7.84375" style="84" customWidth="1"/>
    <col min="14869" max="14869" width="8.3046875" style="84" customWidth="1"/>
    <col min="14870" max="14871" width="8.84375" style="84"/>
    <col min="14872" max="14876" width="0" style="84" hidden="1" customWidth="1"/>
    <col min="14877" max="14877" width="8.84375" style="84"/>
    <col min="14878" max="14878" width="7" style="84" customWidth="1"/>
    <col min="14879" max="14879" width="8.84375" style="84"/>
    <col min="14880" max="14880" width="21.3046875" style="84" customWidth="1"/>
    <col min="14881" max="14881" width="9.53515625" style="84" customWidth="1"/>
    <col min="14882" max="15104" width="8.84375" style="84"/>
    <col min="15105" max="15105" width="7.84375" style="84" customWidth="1"/>
    <col min="15106" max="15106" width="23.84375" style="84" customWidth="1"/>
    <col min="15107" max="15107" width="0" style="84" hidden="1" customWidth="1"/>
    <col min="15108" max="15108" width="9.3046875" style="84" customWidth="1"/>
    <col min="15109" max="15109" width="10.3828125" style="84" customWidth="1"/>
    <col min="15110" max="15110" width="14.3046875" style="84" bestFit="1" customWidth="1"/>
    <col min="15111" max="15111" width="9.53515625" style="84" customWidth="1"/>
    <col min="15112" max="15122" width="7.69140625" style="84" customWidth="1"/>
    <col min="15123" max="15123" width="6.69140625" style="84" customWidth="1"/>
    <col min="15124" max="15124" width="7.84375" style="84" customWidth="1"/>
    <col min="15125" max="15125" width="8.3046875" style="84" customWidth="1"/>
    <col min="15126" max="15127" width="8.84375" style="84"/>
    <col min="15128" max="15132" width="0" style="84" hidden="1" customWidth="1"/>
    <col min="15133" max="15133" width="8.84375" style="84"/>
    <col min="15134" max="15134" width="7" style="84" customWidth="1"/>
    <col min="15135" max="15135" width="8.84375" style="84"/>
    <col min="15136" max="15136" width="21.3046875" style="84" customWidth="1"/>
    <col min="15137" max="15137" width="9.53515625" style="84" customWidth="1"/>
    <col min="15138" max="15360" width="8.84375" style="84"/>
    <col min="15361" max="15361" width="7.84375" style="84" customWidth="1"/>
    <col min="15362" max="15362" width="23.84375" style="84" customWidth="1"/>
    <col min="15363" max="15363" width="0" style="84" hidden="1" customWidth="1"/>
    <col min="15364" max="15364" width="9.3046875" style="84" customWidth="1"/>
    <col min="15365" max="15365" width="10.3828125" style="84" customWidth="1"/>
    <col min="15366" max="15366" width="14.3046875" style="84" bestFit="1" customWidth="1"/>
    <col min="15367" max="15367" width="9.53515625" style="84" customWidth="1"/>
    <col min="15368" max="15378" width="7.69140625" style="84" customWidth="1"/>
    <col min="15379" max="15379" width="6.69140625" style="84" customWidth="1"/>
    <col min="15380" max="15380" width="7.84375" style="84" customWidth="1"/>
    <col min="15381" max="15381" width="8.3046875" style="84" customWidth="1"/>
    <col min="15382" max="15383" width="8.84375" style="84"/>
    <col min="15384" max="15388" width="0" style="84" hidden="1" customWidth="1"/>
    <col min="15389" max="15389" width="8.84375" style="84"/>
    <col min="15390" max="15390" width="7" style="84" customWidth="1"/>
    <col min="15391" max="15391" width="8.84375" style="84"/>
    <col min="15392" max="15392" width="21.3046875" style="84" customWidth="1"/>
    <col min="15393" max="15393" width="9.53515625" style="84" customWidth="1"/>
    <col min="15394" max="15616" width="8.84375" style="84"/>
    <col min="15617" max="15617" width="7.84375" style="84" customWidth="1"/>
    <col min="15618" max="15618" width="23.84375" style="84" customWidth="1"/>
    <col min="15619" max="15619" width="0" style="84" hidden="1" customWidth="1"/>
    <col min="15620" max="15620" width="9.3046875" style="84" customWidth="1"/>
    <col min="15621" max="15621" width="10.3828125" style="84" customWidth="1"/>
    <col min="15622" max="15622" width="14.3046875" style="84" bestFit="1" customWidth="1"/>
    <col min="15623" max="15623" width="9.53515625" style="84" customWidth="1"/>
    <col min="15624" max="15634" width="7.69140625" style="84" customWidth="1"/>
    <col min="15635" max="15635" width="6.69140625" style="84" customWidth="1"/>
    <col min="15636" max="15636" width="7.84375" style="84" customWidth="1"/>
    <col min="15637" max="15637" width="8.3046875" style="84" customWidth="1"/>
    <col min="15638" max="15639" width="8.84375" style="84"/>
    <col min="15640" max="15644" width="0" style="84" hidden="1" customWidth="1"/>
    <col min="15645" max="15645" width="8.84375" style="84"/>
    <col min="15646" max="15646" width="7" style="84" customWidth="1"/>
    <col min="15647" max="15647" width="8.84375" style="84"/>
    <col min="15648" max="15648" width="21.3046875" style="84" customWidth="1"/>
    <col min="15649" max="15649" width="9.53515625" style="84" customWidth="1"/>
    <col min="15650" max="15872" width="8.84375" style="84"/>
    <col min="15873" max="15873" width="7.84375" style="84" customWidth="1"/>
    <col min="15874" max="15874" width="23.84375" style="84" customWidth="1"/>
    <col min="15875" max="15875" width="0" style="84" hidden="1" customWidth="1"/>
    <col min="15876" max="15876" width="9.3046875" style="84" customWidth="1"/>
    <col min="15877" max="15877" width="10.3828125" style="84" customWidth="1"/>
    <col min="15878" max="15878" width="14.3046875" style="84" bestFit="1" customWidth="1"/>
    <col min="15879" max="15879" width="9.53515625" style="84" customWidth="1"/>
    <col min="15880" max="15890" width="7.69140625" style="84" customWidth="1"/>
    <col min="15891" max="15891" width="6.69140625" style="84" customWidth="1"/>
    <col min="15892" max="15892" width="7.84375" style="84" customWidth="1"/>
    <col min="15893" max="15893" width="8.3046875" style="84" customWidth="1"/>
    <col min="15894" max="15895" width="8.84375" style="84"/>
    <col min="15896" max="15900" width="0" style="84" hidden="1" customWidth="1"/>
    <col min="15901" max="15901" width="8.84375" style="84"/>
    <col min="15902" max="15902" width="7" style="84" customWidth="1"/>
    <col min="15903" max="15903" width="8.84375" style="84"/>
    <col min="15904" max="15904" width="21.3046875" style="84" customWidth="1"/>
    <col min="15905" max="15905" width="9.53515625" style="84" customWidth="1"/>
    <col min="15906" max="16128" width="8.84375" style="84"/>
    <col min="16129" max="16129" width="7.84375" style="84" customWidth="1"/>
    <col min="16130" max="16130" width="23.84375" style="84" customWidth="1"/>
    <col min="16131" max="16131" width="0" style="84" hidden="1" customWidth="1"/>
    <col min="16132" max="16132" width="9.3046875" style="84" customWidth="1"/>
    <col min="16133" max="16133" width="10.3828125" style="84" customWidth="1"/>
    <col min="16134" max="16134" width="14.3046875" style="84" bestFit="1" customWidth="1"/>
    <col min="16135" max="16135" width="9.53515625" style="84" customWidth="1"/>
    <col min="16136" max="16146" width="7.69140625" style="84" customWidth="1"/>
    <col min="16147" max="16147" width="6.69140625" style="84" customWidth="1"/>
    <col min="16148" max="16148" width="7.84375" style="84" customWidth="1"/>
    <col min="16149" max="16149" width="8.3046875" style="84" customWidth="1"/>
    <col min="16150" max="16151" width="8.84375" style="84"/>
    <col min="16152" max="16156" width="0" style="84" hidden="1" customWidth="1"/>
    <col min="16157" max="16157" width="8.84375" style="84"/>
    <col min="16158" max="16158" width="7" style="84" customWidth="1"/>
    <col min="16159" max="16159" width="8.84375" style="84"/>
    <col min="16160" max="16160" width="21.3046875" style="84" customWidth="1"/>
    <col min="16161" max="16161" width="9.53515625" style="84" customWidth="1"/>
    <col min="16162" max="16384" width="8.84375" style="84"/>
  </cols>
  <sheetData>
    <row r="1" spans="1:33" s="83" customFormat="1" ht="43.2" customHeight="1" thickBot="1" x14ac:dyDescent="0.35">
      <c r="A1" s="311" t="s">
        <v>23</v>
      </c>
      <c r="B1" s="312" t="s">
        <v>1</v>
      </c>
      <c r="C1" s="313" t="s">
        <v>1</v>
      </c>
      <c r="D1" s="313" t="s">
        <v>2</v>
      </c>
      <c r="E1" s="314" t="s">
        <v>24</v>
      </c>
      <c r="F1" s="315"/>
      <c r="G1" s="315" t="s">
        <v>25</v>
      </c>
      <c r="H1" s="316" t="s">
        <v>14</v>
      </c>
      <c r="I1" s="317" t="s">
        <v>13</v>
      </c>
      <c r="J1" s="318" t="s">
        <v>16</v>
      </c>
      <c r="K1" s="319" t="s">
        <v>49</v>
      </c>
      <c r="L1" s="320" t="s">
        <v>48</v>
      </c>
      <c r="M1" s="321" t="s">
        <v>21</v>
      </c>
      <c r="N1" s="322" t="s">
        <v>22</v>
      </c>
      <c r="O1" s="323" t="s">
        <v>47</v>
      </c>
      <c r="P1" s="324" t="s">
        <v>4</v>
      </c>
      <c r="Q1" s="325" t="s">
        <v>5</v>
      </c>
      <c r="R1" s="326" t="s">
        <v>3</v>
      </c>
      <c r="S1" s="227" t="s">
        <v>57</v>
      </c>
      <c r="T1" s="145" t="s">
        <v>78</v>
      </c>
      <c r="U1" s="145" t="s">
        <v>54</v>
      </c>
      <c r="V1" s="148" t="s">
        <v>55</v>
      </c>
      <c r="W1" s="146" t="s">
        <v>56</v>
      </c>
      <c r="X1" s="228" t="s">
        <v>76</v>
      </c>
      <c r="Y1" s="228" t="s">
        <v>2</v>
      </c>
      <c r="Z1" s="228" t="s">
        <v>80</v>
      </c>
      <c r="AA1" s="228" t="s">
        <v>72</v>
      </c>
      <c r="AB1" s="228" t="s">
        <v>77</v>
      </c>
      <c r="AC1" s="227" t="s">
        <v>81</v>
      </c>
      <c r="AE1" s="388" t="s">
        <v>91</v>
      </c>
      <c r="AF1" s="389"/>
      <c r="AG1" s="390"/>
    </row>
    <row r="2" spans="1:33" x14ac:dyDescent="0.3">
      <c r="A2" s="359">
        <v>555</v>
      </c>
      <c r="B2" s="354" t="s">
        <v>214</v>
      </c>
      <c r="C2" s="360" t="str">
        <f>LOWER(B2)</f>
        <v>tim meaden</v>
      </c>
      <c r="D2" s="360" t="s">
        <v>13</v>
      </c>
      <c r="E2" s="361">
        <v>1.0099189814814816E-3</v>
      </c>
      <c r="F2" s="360"/>
      <c r="G2" s="360" t="s">
        <v>215</v>
      </c>
      <c r="H2" s="291" t="str">
        <f>IF($D2=H$1,$S2,"")</f>
        <v/>
      </c>
      <c r="I2" s="291">
        <f t="shared" ref="I2:R2" si="0">IF($D2=I$1,$S2,"")</f>
        <v>100</v>
      </c>
      <c r="J2" s="291" t="str">
        <f t="shared" si="0"/>
        <v/>
      </c>
      <c r="K2" s="291" t="str">
        <f t="shared" si="0"/>
        <v/>
      </c>
      <c r="L2" s="291" t="str">
        <f t="shared" si="0"/>
        <v/>
      </c>
      <c r="M2" s="291" t="str">
        <f t="shared" si="0"/>
        <v/>
      </c>
      <c r="N2" s="291" t="str">
        <f t="shared" si="0"/>
        <v/>
      </c>
      <c r="O2" s="291" t="str">
        <f t="shared" si="0"/>
        <v/>
      </c>
      <c r="P2" s="291" t="str">
        <f t="shared" si="0"/>
        <v/>
      </c>
      <c r="Q2" s="291" t="str">
        <f t="shared" si="0"/>
        <v/>
      </c>
      <c r="R2" s="292" t="str">
        <f t="shared" si="0"/>
        <v/>
      </c>
      <c r="S2" s="327">
        <f t="shared" ref="S2:S39" si="1">IFERROR(VLOOKUP($Z2,Points2019,2,0),0)</f>
        <v>100</v>
      </c>
      <c r="T2" s="283">
        <f t="shared" ref="T2:T39" si="2">AB2-S2</f>
        <v>0</v>
      </c>
      <c r="U2" s="284">
        <f t="shared" ref="U2:U7" si="3">IFERROR(VLOOKUP(D2,BenchmarksRd4,3,0)*86400,"")</f>
        <v>84.986999999999995</v>
      </c>
      <c r="V2" s="285">
        <f t="shared" ref="V2:V9" si="4">(($E2*86400)-U2)</f>
        <v>2.2700000000000244</v>
      </c>
      <c r="W2" s="286">
        <f t="shared" ref="W2:W9" si="5">IF(V2&lt;=0,10,IF(V2&lt;1,5,IF(V2&lt;2,0,IF(V2&lt;3,-5,-10))))</f>
        <v>-5</v>
      </c>
      <c r="X2" s="247">
        <f t="shared" ref="X2:X39" si="6">IFERROR(VLOOKUP(D2,Class2019,4,0),"n/a")</f>
        <v>6</v>
      </c>
      <c r="Y2" s="155">
        <f t="shared" ref="Y2:Y39" si="7">IFERROR(VLOOKUP(D2,Class2019,3,0),"n/a")</f>
        <v>10</v>
      </c>
      <c r="Z2" s="155">
        <f>IF($Y2="n/a","",IFERROR(COUNTIF($Y$2:$Y2,"="&amp;Y2),""))</f>
        <v>1</v>
      </c>
      <c r="AA2" s="155">
        <f>COUNTIF($X1:X$2,"&lt;"&amp;X2)</f>
        <v>0</v>
      </c>
      <c r="AB2" s="185">
        <f t="shared" ref="AB2:AB39" si="8">IF($Y2="n/a",0,IFERROR(VLOOKUP(Z2+AA2,Points2019,2,0),15))</f>
        <v>100</v>
      </c>
      <c r="AC2" s="328">
        <f t="shared" ref="AC2:AC39" si="9">(S2+T2+W2)</f>
        <v>95</v>
      </c>
      <c r="AE2" s="187" t="s">
        <v>3</v>
      </c>
      <c r="AF2" s="329" t="s">
        <v>65</v>
      </c>
      <c r="AG2" s="330">
        <v>1.1239236111111111E-3</v>
      </c>
    </row>
    <row r="3" spans="1:33" x14ac:dyDescent="0.3">
      <c r="A3" s="229">
        <v>39</v>
      </c>
      <c r="B3" s="355" t="s">
        <v>213</v>
      </c>
      <c r="C3" s="8" t="str">
        <f t="shared" ref="C3:C39" si="10">LOWER(B3)</f>
        <v>paul ledwith</v>
      </c>
      <c r="D3" s="8" t="s">
        <v>13</v>
      </c>
      <c r="E3" s="19">
        <v>1.0125578703703705E-3</v>
      </c>
      <c r="F3" s="8"/>
      <c r="G3" s="8" t="s">
        <v>215</v>
      </c>
      <c r="H3" s="186" t="str">
        <f t="shared" ref="H3:R37" si="11">IF($D3=H$1,$S3,"")</f>
        <v/>
      </c>
      <c r="I3" s="186">
        <f t="shared" si="11"/>
        <v>75</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31">
        <f t="shared" si="1"/>
        <v>75</v>
      </c>
      <c r="T3" s="138">
        <f t="shared" si="2"/>
        <v>0</v>
      </c>
      <c r="U3" s="125">
        <f t="shared" si="3"/>
        <v>84.986999999999995</v>
      </c>
      <c r="V3" s="150">
        <f t="shared" si="4"/>
        <v>2.4980000000000189</v>
      </c>
      <c r="W3" s="82">
        <f t="shared" si="5"/>
        <v>-5</v>
      </c>
      <c r="X3" s="248">
        <f t="shared" si="6"/>
        <v>6</v>
      </c>
      <c r="Y3" s="139">
        <f t="shared" si="7"/>
        <v>10</v>
      </c>
      <c r="Z3" s="139">
        <f>IF($Y3="n/a","",IFERROR(COUNTIF($Y$2:$Y3,"="&amp;Y3),""))</f>
        <v>2</v>
      </c>
      <c r="AA3" s="139">
        <f>COUNTIF($X2:X$2,"&lt;"&amp;X3)</f>
        <v>0</v>
      </c>
      <c r="AB3" s="149">
        <f t="shared" si="8"/>
        <v>75</v>
      </c>
      <c r="AC3" s="332">
        <f t="shared" si="9"/>
        <v>70</v>
      </c>
      <c r="AE3" s="188" t="s">
        <v>5</v>
      </c>
      <c r="AF3" s="333" t="s">
        <v>244</v>
      </c>
      <c r="AG3" s="334">
        <v>1.100925925925926E-3</v>
      </c>
    </row>
    <row r="4" spans="1:33" x14ac:dyDescent="0.3">
      <c r="A4" s="229">
        <v>724</v>
      </c>
      <c r="B4" s="355" t="s">
        <v>217</v>
      </c>
      <c r="C4" s="8" t="str">
        <f t="shared" si="10"/>
        <v>dean monik</v>
      </c>
      <c r="D4" s="8" t="s">
        <v>13</v>
      </c>
      <c r="E4" s="19">
        <v>1.0208564814814815E-3</v>
      </c>
      <c r="F4" s="8"/>
      <c r="G4" s="8" t="s">
        <v>215</v>
      </c>
      <c r="H4" s="186" t="str">
        <f t="shared" si="11"/>
        <v/>
      </c>
      <c r="I4" s="186">
        <f t="shared" si="11"/>
        <v>60</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31">
        <f t="shared" si="1"/>
        <v>60</v>
      </c>
      <c r="T4" s="138">
        <f>AB4-S4</f>
        <v>0</v>
      </c>
      <c r="U4" s="125">
        <f t="shared" si="3"/>
        <v>84.986999999999995</v>
      </c>
      <c r="V4" s="150">
        <f t="shared" si="4"/>
        <v>3.2150000000000034</v>
      </c>
      <c r="W4" s="82">
        <f t="shared" si="5"/>
        <v>-10</v>
      </c>
      <c r="X4" s="248">
        <f t="shared" si="6"/>
        <v>6</v>
      </c>
      <c r="Y4" s="139">
        <f t="shared" si="7"/>
        <v>10</v>
      </c>
      <c r="Z4" s="139">
        <f>IF($Y4="n/a","",IFERROR(COUNTIF($Y$2:$Y4,"="&amp;Y4),""))</f>
        <v>3</v>
      </c>
      <c r="AA4" s="139">
        <f>COUNTIF($X$2:X3,"&lt;"&amp;X4)</f>
        <v>0</v>
      </c>
      <c r="AB4" s="149">
        <f t="shared" si="8"/>
        <v>60</v>
      </c>
      <c r="AC4" s="332">
        <f t="shared" si="9"/>
        <v>50</v>
      </c>
      <c r="AE4" s="189" t="s">
        <v>4</v>
      </c>
      <c r="AF4" s="111" t="s">
        <v>245</v>
      </c>
      <c r="AG4" s="335">
        <v>1.0593518518518517E-3</v>
      </c>
    </row>
    <row r="5" spans="1:33" x14ac:dyDescent="0.3">
      <c r="A5" s="229">
        <v>88</v>
      </c>
      <c r="B5" s="364" t="s">
        <v>221</v>
      </c>
      <c r="C5" s="8" t="str">
        <f t="shared" si="10"/>
        <v>randy stagno navarra</v>
      </c>
      <c r="D5" s="8" t="s">
        <v>49</v>
      </c>
      <c r="E5" s="19">
        <v>1.0353356481481483E-3</v>
      </c>
      <c r="F5" s="8"/>
      <c r="G5" s="8" t="s">
        <v>215</v>
      </c>
      <c r="H5" s="186" t="str">
        <f t="shared" si="11"/>
        <v/>
      </c>
      <c r="I5" s="186" t="str">
        <f t="shared" si="11"/>
        <v/>
      </c>
      <c r="J5" s="186" t="str">
        <f t="shared" si="11"/>
        <v/>
      </c>
      <c r="K5" s="186">
        <f t="shared" si="11"/>
        <v>100</v>
      </c>
      <c r="L5" s="186" t="str">
        <f t="shared" si="11"/>
        <v/>
      </c>
      <c r="M5" s="186" t="str">
        <f t="shared" si="11"/>
        <v/>
      </c>
      <c r="N5" s="186" t="str">
        <f t="shared" si="11"/>
        <v/>
      </c>
      <c r="O5" s="186" t="str">
        <f t="shared" si="11"/>
        <v/>
      </c>
      <c r="P5" s="186" t="str">
        <f t="shared" si="11"/>
        <v/>
      </c>
      <c r="Q5" s="186" t="str">
        <f t="shared" si="11"/>
        <v/>
      </c>
      <c r="R5" s="198" t="str">
        <f t="shared" si="11"/>
        <v/>
      </c>
      <c r="S5" s="331">
        <f t="shared" si="1"/>
        <v>100</v>
      </c>
      <c r="T5" s="138">
        <f>AB5-S5</f>
        <v>0</v>
      </c>
      <c r="U5" s="125">
        <f t="shared" si="3"/>
        <v>89.442999999999998</v>
      </c>
      <c r="V5" s="150">
        <f t="shared" si="4"/>
        <v>1.0000000000019327E-2</v>
      </c>
      <c r="W5" s="82">
        <f t="shared" si="5"/>
        <v>5</v>
      </c>
      <c r="X5" s="248">
        <f t="shared" si="6"/>
        <v>4</v>
      </c>
      <c r="Y5" s="139">
        <f t="shared" si="7"/>
        <v>8</v>
      </c>
      <c r="Z5" s="139">
        <f>IF($Y5="n/a","",IFERROR(COUNTIF($Y$2:$Y5,"="&amp;Y5),""))</f>
        <v>1</v>
      </c>
      <c r="AA5" s="139">
        <f>COUNTIF($X$2:X4,"&lt;"&amp;X5)</f>
        <v>0</v>
      </c>
      <c r="AB5" s="149">
        <f t="shared" si="8"/>
        <v>100</v>
      </c>
      <c r="AC5" s="332">
        <f t="shared" si="9"/>
        <v>105</v>
      </c>
      <c r="AE5" s="190" t="s">
        <v>47</v>
      </c>
      <c r="AF5" s="105" t="s">
        <v>64</v>
      </c>
      <c r="AG5" s="336">
        <v>1.0619444444444444E-3</v>
      </c>
    </row>
    <row r="6" spans="1:33" x14ac:dyDescent="0.3">
      <c r="A6" s="229">
        <v>6</v>
      </c>
      <c r="B6" s="355" t="s">
        <v>216</v>
      </c>
      <c r="C6" s="8" t="str">
        <f t="shared" si="10"/>
        <v>russell garner</v>
      </c>
      <c r="D6" s="8" t="s">
        <v>48</v>
      </c>
      <c r="E6" s="363">
        <v>1.0375810185185186E-3</v>
      </c>
      <c r="F6" s="2" t="s">
        <v>104</v>
      </c>
      <c r="G6" s="8" t="s">
        <v>241</v>
      </c>
      <c r="H6" s="186" t="str">
        <f t="shared" si="11"/>
        <v/>
      </c>
      <c r="I6" s="186" t="str">
        <f t="shared" si="11"/>
        <v/>
      </c>
      <c r="J6" s="186" t="str">
        <f t="shared" si="11"/>
        <v/>
      </c>
      <c r="K6" s="186" t="str">
        <f t="shared" si="11"/>
        <v/>
      </c>
      <c r="L6" s="186">
        <f t="shared" si="11"/>
        <v>100</v>
      </c>
      <c r="M6" s="186" t="str">
        <f t="shared" si="11"/>
        <v/>
      </c>
      <c r="N6" s="186" t="str">
        <f t="shared" si="11"/>
        <v/>
      </c>
      <c r="O6" s="186" t="str">
        <f t="shared" si="11"/>
        <v/>
      </c>
      <c r="P6" s="186" t="str">
        <f t="shared" si="11"/>
        <v/>
      </c>
      <c r="Q6" s="186" t="str">
        <f t="shared" si="11"/>
        <v/>
      </c>
      <c r="R6" s="198" t="str">
        <f t="shared" si="11"/>
        <v/>
      </c>
      <c r="S6" s="331">
        <f t="shared" si="1"/>
        <v>100</v>
      </c>
      <c r="T6" s="138">
        <f t="shared" si="2"/>
        <v>0</v>
      </c>
      <c r="U6" s="125">
        <f t="shared" si="3"/>
        <v>91.45</v>
      </c>
      <c r="V6" s="150">
        <f t="shared" si="4"/>
        <v>-1.8029999999999973</v>
      </c>
      <c r="W6" s="82">
        <f t="shared" si="5"/>
        <v>10</v>
      </c>
      <c r="X6" s="248">
        <f t="shared" si="6"/>
        <v>4</v>
      </c>
      <c r="Y6" s="139">
        <f t="shared" si="7"/>
        <v>7</v>
      </c>
      <c r="Z6" s="139">
        <f>IF($Y6="n/a","",IFERROR(COUNTIF($Y$2:$Y6,"="&amp;Y6),""))</f>
        <v>1</v>
      </c>
      <c r="AA6" s="139">
        <f>COUNTIF($X$2:X5,"&lt;"&amp;X6)</f>
        <v>0</v>
      </c>
      <c r="AB6" s="149">
        <f t="shared" si="8"/>
        <v>100</v>
      </c>
      <c r="AC6" s="332">
        <f t="shared" si="9"/>
        <v>110</v>
      </c>
      <c r="AE6" s="191" t="s">
        <v>22</v>
      </c>
      <c r="AF6" s="337" t="s">
        <v>65</v>
      </c>
      <c r="AG6" s="338">
        <v>1.1213541666666665E-3</v>
      </c>
    </row>
    <row r="7" spans="1:33" x14ac:dyDescent="0.3">
      <c r="A7" s="229">
        <v>73</v>
      </c>
      <c r="B7" s="355" t="s">
        <v>224</v>
      </c>
      <c r="C7" s="8" t="str">
        <f t="shared" si="10"/>
        <v>david adam</v>
      </c>
      <c r="D7" s="8" t="s">
        <v>49</v>
      </c>
      <c r="E7" s="19">
        <v>1.0420717592592593E-3</v>
      </c>
      <c r="F7" s="8"/>
      <c r="G7" s="8" t="s">
        <v>215</v>
      </c>
      <c r="H7" s="186" t="str">
        <f t="shared" si="11"/>
        <v/>
      </c>
      <c r="I7" s="186" t="str">
        <f t="shared" si="11"/>
        <v/>
      </c>
      <c r="J7" s="186" t="str">
        <f t="shared" si="11"/>
        <v/>
      </c>
      <c r="K7" s="186">
        <f t="shared" si="11"/>
        <v>75</v>
      </c>
      <c r="L7" s="186" t="str">
        <f t="shared" si="11"/>
        <v/>
      </c>
      <c r="M7" s="186" t="str">
        <f t="shared" si="11"/>
        <v/>
      </c>
      <c r="N7" s="186" t="str">
        <f t="shared" si="11"/>
        <v/>
      </c>
      <c r="O7" s="186" t="str">
        <f t="shared" si="11"/>
        <v/>
      </c>
      <c r="P7" s="186" t="str">
        <f t="shared" si="11"/>
        <v/>
      </c>
      <c r="Q7" s="186" t="str">
        <f t="shared" si="11"/>
        <v/>
      </c>
      <c r="R7" s="198" t="str">
        <f t="shared" si="11"/>
        <v/>
      </c>
      <c r="S7" s="331">
        <f t="shared" si="1"/>
        <v>75</v>
      </c>
      <c r="T7" s="138">
        <f t="shared" si="2"/>
        <v>0</v>
      </c>
      <c r="U7" s="125">
        <f t="shared" si="3"/>
        <v>89.442999999999998</v>
      </c>
      <c r="V7" s="150">
        <f t="shared" si="4"/>
        <v>0.59199999999999875</v>
      </c>
      <c r="W7" s="82">
        <f t="shared" si="5"/>
        <v>5</v>
      </c>
      <c r="X7" s="248">
        <f t="shared" si="6"/>
        <v>4</v>
      </c>
      <c r="Y7" s="139">
        <f t="shared" si="7"/>
        <v>8</v>
      </c>
      <c r="Z7" s="139">
        <f>IF($Y7="n/a","",IFERROR(COUNTIF($Y$2:$Y7,"="&amp;Y7),""))</f>
        <v>2</v>
      </c>
      <c r="AA7" s="139">
        <f>COUNTIF($X$2:X6,"&lt;"&amp;X7)</f>
        <v>0</v>
      </c>
      <c r="AB7" s="149">
        <f t="shared" si="8"/>
        <v>75</v>
      </c>
      <c r="AC7" s="332">
        <f t="shared" si="9"/>
        <v>80</v>
      </c>
      <c r="AE7" s="192" t="s">
        <v>21</v>
      </c>
      <c r="AF7" s="42" t="s">
        <v>247</v>
      </c>
      <c r="AG7" s="340">
        <v>1.0919907407407408E-3</v>
      </c>
    </row>
    <row r="8" spans="1:33" x14ac:dyDescent="0.3">
      <c r="A8" s="229">
        <v>21</v>
      </c>
      <c r="B8" s="355" t="s">
        <v>223</v>
      </c>
      <c r="C8" s="8" t="str">
        <f t="shared" si="10"/>
        <v>gavin newman</v>
      </c>
      <c r="D8" s="8" t="s">
        <v>48</v>
      </c>
      <c r="E8" s="19">
        <v>1.0617361111111112E-3</v>
      </c>
      <c r="F8" s="8"/>
      <c r="G8" s="8" t="s">
        <v>251</v>
      </c>
      <c r="H8" s="186" t="str">
        <f t="shared" si="11"/>
        <v/>
      </c>
      <c r="I8" s="186" t="str">
        <f t="shared" si="11"/>
        <v/>
      </c>
      <c r="J8" s="186" t="str">
        <f t="shared" si="11"/>
        <v/>
      </c>
      <c r="K8" s="186" t="str">
        <f t="shared" si="11"/>
        <v/>
      </c>
      <c r="L8" s="186">
        <f t="shared" si="11"/>
        <v>75</v>
      </c>
      <c r="M8" s="186" t="str">
        <f t="shared" si="11"/>
        <v/>
      </c>
      <c r="N8" s="186" t="str">
        <f t="shared" si="11"/>
        <v/>
      </c>
      <c r="O8" s="186" t="str">
        <f t="shared" si="11"/>
        <v/>
      </c>
      <c r="P8" s="186" t="str">
        <f t="shared" si="11"/>
        <v/>
      </c>
      <c r="Q8" s="186" t="str">
        <f t="shared" si="11"/>
        <v/>
      </c>
      <c r="R8" s="198" t="str">
        <f t="shared" si="11"/>
        <v/>
      </c>
      <c r="S8" s="331">
        <f t="shared" si="1"/>
        <v>75</v>
      </c>
      <c r="T8" s="138">
        <f>AB8-S8</f>
        <v>0</v>
      </c>
      <c r="U8" s="125">
        <f t="shared" ref="U8:U9" si="12">IFERROR(VLOOKUP(D8,BenchmarksRd4,3,0)*86400,"")</f>
        <v>91.45</v>
      </c>
      <c r="V8" s="150">
        <f t="shared" si="4"/>
        <v>0.28400000000000603</v>
      </c>
      <c r="W8" s="82">
        <f t="shared" si="5"/>
        <v>5</v>
      </c>
      <c r="X8" s="248">
        <f t="shared" si="6"/>
        <v>4</v>
      </c>
      <c r="Y8" s="139">
        <f t="shared" si="7"/>
        <v>7</v>
      </c>
      <c r="Z8" s="139">
        <f>IF($Y8="n/a","",IFERROR(COUNTIF($Y$2:$Y8,"="&amp;Y8),""))</f>
        <v>2</v>
      </c>
      <c r="AA8" s="139">
        <f>COUNTIF($X$2:X7,"&lt;"&amp;X8)</f>
        <v>0</v>
      </c>
      <c r="AB8" s="149">
        <f t="shared" si="8"/>
        <v>75</v>
      </c>
      <c r="AC8" s="332">
        <f>(S8+T8+W8)</f>
        <v>80</v>
      </c>
      <c r="AE8" s="193" t="s">
        <v>48</v>
      </c>
      <c r="AF8" s="341" t="s">
        <v>71</v>
      </c>
      <c r="AG8" s="342">
        <v>1.0584490740740741E-3</v>
      </c>
    </row>
    <row r="9" spans="1:33" x14ac:dyDescent="0.3">
      <c r="A9" s="229">
        <v>124</v>
      </c>
      <c r="B9" s="355" t="s">
        <v>222</v>
      </c>
      <c r="C9" s="8" t="str">
        <f t="shared" si="10"/>
        <v>ray monik</v>
      </c>
      <c r="D9" s="8" t="s">
        <v>13</v>
      </c>
      <c r="E9" s="19">
        <v>1.062476851851852E-3</v>
      </c>
      <c r="F9" s="8"/>
      <c r="G9" s="8" t="s">
        <v>227</v>
      </c>
      <c r="H9" s="186" t="str">
        <f t="shared" si="11"/>
        <v/>
      </c>
      <c r="I9" s="186">
        <f t="shared" si="11"/>
        <v>45</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31">
        <f t="shared" si="1"/>
        <v>45</v>
      </c>
      <c r="T9" s="138">
        <f>AB9-S9</f>
        <v>-30</v>
      </c>
      <c r="U9" s="125">
        <f t="shared" si="12"/>
        <v>84.986999999999995</v>
      </c>
      <c r="V9" s="150">
        <f t="shared" si="4"/>
        <v>6.8110000000000213</v>
      </c>
      <c r="W9" s="82">
        <f t="shared" si="5"/>
        <v>-10</v>
      </c>
      <c r="X9" s="248">
        <f t="shared" si="6"/>
        <v>6</v>
      </c>
      <c r="Y9" s="139">
        <f t="shared" si="7"/>
        <v>10</v>
      </c>
      <c r="Z9" s="139">
        <f>IF($Y9="n/a","",IFERROR(COUNTIF($Y$2:$Y9,"="&amp;Y9),""))</f>
        <v>4</v>
      </c>
      <c r="AA9" s="139">
        <f>COUNTIF($X$2:X8,"&lt;"&amp;X9)</f>
        <v>4</v>
      </c>
      <c r="AB9" s="149">
        <f t="shared" si="8"/>
        <v>15</v>
      </c>
      <c r="AC9" s="332">
        <f>(S9+T9+W9)</f>
        <v>5</v>
      </c>
      <c r="AE9" s="194" t="s">
        <v>49</v>
      </c>
      <c r="AF9" s="339" t="s">
        <v>64</v>
      </c>
      <c r="AG9" s="344">
        <v>1.0352199074074074E-3</v>
      </c>
    </row>
    <row r="10" spans="1:33" x14ac:dyDescent="0.3">
      <c r="A10" s="229">
        <v>71</v>
      </c>
      <c r="B10" s="355" t="s">
        <v>219</v>
      </c>
      <c r="C10" s="8" t="str">
        <f t="shared" si="10"/>
        <v>joseph maccora</v>
      </c>
      <c r="D10" s="8" t="s">
        <v>14</v>
      </c>
      <c r="E10" s="19">
        <v>1.0626273148148149E-3</v>
      </c>
      <c r="F10" s="8"/>
      <c r="G10" s="8" t="s">
        <v>134</v>
      </c>
      <c r="H10" s="186">
        <f t="shared" si="11"/>
        <v>100</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31">
        <f t="shared" si="1"/>
        <v>100</v>
      </c>
      <c r="T10" s="138">
        <f>AB10-S10</f>
        <v>-85</v>
      </c>
      <c r="U10" s="125">
        <f t="shared" ref="U10:U39" si="13">IFERROR(VLOOKUP(D10,BenchmarksRd4,3,0)*86400,"")</f>
        <v>81.652000000000001</v>
      </c>
      <c r="V10" s="150">
        <f t="shared" ref="V10:V39" si="14">(($E10*86400)-U10)</f>
        <v>10.159000000000006</v>
      </c>
      <c r="W10" s="82">
        <f t="shared" ref="W10:W39" si="15">IF(V10&lt;=0,10,IF(V10&lt;1,5,IF(V10&lt;2,0,IF(V10&lt;3,-5,-10))))</f>
        <v>-10</v>
      </c>
      <c r="X10" s="248">
        <f t="shared" si="6"/>
        <v>7</v>
      </c>
      <c r="Y10" s="139">
        <f t="shared" si="7"/>
        <v>11</v>
      </c>
      <c r="Z10" s="139">
        <f>IF($Y10="n/a","",IFERROR(COUNTIF($Y$2:$Y10,"="&amp;Y10),""))</f>
        <v>1</v>
      </c>
      <c r="AA10" s="139">
        <f>COUNTIF($X$2:X9,"&lt;"&amp;X10)</f>
        <v>8</v>
      </c>
      <c r="AB10" s="149">
        <f t="shared" si="8"/>
        <v>15</v>
      </c>
      <c r="AC10" s="332">
        <f>(S10+T10+W10)</f>
        <v>5</v>
      </c>
      <c r="AE10" s="195" t="s">
        <v>16</v>
      </c>
      <c r="AF10" s="345" t="s">
        <v>89</v>
      </c>
      <c r="AG10" s="346">
        <v>1.0092592592592592E-3</v>
      </c>
    </row>
    <row r="11" spans="1:33" x14ac:dyDescent="0.3">
      <c r="A11" s="229">
        <v>2</v>
      </c>
      <c r="B11" s="355" t="s">
        <v>252</v>
      </c>
      <c r="C11" s="8" t="str">
        <f t="shared" si="10"/>
        <v>matt brogan</v>
      </c>
      <c r="D11" s="8" t="s">
        <v>49</v>
      </c>
      <c r="E11" s="19">
        <v>1.064375E-3</v>
      </c>
      <c r="F11" s="8"/>
      <c r="G11" s="8" t="s">
        <v>215</v>
      </c>
      <c r="H11" s="186" t="str">
        <f t="shared" si="11"/>
        <v/>
      </c>
      <c r="I11" s="186" t="str">
        <f t="shared" si="11"/>
        <v/>
      </c>
      <c r="J11" s="186" t="str">
        <f t="shared" si="11"/>
        <v/>
      </c>
      <c r="K11" s="186">
        <f t="shared" si="11"/>
        <v>60</v>
      </c>
      <c r="L11" s="186" t="str">
        <f t="shared" si="11"/>
        <v/>
      </c>
      <c r="M11" s="186" t="str">
        <f t="shared" si="11"/>
        <v/>
      </c>
      <c r="N11" s="186" t="str">
        <f t="shared" si="11"/>
        <v/>
      </c>
      <c r="O11" s="186" t="str">
        <f t="shared" si="11"/>
        <v/>
      </c>
      <c r="P11" s="186" t="str">
        <f t="shared" si="11"/>
        <v/>
      </c>
      <c r="Q11" s="186" t="str">
        <f t="shared" si="11"/>
        <v/>
      </c>
      <c r="R11" s="198" t="str">
        <f t="shared" si="11"/>
        <v/>
      </c>
      <c r="S11" s="331">
        <f t="shared" si="1"/>
        <v>60</v>
      </c>
      <c r="T11" s="138">
        <f>AB11-S11</f>
        <v>0</v>
      </c>
      <c r="U11" s="125">
        <f t="shared" si="13"/>
        <v>89.442999999999998</v>
      </c>
      <c r="V11" s="150">
        <f t="shared" si="14"/>
        <v>2.5190000000000055</v>
      </c>
      <c r="W11" s="82">
        <f t="shared" si="15"/>
        <v>-5</v>
      </c>
      <c r="X11" s="248">
        <f t="shared" si="6"/>
        <v>4</v>
      </c>
      <c r="Y11" s="139">
        <f t="shared" si="7"/>
        <v>8</v>
      </c>
      <c r="Z11" s="139">
        <f>IF($Y11="n/a","",IFERROR(COUNTIF($Y$2:$Y11,"="&amp;Y11),""))</f>
        <v>3</v>
      </c>
      <c r="AA11" s="139">
        <f>COUNTIF($X$2:X10,"&lt;"&amp;X11)</f>
        <v>0</v>
      </c>
      <c r="AB11" s="149">
        <f t="shared" si="8"/>
        <v>60</v>
      </c>
      <c r="AC11" s="332">
        <f>(S11+T11+W11)</f>
        <v>55</v>
      </c>
      <c r="AE11" s="196" t="s">
        <v>13</v>
      </c>
      <c r="AF11" s="347" t="s">
        <v>68</v>
      </c>
      <c r="AG11" s="348">
        <v>9.8364583333333333E-4</v>
      </c>
    </row>
    <row r="12" spans="1:33" ht="12.9" thickBot="1" x14ac:dyDescent="0.35">
      <c r="A12" s="229">
        <v>42</v>
      </c>
      <c r="B12" s="355" t="s">
        <v>225</v>
      </c>
      <c r="C12" s="8" t="str">
        <f t="shared" si="10"/>
        <v>steven cassar</v>
      </c>
      <c r="D12" s="8" t="s">
        <v>16</v>
      </c>
      <c r="E12" s="19">
        <v>1.0740625000000001E-3</v>
      </c>
      <c r="F12" s="8"/>
      <c r="G12" s="8" t="s">
        <v>251</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31">
        <f t="shared" si="1"/>
        <v>100</v>
      </c>
      <c r="T12" s="138">
        <f>AB12-S12</f>
        <v>-85</v>
      </c>
      <c r="U12" s="125">
        <f t="shared" si="13"/>
        <v>87.2</v>
      </c>
      <c r="V12" s="150">
        <f t="shared" si="14"/>
        <v>5.5990000000000038</v>
      </c>
      <c r="W12" s="82">
        <f t="shared" si="15"/>
        <v>-10</v>
      </c>
      <c r="X12" s="248">
        <f t="shared" si="6"/>
        <v>5</v>
      </c>
      <c r="Y12" s="139">
        <f t="shared" si="7"/>
        <v>9</v>
      </c>
      <c r="Z12" s="139">
        <f>IF($Y12="n/a","",IFERROR(COUNTIF($Y$2:$Y12,"="&amp;Y12),""))</f>
        <v>1</v>
      </c>
      <c r="AA12" s="139">
        <f>COUNTIF($X$2:X11,"&lt;"&amp;X12)</f>
        <v>5</v>
      </c>
      <c r="AB12" s="149">
        <f t="shared" si="8"/>
        <v>15</v>
      </c>
      <c r="AC12" s="332">
        <f>(S12+T12+W12)</f>
        <v>5</v>
      </c>
      <c r="AE12" s="197" t="s">
        <v>14</v>
      </c>
      <c r="AF12" s="349" t="s">
        <v>124</v>
      </c>
      <c r="AG12" s="350">
        <v>9.4504629629629626E-4</v>
      </c>
    </row>
    <row r="13" spans="1:33" x14ac:dyDescent="0.3">
      <c r="A13" s="229">
        <v>173</v>
      </c>
      <c r="B13" s="355" t="s">
        <v>253</v>
      </c>
      <c r="C13" s="8" t="str">
        <f t="shared" si="10"/>
        <v>jarrah pitt</v>
      </c>
      <c r="D13" s="8" t="s">
        <v>26</v>
      </c>
      <c r="E13" s="19">
        <v>1.0751851851851853E-3</v>
      </c>
      <c r="F13" s="8"/>
      <c r="G13" s="8" t="s">
        <v>220</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t="str">
        <f t="shared" si="11"/>
        <v/>
      </c>
      <c r="R13" s="198" t="str">
        <f t="shared" si="11"/>
        <v/>
      </c>
      <c r="S13" s="331">
        <f t="shared" si="1"/>
        <v>0</v>
      </c>
      <c r="T13" s="138">
        <f t="shared" ref="T13:T30" si="16">AB13-S13</f>
        <v>0</v>
      </c>
      <c r="U13" s="125" t="str">
        <f t="shared" si="13"/>
        <v/>
      </c>
      <c r="V13" s="150"/>
      <c r="W13" s="82"/>
      <c r="X13" s="248" t="str">
        <f t="shared" si="6"/>
        <v>n/a</v>
      </c>
      <c r="Y13" s="139" t="str">
        <f t="shared" si="7"/>
        <v>n/a</v>
      </c>
      <c r="Z13" s="139" t="str">
        <f>IF($Y13="n/a","",IFERROR(COUNTIF($Y$2:$Y13,"="&amp;Y13),""))</f>
        <v/>
      </c>
      <c r="AA13" s="139">
        <f>COUNTIF($X$2:X12,"&lt;"&amp;X13)</f>
        <v>0</v>
      </c>
      <c r="AB13" s="149">
        <f t="shared" si="8"/>
        <v>0</v>
      </c>
      <c r="AC13" s="332">
        <f t="shared" ref="AC13:AC30" si="17">(S13+T13+W13)</f>
        <v>0</v>
      </c>
    </row>
    <row r="14" spans="1:33" x14ac:dyDescent="0.3">
      <c r="A14" s="229">
        <v>82</v>
      </c>
      <c r="B14" s="355" t="s">
        <v>230</v>
      </c>
      <c r="C14" s="8" t="str">
        <f t="shared" si="10"/>
        <v>steve williamsz</v>
      </c>
      <c r="D14" s="8" t="s">
        <v>26</v>
      </c>
      <c r="E14" s="19">
        <v>1.0985300925925926E-3</v>
      </c>
      <c r="F14" s="8"/>
      <c r="G14" s="8" t="s">
        <v>215</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t="str">
        <f t="shared" si="11"/>
        <v/>
      </c>
      <c r="Q14" s="186" t="str">
        <f t="shared" si="11"/>
        <v/>
      </c>
      <c r="R14" s="198" t="str">
        <f t="shared" si="11"/>
        <v/>
      </c>
      <c r="S14" s="331">
        <f t="shared" si="1"/>
        <v>0</v>
      </c>
      <c r="T14" s="138">
        <f t="shared" si="16"/>
        <v>0</v>
      </c>
      <c r="U14" s="125" t="str">
        <f t="shared" si="13"/>
        <v/>
      </c>
      <c r="V14" s="150"/>
      <c r="W14" s="82"/>
      <c r="X14" s="248" t="str">
        <f t="shared" si="6"/>
        <v>n/a</v>
      </c>
      <c r="Y14" s="139" t="str">
        <f t="shared" si="7"/>
        <v>n/a</v>
      </c>
      <c r="Z14" s="139" t="str">
        <f>IF($Y14="n/a","",IFERROR(COUNTIF($Y$2:$Y14,"="&amp;Y14),""))</f>
        <v/>
      </c>
      <c r="AA14" s="139">
        <f>COUNTIF($X$2:X13,"&lt;"&amp;X14)</f>
        <v>0</v>
      </c>
      <c r="AB14" s="149">
        <f t="shared" si="8"/>
        <v>0</v>
      </c>
      <c r="AC14" s="332">
        <f t="shared" si="17"/>
        <v>0</v>
      </c>
    </row>
    <row r="15" spans="1:33" x14ac:dyDescent="0.3">
      <c r="A15" s="229">
        <v>77</v>
      </c>
      <c r="B15" s="355" t="s">
        <v>248</v>
      </c>
      <c r="C15" s="8" t="str">
        <f t="shared" si="10"/>
        <v>simeon ouzas</v>
      </c>
      <c r="D15" s="8" t="s">
        <v>5</v>
      </c>
      <c r="E15" s="19">
        <v>1.1099768518518518E-3</v>
      </c>
      <c r="F15" s="8"/>
      <c r="G15" s="8" t="s">
        <v>241</v>
      </c>
      <c r="H15" s="186" t="str">
        <f t="shared" si="11"/>
        <v/>
      </c>
      <c r="I15" s="186" t="str">
        <f t="shared" si="11"/>
        <v/>
      </c>
      <c r="J15" s="186" t="str">
        <f t="shared" si="11"/>
        <v/>
      </c>
      <c r="K15" s="186" t="str">
        <f t="shared" si="11"/>
        <v/>
      </c>
      <c r="L15" s="186" t="str">
        <f t="shared" si="11"/>
        <v/>
      </c>
      <c r="M15" s="186" t="str">
        <f t="shared" si="11"/>
        <v/>
      </c>
      <c r="N15" s="186" t="str">
        <f t="shared" si="11"/>
        <v/>
      </c>
      <c r="O15" s="186" t="str">
        <f t="shared" si="11"/>
        <v/>
      </c>
      <c r="P15" s="186" t="str">
        <f t="shared" si="11"/>
        <v/>
      </c>
      <c r="Q15" s="186">
        <f t="shared" si="11"/>
        <v>100</v>
      </c>
      <c r="R15" s="198" t="str">
        <f t="shared" si="11"/>
        <v/>
      </c>
      <c r="S15" s="331">
        <f t="shared" si="1"/>
        <v>100</v>
      </c>
      <c r="T15" s="138">
        <f>AB15-S15</f>
        <v>0</v>
      </c>
      <c r="U15" s="125">
        <f t="shared" si="13"/>
        <v>95.12</v>
      </c>
      <c r="V15" s="150">
        <f t="shared" si="14"/>
        <v>0.78199999999999648</v>
      </c>
      <c r="W15" s="82">
        <f t="shared" si="15"/>
        <v>5</v>
      </c>
      <c r="X15" s="248">
        <f t="shared" si="6"/>
        <v>1</v>
      </c>
      <c r="Y15" s="139">
        <f t="shared" si="7"/>
        <v>2</v>
      </c>
      <c r="Z15" s="139">
        <f>IF($Y15="n/a","",IFERROR(COUNTIF($Y$2:$Y15,"="&amp;Y15),""))</f>
        <v>1</v>
      </c>
      <c r="AA15" s="139">
        <f>COUNTIF($X$2:X14,"&lt;"&amp;X15)</f>
        <v>0</v>
      </c>
      <c r="AB15" s="149">
        <f t="shared" si="8"/>
        <v>100</v>
      </c>
      <c r="AC15" s="332">
        <f>(S15+T15+W15)</f>
        <v>105</v>
      </c>
    </row>
    <row r="16" spans="1:33" x14ac:dyDescent="0.3">
      <c r="A16" s="229">
        <v>112</v>
      </c>
      <c r="B16" s="355" t="s">
        <v>234</v>
      </c>
      <c r="C16" s="8" t="str">
        <f t="shared" si="10"/>
        <v>ian vague</v>
      </c>
      <c r="D16" s="8" t="s">
        <v>4</v>
      </c>
      <c r="E16" s="19">
        <v>1.1193171296296296E-3</v>
      </c>
      <c r="F16" s="8"/>
      <c r="G16" s="8" t="s">
        <v>231</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100</v>
      </c>
      <c r="Q16" s="186" t="str">
        <f t="shared" si="11"/>
        <v/>
      </c>
      <c r="R16" s="198" t="str">
        <f t="shared" si="11"/>
        <v/>
      </c>
      <c r="S16" s="331">
        <f t="shared" si="1"/>
        <v>100</v>
      </c>
      <c r="T16" s="138">
        <f t="shared" si="16"/>
        <v>-25</v>
      </c>
      <c r="U16" s="125">
        <f t="shared" si="13"/>
        <v>91.527999999999992</v>
      </c>
      <c r="V16" s="150">
        <f t="shared" si="14"/>
        <v>5.1810000000000116</v>
      </c>
      <c r="W16" s="82">
        <f t="shared" si="15"/>
        <v>-10</v>
      </c>
      <c r="X16" s="248">
        <f t="shared" si="6"/>
        <v>3</v>
      </c>
      <c r="Y16" s="139">
        <f t="shared" si="7"/>
        <v>5</v>
      </c>
      <c r="Z16" s="139">
        <f>IF($Y16="n/a","",IFERROR(COUNTIF($Y$2:$Y16,"="&amp;Y16),""))</f>
        <v>1</v>
      </c>
      <c r="AA16" s="139">
        <f>COUNTIF($X$2:X15,"&lt;"&amp;X16)</f>
        <v>1</v>
      </c>
      <c r="AB16" s="149">
        <f t="shared" si="8"/>
        <v>75</v>
      </c>
      <c r="AC16" s="332">
        <f t="shared" si="17"/>
        <v>65</v>
      </c>
    </row>
    <row r="17" spans="1:29" x14ac:dyDescent="0.3">
      <c r="A17" s="229">
        <v>74</v>
      </c>
      <c r="B17" s="355" t="s">
        <v>232</v>
      </c>
      <c r="C17" s="8" t="str">
        <f t="shared" si="10"/>
        <v>simon mclean</v>
      </c>
      <c r="D17" s="8" t="s">
        <v>22</v>
      </c>
      <c r="E17" s="363">
        <v>1.1209143518518519E-3</v>
      </c>
      <c r="F17" s="2" t="s">
        <v>104</v>
      </c>
      <c r="G17" s="8" t="s">
        <v>134</v>
      </c>
      <c r="H17" s="186" t="str">
        <f t="shared" ref="H17:R27" si="18">IF($D17=H$1,$S17,"")</f>
        <v/>
      </c>
      <c r="I17" s="186" t="str">
        <f t="shared" si="18"/>
        <v/>
      </c>
      <c r="J17" s="186" t="str">
        <f t="shared" si="18"/>
        <v/>
      </c>
      <c r="K17" s="186" t="str">
        <f t="shared" si="18"/>
        <v/>
      </c>
      <c r="L17" s="186" t="str">
        <f t="shared" si="18"/>
        <v/>
      </c>
      <c r="M17" s="186" t="str">
        <f t="shared" si="18"/>
        <v/>
      </c>
      <c r="N17" s="186">
        <f t="shared" si="18"/>
        <v>100</v>
      </c>
      <c r="O17" s="186" t="str">
        <f t="shared" si="18"/>
        <v/>
      </c>
      <c r="P17" s="186" t="str">
        <f t="shared" si="18"/>
        <v/>
      </c>
      <c r="Q17" s="186" t="str">
        <f t="shared" si="18"/>
        <v/>
      </c>
      <c r="R17" s="198" t="str">
        <f t="shared" si="18"/>
        <v/>
      </c>
      <c r="S17" s="331">
        <f t="shared" si="1"/>
        <v>100</v>
      </c>
      <c r="T17" s="138">
        <f t="shared" ref="T17:T27" si="19">AB17-S17</f>
        <v>-25</v>
      </c>
      <c r="U17" s="125">
        <f t="shared" si="13"/>
        <v>96.884999999999991</v>
      </c>
      <c r="V17" s="150">
        <f t="shared" si="14"/>
        <v>-3.7999999999982492E-2</v>
      </c>
      <c r="W17" s="82">
        <f t="shared" si="15"/>
        <v>10</v>
      </c>
      <c r="X17" s="248">
        <f t="shared" si="6"/>
        <v>2</v>
      </c>
      <c r="Y17" s="139">
        <f t="shared" si="7"/>
        <v>3</v>
      </c>
      <c r="Z17" s="139">
        <f>IF($Y17="n/a","",IFERROR(COUNTIF($Y$2:$Y17,"="&amp;Y17),""))</f>
        <v>1</v>
      </c>
      <c r="AA17" s="139">
        <f>COUNTIF($X$2:X16,"&lt;"&amp;X17)</f>
        <v>1</v>
      </c>
      <c r="AB17" s="149">
        <f t="shared" si="8"/>
        <v>75</v>
      </c>
      <c r="AC17" s="332">
        <f t="shared" ref="AC17:AC27" si="20">(S17+T17+W17)</f>
        <v>85</v>
      </c>
    </row>
    <row r="18" spans="1:29" x14ac:dyDescent="0.3">
      <c r="A18" s="229">
        <v>55</v>
      </c>
      <c r="B18" s="355" t="s">
        <v>236</v>
      </c>
      <c r="C18" s="8" t="str">
        <f t="shared" si="10"/>
        <v>kutay dal</v>
      </c>
      <c r="D18" s="8" t="s">
        <v>22</v>
      </c>
      <c r="E18" s="19">
        <v>1.1224537037037039E-3</v>
      </c>
      <c r="F18" s="8"/>
      <c r="G18" s="8" t="s">
        <v>220</v>
      </c>
      <c r="H18" s="186" t="str">
        <f t="shared" si="18"/>
        <v/>
      </c>
      <c r="I18" s="186" t="str">
        <f t="shared" si="18"/>
        <v/>
      </c>
      <c r="J18" s="186" t="str">
        <f t="shared" si="18"/>
        <v/>
      </c>
      <c r="K18" s="186" t="str">
        <f t="shared" si="18"/>
        <v/>
      </c>
      <c r="L18" s="186" t="str">
        <f t="shared" si="18"/>
        <v/>
      </c>
      <c r="M18" s="186" t="str">
        <f t="shared" si="18"/>
        <v/>
      </c>
      <c r="N18" s="186">
        <f t="shared" si="18"/>
        <v>75</v>
      </c>
      <c r="O18" s="186" t="str">
        <f t="shared" si="18"/>
        <v/>
      </c>
      <c r="P18" s="186" t="str">
        <f t="shared" si="18"/>
        <v/>
      </c>
      <c r="Q18" s="186" t="str">
        <f t="shared" si="18"/>
        <v/>
      </c>
      <c r="R18" s="198" t="str">
        <f t="shared" si="18"/>
        <v/>
      </c>
      <c r="S18" s="331">
        <f t="shared" si="1"/>
        <v>75</v>
      </c>
      <c r="T18" s="138">
        <f t="shared" si="19"/>
        <v>-15</v>
      </c>
      <c r="U18" s="125">
        <f t="shared" si="13"/>
        <v>96.884999999999991</v>
      </c>
      <c r="V18" s="150">
        <f t="shared" si="14"/>
        <v>9.5000000000027285E-2</v>
      </c>
      <c r="W18" s="82">
        <f t="shared" si="15"/>
        <v>5</v>
      </c>
      <c r="X18" s="248">
        <f t="shared" si="6"/>
        <v>2</v>
      </c>
      <c r="Y18" s="139">
        <f t="shared" si="7"/>
        <v>3</v>
      </c>
      <c r="Z18" s="139">
        <f>IF($Y18="n/a","",IFERROR(COUNTIF($Y$2:$Y18,"="&amp;Y18),""))</f>
        <v>2</v>
      </c>
      <c r="AA18" s="139">
        <f>COUNTIF($X$2:X17,"&lt;"&amp;X18)</f>
        <v>1</v>
      </c>
      <c r="AB18" s="149">
        <f t="shared" si="8"/>
        <v>60</v>
      </c>
      <c r="AC18" s="332">
        <f t="shared" si="20"/>
        <v>65</v>
      </c>
    </row>
    <row r="19" spans="1:29" x14ac:dyDescent="0.3">
      <c r="A19" s="229">
        <v>34</v>
      </c>
      <c r="B19" s="355" t="s">
        <v>254</v>
      </c>
      <c r="C19" s="8" t="str">
        <f t="shared" si="10"/>
        <v>tim van duyl</v>
      </c>
      <c r="D19" s="8" t="s">
        <v>48</v>
      </c>
      <c r="E19" s="19">
        <v>1.1235879629629632E-3</v>
      </c>
      <c r="F19" s="8"/>
      <c r="G19" s="8" t="s">
        <v>215</v>
      </c>
      <c r="H19" s="186" t="str">
        <f t="shared" si="18"/>
        <v/>
      </c>
      <c r="I19" s="186" t="str">
        <f t="shared" si="18"/>
        <v/>
      </c>
      <c r="J19" s="186" t="str">
        <f t="shared" si="18"/>
        <v/>
      </c>
      <c r="K19" s="186" t="str">
        <f t="shared" si="18"/>
        <v/>
      </c>
      <c r="L19" s="186">
        <f t="shared" si="18"/>
        <v>60</v>
      </c>
      <c r="M19" s="186" t="str">
        <f t="shared" si="18"/>
        <v/>
      </c>
      <c r="N19" s="186" t="str">
        <f t="shared" si="18"/>
        <v/>
      </c>
      <c r="O19" s="186" t="str">
        <f t="shared" si="18"/>
        <v/>
      </c>
      <c r="P19" s="186" t="str">
        <f t="shared" si="18"/>
        <v/>
      </c>
      <c r="Q19" s="186" t="str">
        <f t="shared" si="18"/>
        <v/>
      </c>
      <c r="R19" s="198" t="str">
        <f t="shared" si="18"/>
        <v/>
      </c>
      <c r="S19" s="331">
        <f t="shared" si="1"/>
        <v>60</v>
      </c>
      <c r="T19" s="138">
        <f t="shared" si="19"/>
        <v>-45</v>
      </c>
      <c r="U19" s="125">
        <f t="shared" si="13"/>
        <v>91.45</v>
      </c>
      <c r="V19" s="150">
        <f t="shared" si="14"/>
        <v>5.6280000000000143</v>
      </c>
      <c r="W19" s="82">
        <f t="shared" si="15"/>
        <v>-10</v>
      </c>
      <c r="X19" s="248">
        <f t="shared" si="6"/>
        <v>4</v>
      </c>
      <c r="Y19" s="139">
        <f t="shared" si="7"/>
        <v>7</v>
      </c>
      <c r="Z19" s="139">
        <f>IF($Y19="n/a","",IFERROR(COUNTIF($Y$2:$Y19,"="&amp;Y19),""))</f>
        <v>3</v>
      </c>
      <c r="AA19" s="139">
        <f>COUNTIF($X$2:X18,"&lt;"&amp;X19)</f>
        <v>4</v>
      </c>
      <c r="AB19" s="149">
        <f t="shared" si="8"/>
        <v>15</v>
      </c>
      <c r="AC19" s="332">
        <f t="shared" si="20"/>
        <v>5</v>
      </c>
    </row>
    <row r="20" spans="1:29" x14ac:dyDescent="0.3">
      <c r="A20" s="229">
        <v>26</v>
      </c>
      <c r="B20" s="355" t="s">
        <v>226</v>
      </c>
      <c r="C20" s="8" t="str">
        <f t="shared" si="10"/>
        <v>robert downes</v>
      </c>
      <c r="D20" s="8" t="s">
        <v>4</v>
      </c>
      <c r="E20" s="19">
        <v>1.1249305555555554E-3</v>
      </c>
      <c r="F20" s="8"/>
      <c r="G20" s="8" t="s">
        <v>215</v>
      </c>
      <c r="H20" s="186" t="str">
        <f t="shared" si="18"/>
        <v/>
      </c>
      <c r="I20" s="186" t="str">
        <f t="shared" si="18"/>
        <v/>
      </c>
      <c r="J20" s="186" t="str">
        <f t="shared" si="18"/>
        <v/>
      </c>
      <c r="K20" s="186" t="str">
        <f t="shared" si="18"/>
        <v/>
      </c>
      <c r="L20" s="186" t="str">
        <f t="shared" si="18"/>
        <v/>
      </c>
      <c r="M20" s="186" t="str">
        <f t="shared" si="18"/>
        <v/>
      </c>
      <c r="N20" s="186" t="str">
        <f t="shared" si="18"/>
        <v/>
      </c>
      <c r="O20" s="186" t="str">
        <f t="shared" si="18"/>
        <v/>
      </c>
      <c r="P20" s="186">
        <f t="shared" si="18"/>
        <v>75</v>
      </c>
      <c r="Q20" s="186" t="str">
        <f t="shared" si="18"/>
        <v/>
      </c>
      <c r="R20" s="198" t="str">
        <f t="shared" si="18"/>
        <v/>
      </c>
      <c r="S20" s="331">
        <f t="shared" si="1"/>
        <v>75</v>
      </c>
      <c r="T20" s="138">
        <f t="shared" si="19"/>
        <v>-45</v>
      </c>
      <c r="U20" s="125">
        <f t="shared" si="13"/>
        <v>91.527999999999992</v>
      </c>
      <c r="V20" s="150">
        <f t="shared" si="14"/>
        <v>5.6659999999999968</v>
      </c>
      <c r="W20" s="82">
        <f t="shared" si="15"/>
        <v>-10</v>
      </c>
      <c r="X20" s="248">
        <f t="shared" si="6"/>
        <v>3</v>
      </c>
      <c r="Y20" s="139">
        <f t="shared" si="7"/>
        <v>5</v>
      </c>
      <c r="Z20" s="139">
        <f>IF($Y20="n/a","",IFERROR(COUNTIF($Y$2:$Y20,"="&amp;Y20),""))</f>
        <v>2</v>
      </c>
      <c r="AA20" s="139">
        <f>COUNTIF($X$2:X19,"&lt;"&amp;X20)</f>
        <v>3</v>
      </c>
      <c r="AB20" s="149">
        <f t="shared" si="8"/>
        <v>30</v>
      </c>
      <c r="AC20" s="332">
        <f t="shared" si="20"/>
        <v>20</v>
      </c>
    </row>
    <row r="21" spans="1:29" x14ac:dyDescent="0.3">
      <c r="A21" s="229">
        <v>25</v>
      </c>
      <c r="B21" s="355" t="s">
        <v>255</v>
      </c>
      <c r="C21" s="8" t="str">
        <f t="shared" si="10"/>
        <v>david mackrell</v>
      </c>
      <c r="D21" s="8" t="s">
        <v>48</v>
      </c>
      <c r="E21" s="19">
        <v>1.1250810185185185E-3</v>
      </c>
      <c r="F21" s="8"/>
      <c r="G21" s="8" t="s">
        <v>134</v>
      </c>
      <c r="H21" s="186" t="str">
        <f t="shared" si="18"/>
        <v/>
      </c>
      <c r="I21" s="186" t="str">
        <f t="shared" si="18"/>
        <v/>
      </c>
      <c r="J21" s="186" t="str">
        <f t="shared" si="18"/>
        <v/>
      </c>
      <c r="K21" s="186" t="str">
        <f t="shared" si="18"/>
        <v/>
      </c>
      <c r="L21" s="186">
        <f t="shared" si="18"/>
        <v>45</v>
      </c>
      <c r="M21" s="186" t="str">
        <f t="shared" si="18"/>
        <v/>
      </c>
      <c r="N21" s="186" t="str">
        <f t="shared" si="18"/>
        <v/>
      </c>
      <c r="O21" s="186" t="str">
        <f t="shared" si="18"/>
        <v/>
      </c>
      <c r="P21" s="186" t="str">
        <f t="shared" si="18"/>
        <v/>
      </c>
      <c r="Q21" s="186" t="str">
        <f t="shared" si="18"/>
        <v/>
      </c>
      <c r="R21" s="198" t="str">
        <f t="shared" si="18"/>
        <v/>
      </c>
      <c r="S21" s="331">
        <f t="shared" si="1"/>
        <v>45</v>
      </c>
      <c r="T21" s="138">
        <f t="shared" si="19"/>
        <v>-30</v>
      </c>
      <c r="U21" s="125">
        <f t="shared" si="13"/>
        <v>91.45</v>
      </c>
      <c r="V21" s="150">
        <f t="shared" si="14"/>
        <v>5.757000000000005</v>
      </c>
      <c r="W21" s="82">
        <f t="shared" si="15"/>
        <v>-10</v>
      </c>
      <c r="X21" s="248">
        <f t="shared" si="6"/>
        <v>4</v>
      </c>
      <c r="Y21" s="139">
        <f t="shared" si="7"/>
        <v>7</v>
      </c>
      <c r="Z21" s="139">
        <f>IF($Y21="n/a","",IFERROR(COUNTIF($Y$2:$Y21,"="&amp;Y21),""))</f>
        <v>4</v>
      </c>
      <c r="AA21" s="139">
        <f>COUNTIF($X$2:X20,"&lt;"&amp;X21)</f>
        <v>5</v>
      </c>
      <c r="AB21" s="149">
        <f t="shared" si="8"/>
        <v>15</v>
      </c>
      <c r="AC21" s="332">
        <f t="shared" si="20"/>
        <v>5</v>
      </c>
    </row>
    <row r="22" spans="1:29" x14ac:dyDescent="0.3">
      <c r="A22" s="229">
        <v>62</v>
      </c>
      <c r="B22" s="355" t="s">
        <v>228</v>
      </c>
      <c r="C22" s="8" t="str">
        <f t="shared" si="10"/>
        <v>noel heritage</v>
      </c>
      <c r="D22" s="8" t="s">
        <v>21</v>
      </c>
      <c r="E22" s="19">
        <v>1.1281134259259261E-3</v>
      </c>
      <c r="F22" s="8"/>
      <c r="G22" s="8" t="s">
        <v>218</v>
      </c>
      <c r="H22" s="186" t="str">
        <f t="shared" si="18"/>
        <v/>
      </c>
      <c r="I22" s="186" t="str">
        <f t="shared" si="18"/>
        <v/>
      </c>
      <c r="J22" s="186" t="str">
        <f t="shared" si="18"/>
        <v/>
      </c>
      <c r="K22" s="186" t="str">
        <f t="shared" si="18"/>
        <v/>
      </c>
      <c r="L22" s="186" t="str">
        <f t="shared" si="18"/>
        <v/>
      </c>
      <c r="M22" s="186">
        <f t="shared" si="18"/>
        <v>100</v>
      </c>
      <c r="N22" s="186" t="str">
        <f t="shared" si="18"/>
        <v/>
      </c>
      <c r="O22" s="186" t="str">
        <f t="shared" si="18"/>
        <v/>
      </c>
      <c r="P22" s="186" t="str">
        <f t="shared" si="18"/>
        <v/>
      </c>
      <c r="Q22" s="186" t="str">
        <f t="shared" si="18"/>
        <v/>
      </c>
      <c r="R22" s="198" t="str">
        <f t="shared" si="18"/>
        <v/>
      </c>
      <c r="S22" s="331">
        <f t="shared" si="1"/>
        <v>100</v>
      </c>
      <c r="T22" s="138">
        <f t="shared" si="19"/>
        <v>-25</v>
      </c>
      <c r="U22" s="125">
        <f t="shared" si="13"/>
        <v>94.348000000000013</v>
      </c>
      <c r="V22" s="150">
        <f t="shared" si="14"/>
        <v>3.1209999999999951</v>
      </c>
      <c r="W22" s="82">
        <f t="shared" si="15"/>
        <v>-10</v>
      </c>
      <c r="X22" s="248">
        <f t="shared" si="6"/>
        <v>2</v>
      </c>
      <c r="Y22" s="139">
        <f t="shared" si="7"/>
        <v>4</v>
      </c>
      <c r="Z22" s="139">
        <f>IF($Y22="n/a","",IFERROR(COUNTIF($Y$2:$Y22,"="&amp;Y22),""))</f>
        <v>1</v>
      </c>
      <c r="AA22" s="139">
        <f>COUNTIF($X$2:X21,"&lt;"&amp;X22)</f>
        <v>1</v>
      </c>
      <c r="AB22" s="149">
        <f t="shared" si="8"/>
        <v>75</v>
      </c>
      <c r="AC22" s="332">
        <f t="shared" si="20"/>
        <v>65</v>
      </c>
    </row>
    <row r="23" spans="1:29" x14ac:dyDescent="0.3">
      <c r="A23" s="229">
        <v>141</v>
      </c>
      <c r="B23" s="355" t="s">
        <v>229</v>
      </c>
      <c r="C23" s="8" t="str">
        <f t="shared" si="10"/>
        <v>max lloyd</v>
      </c>
      <c r="D23" s="8" t="s">
        <v>21</v>
      </c>
      <c r="E23" s="19">
        <v>1.1288541666666667E-3</v>
      </c>
      <c r="F23" s="8"/>
      <c r="G23" s="8" t="s">
        <v>218</v>
      </c>
      <c r="H23" s="186" t="str">
        <f t="shared" si="18"/>
        <v/>
      </c>
      <c r="I23" s="186" t="str">
        <f t="shared" si="18"/>
        <v/>
      </c>
      <c r="J23" s="186" t="str">
        <f t="shared" si="18"/>
        <v/>
      </c>
      <c r="K23" s="186" t="str">
        <f t="shared" si="18"/>
        <v/>
      </c>
      <c r="L23" s="186" t="str">
        <f t="shared" si="18"/>
        <v/>
      </c>
      <c r="M23" s="186">
        <f t="shared" si="18"/>
        <v>75</v>
      </c>
      <c r="N23" s="186" t="str">
        <f t="shared" si="18"/>
        <v/>
      </c>
      <c r="O23" s="186" t="str">
        <f t="shared" si="18"/>
        <v/>
      </c>
      <c r="P23" s="186" t="str">
        <f t="shared" si="18"/>
        <v/>
      </c>
      <c r="Q23" s="186" t="str">
        <f t="shared" si="18"/>
        <v/>
      </c>
      <c r="R23" s="198" t="str">
        <f t="shared" si="18"/>
        <v/>
      </c>
      <c r="S23" s="331">
        <f t="shared" si="1"/>
        <v>75</v>
      </c>
      <c r="T23" s="138">
        <f t="shared" si="19"/>
        <v>-15</v>
      </c>
      <c r="U23" s="125">
        <f t="shared" si="13"/>
        <v>94.348000000000013</v>
      </c>
      <c r="V23" s="150">
        <f t="shared" si="14"/>
        <v>3.1849999999999881</v>
      </c>
      <c r="W23" s="82">
        <f t="shared" si="15"/>
        <v>-10</v>
      </c>
      <c r="X23" s="248">
        <f t="shared" si="6"/>
        <v>2</v>
      </c>
      <c r="Y23" s="139">
        <f t="shared" si="7"/>
        <v>4</v>
      </c>
      <c r="Z23" s="139">
        <f>IF($Y23="n/a","",IFERROR(COUNTIF($Y$2:$Y23,"="&amp;Y23),""))</f>
        <v>2</v>
      </c>
      <c r="AA23" s="139">
        <f>COUNTIF($X$2:X22,"&lt;"&amp;X23)</f>
        <v>1</v>
      </c>
      <c r="AB23" s="149">
        <f t="shared" si="8"/>
        <v>60</v>
      </c>
      <c r="AC23" s="332">
        <f t="shared" si="20"/>
        <v>50</v>
      </c>
    </row>
    <row r="24" spans="1:29" x14ac:dyDescent="0.3">
      <c r="A24" s="229">
        <v>18</v>
      </c>
      <c r="B24" s="355" t="s">
        <v>235</v>
      </c>
      <c r="C24" s="8" t="str">
        <f t="shared" si="10"/>
        <v>tom whelan</v>
      </c>
      <c r="D24" s="8" t="s">
        <v>48</v>
      </c>
      <c r="E24" s="19">
        <v>1.1391435185185183E-3</v>
      </c>
      <c r="F24" s="8"/>
      <c r="G24" s="8" t="s">
        <v>218</v>
      </c>
      <c r="H24" s="186" t="str">
        <f t="shared" si="18"/>
        <v/>
      </c>
      <c r="I24" s="186" t="str">
        <f t="shared" si="18"/>
        <v/>
      </c>
      <c r="J24" s="186" t="str">
        <f t="shared" si="18"/>
        <v/>
      </c>
      <c r="K24" s="186" t="str">
        <f t="shared" si="18"/>
        <v/>
      </c>
      <c r="L24" s="186">
        <f t="shared" si="18"/>
        <v>30</v>
      </c>
      <c r="M24" s="186" t="str">
        <f t="shared" si="18"/>
        <v/>
      </c>
      <c r="N24" s="186" t="str">
        <f t="shared" si="18"/>
        <v/>
      </c>
      <c r="O24" s="186" t="str">
        <f t="shared" si="18"/>
        <v/>
      </c>
      <c r="P24" s="186" t="str">
        <f t="shared" si="18"/>
        <v/>
      </c>
      <c r="Q24" s="186" t="str">
        <f t="shared" si="18"/>
        <v/>
      </c>
      <c r="R24" s="198" t="str">
        <f t="shared" si="18"/>
        <v/>
      </c>
      <c r="S24" s="331">
        <f t="shared" si="1"/>
        <v>30</v>
      </c>
      <c r="T24" s="138">
        <f t="shared" si="19"/>
        <v>-15</v>
      </c>
      <c r="U24" s="125">
        <f t="shared" si="13"/>
        <v>91.45</v>
      </c>
      <c r="V24" s="150">
        <f t="shared" si="14"/>
        <v>6.97199999999998</v>
      </c>
      <c r="W24" s="82">
        <f t="shared" si="15"/>
        <v>-10</v>
      </c>
      <c r="X24" s="248">
        <f t="shared" si="6"/>
        <v>4</v>
      </c>
      <c r="Y24" s="139">
        <f t="shared" si="7"/>
        <v>7</v>
      </c>
      <c r="Z24" s="139">
        <f>IF($Y24="n/a","",IFERROR(COUNTIF($Y$2:$Y24,"="&amp;Y24),""))</f>
        <v>5</v>
      </c>
      <c r="AA24" s="139">
        <f>COUNTIF($X$2:X23,"&lt;"&amp;X24)</f>
        <v>7</v>
      </c>
      <c r="AB24" s="149">
        <f t="shared" si="8"/>
        <v>15</v>
      </c>
      <c r="AC24" s="332">
        <f t="shared" si="20"/>
        <v>5</v>
      </c>
    </row>
    <row r="25" spans="1:29" x14ac:dyDescent="0.3">
      <c r="A25" s="229">
        <v>58</v>
      </c>
      <c r="B25" s="355" t="s">
        <v>250</v>
      </c>
      <c r="C25" s="8" t="str">
        <f t="shared" si="10"/>
        <v>murray seymour</v>
      </c>
      <c r="D25" s="8" t="s">
        <v>21</v>
      </c>
      <c r="E25" s="19">
        <v>1.1430671296296295E-3</v>
      </c>
      <c r="F25" s="8"/>
      <c r="G25" s="8" t="s">
        <v>218</v>
      </c>
      <c r="H25" s="186" t="str">
        <f t="shared" si="18"/>
        <v/>
      </c>
      <c r="I25" s="186" t="str">
        <f t="shared" si="18"/>
        <v/>
      </c>
      <c r="J25" s="186" t="str">
        <f t="shared" si="18"/>
        <v/>
      </c>
      <c r="K25" s="186" t="str">
        <f t="shared" si="18"/>
        <v/>
      </c>
      <c r="L25" s="186" t="str">
        <f t="shared" si="18"/>
        <v/>
      </c>
      <c r="M25" s="186">
        <f t="shared" si="18"/>
        <v>60</v>
      </c>
      <c r="N25" s="186" t="str">
        <f t="shared" si="18"/>
        <v/>
      </c>
      <c r="O25" s="186" t="str">
        <f t="shared" si="18"/>
        <v/>
      </c>
      <c r="P25" s="186" t="str">
        <f t="shared" si="18"/>
        <v/>
      </c>
      <c r="Q25" s="186" t="str">
        <f t="shared" si="18"/>
        <v/>
      </c>
      <c r="R25" s="198" t="str">
        <f t="shared" si="18"/>
        <v/>
      </c>
      <c r="S25" s="331">
        <f t="shared" si="1"/>
        <v>60</v>
      </c>
      <c r="T25" s="138">
        <f t="shared" si="19"/>
        <v>-15</v>
      </c>
      <c r="U25" s="125">
        <f t="shared" si="13"/>
        <v>94.348000000000013</v>
      </c>
      <c r="V25" s="150">
        <f t="shared" si="14"/>
        <v>4.4129999999999825</v>
      </c>
      <c r="W25" s="82">
        <f t="shared" si="15"/>
        <v>-10</v>
      </c>
      <c r="X25" s="248">
        <f t="shared" si="6"/>
        <v>2</v>
      </c>
      <c r="Y25" s="139">
        <f t="shared" si="7"/>
        <v>4</v>
      </c>
      <c r="Z25" s="139">
        <f>IF($Y25="n/a","",IFERROR(COUNTIF($Y$2:$Y25,"="&amp;Y25),""))</f>
        <v>3</v>
      </c>
      <c r="AA25" s="139">
        <f>COUNTIF($X$2:X24,"&lt;"&amp;X25)</f>
        <v>1</v>
      </c>
      <c r="AB25" s="149">
        <f t="shared" si="8"/>
        <v>45</v>
      </c>
      <c r="AC25" s="332">
        <f t="shared" si="20"/>
        <v>35</v>
      </c>
    </row>
    <row r="26" spans="1:29" x14ac:dyDescent="0.3">
      <c r="A26" s="229">
        <v>86</v>
      </c>
      <c r="B26" s="355" t="s">
        <v>238</v>
      </c>
      <c r="C26" s="8" t="str">
        <f t="shared" si="10"/>
        <v>simon acfield</v>
      </c>
      <c r="D26" s="8" t="s">
        <v>48</v>
      </c>
      <c r="E26" s="19">
        <v>1.1465393518518519E-3</v>
      </c>
      <c r="F26" s="8"/>
      <c r="G26" s="8" t="s">
        <v>134</v>
      </c>
      <c r="H26" s="186" t="str">
        <f t="shared" si="18"/>
        <v/>
      </c>
      <c r="I26" s="186" t="str">
        <f t="shared" si="18"/>
        <v/>
      </c>
      <c r="J26" s="186" t="str">
        <f t="shared" si="18"/>
        <v/>
      </c>
      <c r="K26" s="186" t="str">
        <f t="shared" si="18"/>
        <v/>
      </c>
      <c r="L26" s="186">
        <f t="shared" si="18"/>
        <v>15</v>
      </c>
      <c r="M26" s="186" t="str">
        <f t="shared" si="18"/>
        <v/>
      </c>
      <c r="N26" s="186" t="str">
        <f t="shared" si="18"/>
        <v/>
      </c>
      <c r="O26" s="186" t="str">
        <f t="shared" si="18"/>
        <v/>
      </c>
      <c r="P26" s="186" t="str">
        <f t="shared" si="18"/>
        <v/>
      </c>
      <c r="Q26" s="186" t="str">
        <f t="shared" si="18"/>
        <v/>
      </c>
      <c r="R26" s="198" t="str">
        <f t="shared" si="18"/>
        <v/>
      </c>
      <c r="S26" s="331">
        <f t="shared" si="1"/>
        <v>15</v>
      </c>
      <c r="T26" s="138">
        <f t="shared" si="19"/>
        <v>0</v>
      </c>
      <c r="U26" s="125">
        <f t="shared" si="13"/>
        <v>91.45</v>
      </c>
      <c r="V26" s="150">
        <f t="shared" si="14"/>
        <v>7.6110000000000042</v>
      </c>
      <c r="W26" s="82">
        <f t="shared" si="15"/>
        <v>-10</v>
      </c>
      <c r="X26" s="248">
        <f t="shared" si="6"/>
        <v>4</v>
      </c>
      <c r="Y26" s="139">
        <f t="shared" si="7"/>
        <v>7</v>
      </c>
      <c r="Z26" s="139">
        <f>IF($Y26="n/a","",IFERROR(COUNTIF($Y$2:$Y26,"="&amp;Y26),""))</f>
        <v>6</v>
      </c>
      <c r="AA26" s="139">
        <f>COUNTIF($X$2:X25,"&lt;"&amp;X26)</f>
        <v>8</v>
      </c>
      <c r="AB26" s="149">
        <f t="shared" si="8"/>
        <v>15</v>
      </c>
      <c r="AC26" s="332">
        <f t="shared" si="20"/>
        <v>5</v>
      </c>
    </row>
    <row r="27" spans="1:29" x14ac:dyDescent="0.3">
      <c r="A27" s="229">
        <v>242</v>
      </c>
      <c r="B27" s="355" t="s">
        <v>233</v>
      </c>
      <c r="C27" s="8" t="str">
        <f t="shared" si="10"/>
        <v>leon bogers</v>
      </c>
      <c r="D27" s="8" t="s">
        <v>26</v>
      </c>
      <c r="E27" s="19">
        <v>1.1483680555555555E-3</v>
      </c>
      <c r="F27" s="8"/>
      <c r="G27" s="8" t="s">
        <v>231</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t="str">
        <f t="shared" si="18"/>
        <v/>
      </c>
      <c r="R27" s="198" t="str">
        <f t="shared" si="18"/>
        <v/>
      </c>
      <c r="S27" s="331">
        <f t="shared" si="1"/>
        <v>0</v>
      </c>
      <c r="T27" s="138">
        <f t="shared" si="19"/>
        <v>0</v>
      </c>
      <c r="U27" s="125" t="str">
        <f t="shared" si="13"/>
        <v/>
      </c>
      <c r="V27" s="150"/>
      <c r="W27" s="82"/>
      <c r="X27" s="248" t="str">
        <f t="shared" si="6"/>
        <v>n/a</v>
      </c>
      <c r="Y27" s="139" t="str">
        <f t="shared" si="7"/>
        <v>n/a</v>
      </c>
      <c r="Z27" s="139" t="str">
        <f>IF($Y27="n/a","",IFERROR(COUNTIF($Y$2:$Y27,"="&amp;Y27),""))</f>
        <v/>
      </c>
      <c r="AA27" s="139">
        <f>COUNTIF($X$2:X26,"&lt;"&amp;X27)</f>
        <v>0</v>
      </c>
      <c r="AB27" s="149">
        <f t="shared" si="8"/>
        <v>0</v>
      </c>
      <c r="AC27" s="332">
        <f t="shared" si="20"/>
        <v>0</v>
      </c>
    </row>
    <row r="28" spans="1:29" x14ac:dyDescent="0.3">
      <c r="A28" s="229">
        <v>35</v>
      </c>
      <c r="B28" s="355" t="s">
        <v>249</v>
      </c>
      <c r="C28" s="8" t="str">
        <f t="shared" si="10"/>
        <v>matthew cavell</v>
      </c>
      <c r="D28" s="8" t="s">
        <v>5</v>
      </c>
      <c r="E28" s="19">
        <v>1.1506712962962963E-3</v>
      </c>
      <c r="F28" s="8"/>
      <c r="G28" s="8" t="s">
        <v>231</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75</v>
      </c>
      <c r="R28" s="198" t="str">
        <f t="shared" si="11"/>
        <v/>
      </c>
      <c r="S28" s="331">
        <f t="shared" si="1"/>
        <v>75</v>
      </c>
      <c r="T28" s="138">
        <f t="shared" si="16"/>
        <v>0</v>
      </c>
      <c r="U28" s="125">
        <f t="shared" si="13"/>
        <v>95.12</v>
      </c>
      <c r="V28" s="150">
        <f t="shared" si="14"/>
        <v>4.2980000000000018</v>
      </c>
      <c r="W28" s="82">
        <f t="shared" si="15"/>
        <v>-10</v>
      </c>
      <c r="X28" s="248">
        <f t="shared" si="6"/>
        <v>1</v>
      </c>
      <c r="Y28" s="139">
        <f t="shared" si="7"/>
        <v>2</v>
      </c>
      <c r="Z28" s="139">
        <f>IF($Y28="n/a","",IFERROR(COUNTIF($Y$2:$Y28,"="&amp;Y28),""))</f>
        <v>2</v>
      </c>
      <c r="AA28" s="139">
        <f>COUNTIF($X$2:X27,"&lt;"&amp;X28)</f>
        <v>0</v>
      </c>
      <c r="AB28" s="149">
        <f t="shared" si="8"/>
        <v>75</v>
      </c>
      <c r="AC28" s="332">
        <f t="shared" si="17"/>
        <v>65</v>
      </c>
    </row>
    <row r="29" spans="1:29" x14ac:dyDescent="0.3">
      <c r="A29" s="229">
        <v>37</v>
      </c>
      <c r="B29" s="355" t="s">
        <v>239</v>
      </c>
      <c r="C29" s="8" t="str">
        <f t="shared" si="10"/>
        <v>andrew potter</v>
      </c>
      <c r="D29" s="8" t="s">
        <v>26</v>
      </c>
      <c r="E29" s="19">
        <v>1.1542708333333333E-3</v>
      </c>
      <c r="F29" s="8"/>
      <c r="G29" s="8" t="s">
        <v>231</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331">
        <f t="shared" si="1"/>
        <v>0</v>
      </c>
      <c r="T29" s="138">
        <f t="shared" si="16"/>
        <v>0</v>
      </c>
      <c r="U29" s="125" t="str">
        <f t="shared" si="13"/>
        <v/>
      </c>
      <c r="V29" s="150"/>
      <c r="W29" s="82"/>
      <c r="X29" s="248" t="str">
        <f t="shared" si="6"/>
        <v>n/a</v>
      </c>
      <c r="Y29" s="139" t="str">
        <f t="shared" si="7"/>
        <v>n/a</v>
      </c>
      <c r="Z29" s="139" t="str">
        <f>IF($Y29="n/a","",IFERROR(COUNTIF($Y$2:$Y29,"="&amp;Y29),""))</f>
        <v/>
      </c>
      <c r="AA29" s="139">
        <f>COUNTIF($X$2:X28,"&lt;"&amp;X29)</f>
        <v>0</v>
      </c>
      <c r="AB29" s="149">
        <f t="shared" si="8"/>
        <v>0</v>
      </c>
      <c r="AC29" s="332">
        <f t="shared" si="17"/>
        <v>0</v>
      </c>
    </row>
    <row r="30" spans="1:29" x14ac:dyDescent="0.3">
      <c r="A30" s="229">
        <v>247</v>
      </c>
      <c r="B30" s="364" t="s">
        <v>240</v>
      </c>
      <c r="C30" s="8" t="str">
        <f t="shared" si="10"/>
        <v>wayne scanlan</v>
      </c>
      <c r="D30" s="8" t="s">
        <v>21</v>
      </c>
      <c r="E30" s="19">
        <v>1.1579050925925925E-3</v>
      </c>
      <c r="F30" s="8"/>
      <c r="G30" s="8" t="s">
        <v>231</v>
      </c>
      <c r="H30" s="186" t="str">
        <f t="shared" si="11"/>
        <v/>
      </c>
      <c r="I30" s="186" t="str">
        <f t="shared" si="11"/>
        <v/>
      </c>
      <c r="J30" s="186" t="str">
        <f t="shared" si="11"/>
        <v/>
      </c>
      <c r="K30" s="186" t="str">
        <f t="shared" si="11"/>
        <v/>
      </c>
      <c r="L30" s="186" t="str">
        <f t="shared" si="11"/>
        <v/>
      </c>
      <c r="M30" s="186">
        <f t="shared" si="11"/>
        <v>45</v>
      </c>
      <c r="N30" s="186" t="str">
        <f t="shared" si="11"/>
        <v/>
      </c>
      <c r="O30" s="186" t="str">
        <f t="shared" si="11"/>
        <v/>
      </c>
      <c r="P30" s="186" t="str">
        <f t="shared" si="11"/>
        <v/>
      </c>
      <c r="Q30" s="186" t="str">
        <f t="shared" si="11"/>
        <v/>
      </c>
      <c r="R30" s="198" t="str">
        <f t="shared" si="11"/>
        <v/>
      </c>
      <c r="S30" s="331">
        <f t="shared" si="1"/>
        <v>45</v>
      </c>
      <c r="T30" s="138">
        <f t="shared" si="16"/>
        <v>-30</v>
      </c>
      <c r="U30" s="125">
        <f t="shared" si="13"/>
        <v>94.348000000000013</v>
      </c>
      <c r="V30" s="150">
        <f t="shared" si="14"/>
        <v>5.694999999999979</v>
      </c>
      <c r="W30" s="82">
        <f t="shared" si="15"/>
        <v>-10</v>
      </c>
      <c r="X30" s="248">
        <f t="shared" si="6"/>
        <v>2</v>
      </c>
      <c r="Y30" s="139">
        <f t="shared" si="7"/>
        <v>4</v>
      </c>
      <c r="Z30" s="139">
        <f>IF($Y30="n/a","",IFERROR(COUNTIF($Y$2:$Y30,"="&amp;Y30),""))</f>
        <v>4</v>
      </c>
      <c r="AA30" s="139">
        <f>COUNTIF($X$2:X29,"&lt;"&amp;X30)</f>
        <v>2</v>
      </c>
      <c r="AB30" s="149">
        <f t="shared" si="8"/>
        <v>15</v>
      </c>
      <c r="AC30" s="332">
        <f t="shared" si="17"/>
        <v>5</v>
      </c>
    </row>
    <row r="31" spans="1:29" x14ac:dyDescent="0.3">
      <c r="A31" s="229">
        <v>66</v>
      </c>
      <c r="B31" s="355" t="s">
        <v>256</v>
      </c>
      <c r="C31" s="8" t="str">
        <f t="shared" si="10"/>
        <v>george mitropoulos</v>
      </c>
      <c r="D31" s="8" t="s">
        <v>26</v>
      </c>
      <c r="E31" s="19">
        <v>1.1668518518518519E-3</v>
      </c>
      <c r="F31" s="8"/>
      <c r="G31" s="8" t="s">
        <v>231</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331">
        <f t="shared" si="1"/>
        <v>0</v>
      </c>
      <c r="T31" s="138">
        <f t="shared" si="2"/>
        <v>0</v>
      </c>
      <c r="U31" s="125" t="str">
        <f t="shared" si="13"/>
        <v/>
      </c>
      <c r="V31" s="150"/>
      <c r="W31" s="82"/>
      <c r="X31" s="248" t="str">
        <f t="shared" si="6"/>
        <v>n/a</v>
      </c>
      <c r="Y31" s="139" t="str">
        <f t="shared" si="7"/>
        <v>n/a</v>
      </c>
      <c r="Z31" s="139" t="str">
        <f>IF($Y31="n/a","",IFERROR(COUNTIF($Y$2:$Y31,"="&amp;Y31),""))</f>
        <v/>
      </c>
      <c r="AA31" s="139">
        <f>COUNTIF($X$2:X30,"&lt;"&amp;X31)</f>
        <v>0</v>
      </c>
      <c r="AB31" s="149">
        <f t="shared" si="8"/>
        <v>0</v>
      </c>
      <c r="AC31" s="332">
        <f t="shared" si="9"/>
        <v>0</v>
      </c>
    </row>
    <row r="32" spans="1:29" x14ac:dyDescent="0.3">
      <c r="A32" s="229">
        <v>2</v>
      </c>
      <c r="B32" s="355" t="s">
        <v>237</v>
      </c>
      <c r="C32" s="8" t="str">
        <f t="shared" si="10"/>
        <v>john downes</v>
      </c>
      <c r="D32" s="8" t="s">
        <v>5</v>
      </c>
      <c r="E32" s="19">
        <v>1.1699189814814816E-3</v>
      </c>
      <c r="F32" s="8"/>
      <c r="G32" s="8" t="s">
        <v>231</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f t="shared" si="11"/>
        <v>60</v>
      </c>
      <c r="R32" s="198" t="str">
        <f t="shared" si="11"/>
        <v/>
      </c>
      <c r="S32" s="331">
        <f t="shared" si="1"/>
        <v>60</v>
      </c>
      <c r="T32" s="138">
        <f t="shared" si="2"/>
        <v>0</v>
      </c>
      <c r="U32" s="125">
        <f t="shared" si="13"/>
        <v>95.12</v>
      </c>
      <c r="V32" s="150">
        <f t="shared" si="14"/>
        <v>5.9610000000000127</v>
      </c>
      <c r="W32" s="82">
        <f t="shared" si="15"/>
        <v>-10</v>
      </c>
      <c r="X32" s="248">
        <f t="shared" si="6"/>
        <v>1</v>
      </c>
      <c r="Y32" s="139">
        <f t="shared" si="7"/>
        <v>2</v>
      </c>
      <c r="Z32" s="139">
        <f>IF($Y32="n/a","",IFERROR(COUNTIF($Y$2:$Y32,"="&amp;Y32),""))</f>
        <v>3</v>
      </c>
      <c r="AA32" s="139">
        <f>COUNTIF($X$2:X31,"&lt;"&amp;X32)</f>
        <v>0</v>
      </c>
      <c r="AB32" s="149">
        <f t="shared" si="8"/>
        <v>60</v>
      </c>
      <c r="AC32" s="332">
        <f t="shared" si="9"/>
        <v>50</v>
      </c>
    </row>
    <row r="33" spans="1:33" x14ac:dyDescent="0.3">
      <c r="A33" s="229">
        <v>737</v>
      </c>
      <c r="B33" s="355" t="s">
        <v>242</v>
      </c>
      <c r="C33" s="8" t="str">
        <f t="shared" si="10"/>
        <v>stuart dawson</v>
      </c>
      <c r="D33" s="8" t="s">
        <v>5</v>
      </c>
      <c r="E33" s="19">
        <v>1.1827777777777778E-3</v>
      </c>
      <c r="F33" s="8"/>
      <c r="G33" s="8" t="s">
        <v>231</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45</v>
      </c>
      <c r="R33" s="198" t="str">
        <f t="shared" si="11"/>
        <v/>
      </c>
      <c r="S33" s="331">
        <f t="shared" si="1"/>
        <v>45</v>
      </c>
      <c r="T33" s="138">
        <f t="shared" si="2"/>
        <v>0</v>
      </c>
      <c r="U33" s="125">
        <f t="shared" si="13"/>
        <v>95.12</v>
      </c>
      <c r="V33" s="150">
        <f t="shared" si="14"/>
        <v>7.0720000000000027</v>
      </c>
      <c r="W33" s="82">
        <f t="shared" si="15"/>
        <v>-10</v>
      </c>
      <c r="X33" s="248">
        <f t="shared" si="6"/>
        <v>1</v>
      </c>
      <c r="Y33" s="139">
        <f t="shared" si="7"/>
        <v>2</v>
      </c>
      <c r="Z33" s="139">
        <f>IF($Y33="n/a","",IFERROR(COUNTIF($Y$2:$Y33,"="&amp;Y33),""))</f>
        <v>4</v>
      </c>
      <c r="AA33" s="139">
        <f>COUNTIF($X$2:X32,"&lt;"&amp;X33)</f>
        <v>0</v>
      </c>
      <c r="AB33" s="149">
        <f t="shared" si="8"/>
        <v>45</v>
      </c>
      <c r="AC33" s="332">
        <f t="shared" si="9"/>
        <v>35</v>
      </c>
    </row>
    <row r="34" spans="1:33" x14ac:dyDescent="0.3">
      <c r="A34" s="229">
        <v>40</v>
      </c>
      <c r="B34" s="355" t="s">
        <v>257</v>
      </c>
      <c r="C34" s="8" t="str">
        <f t="shared" si="10"/>
        <v>peter whitaker</v>
      </c>
      <c r="D34" s="8" t="s">
        <v>4</v>
      </c>
      <c r="E34" s="19">
        <v>1.1902083333333335E-3</v>
      </c>
      <c r="F34" s="8"/>
      <c r="G34" s="8" t="s">
        <v>227</v>
      </c>
      <c r="H34" s="186" t="str">
        <f t="shared" si="11"/>
        <v/>
      </c>
      <c r="I34" s="186" t="str">
        <f t="shared" si="11"/>
        <v/>
      </c>
      <c r="J34" s="186" t="str">
        <f t="shared" si="11"/>
        <v/>
      </c>
      <c r="K34" s="186" t="str">
        <f t="shared" si="11"/>
        <v/>
      </c>
      <c r="L34" s="186" t="str">
        <f t="shared" si="11"/>
        <v/>
      </c>
      <c r="M34" s="186" t="str">
        <f t="shared" si="11"/>
        <v/>
      </c>
      <c r="N34" s="186" t="str">
        <f t="shared" si="11"/>
        <v/>
      </c>
      <c r="O34" s="186" t="str">
        <f t="shared" si="11"/>
        <v/>
      </c>
      <c r="P34" s="186">
        <f t="shared" si="11"/>
        <v>60</v>
      </c>
      <c r="Q34" s="186" t="str">
        <f t="shared" si="11"/>
        <v/>
      </c>
      <c r="R34" s="198" t="str">
        <f t="shared" si="11"/>
        <v/>
      </c>
      <c r="S34" s="331">
        <f t="shared" si="1"/>
        <v>60</v>
      </c>
      <c r="T34" s="138">
        <f t="shared" si="2"/>
        <v>-45</v>
      </c>
      <c r="U34" s="125">
        <f t="shared" si="13"/>
        <v>91.527999999999992</v>
      </c>
      <c r="V34" s="150">
        <f t="shared" si="14"/>
        <v>11.306000000000026</v>
      </c>
      <c r="W34" s="82">
        <f t="shared" si="15"/>
        <v>-10</v>
      </c>
      <c r="X34" s="248">
        <f t="shared" si="6"/>
        <v>3</v>
      </c>
      <c r="Y34" s="139">
        <f t="shared" si="7"/>
        <v>5</v>
      </c>
      <c r="Z34" s="139">
        <f>IF($Y34="n/a","",IFERROR(COUNTIF($Y$2:$Y34,"="&amp;Y34),""))</f>
        <v>3</v>
      </c>
      <c r="AA34" s="139">
        <f>COUNTIF($X$2:X33,"&lt;"&amp;X34)</f>
        <v>10</v>
      </c>
      <c r="AB34" s="149">
        <f t="shared" si="8"/>
        <v>15</v>
      </c>
      <c r="AC34" s="332">
        <f t="shared" si="9"/>
        <v>5</v>
      </c>
    </row>
    <row r="35" spans="1:33" x14ac:dyDescent="0.3">
      <c r="A35" s="229">
        <v>201</v>
      </c>
      <c r="B35" s="355" t="s">
        <v>258</v>
      </c>
      <c r="C35" s="8" t="str">
        <f t="shared" si="10"/>
        <v>ajith perera</v>
      </c>
      <c r="D35" s="8" t="s">
        <v>26</v>
      </c>
      <c r="E35" s="19">
        <v>1.1943287037037037E-3</v>
      </c>
      <c r="F35" s="8"/>
      <c r="G35" s="8" t="s">
        <v>227</v>
      </c>
      <c r="H35" s="186" t="str">
        <f t="shared" si="11"/>
        <v/>
      </c>
      <c r="I35" s="186" t="str">
        <f t="shared" si="11"/>
        <v/>
      </c>
      <c r="J35" s="186" t="str">
        <f t="shared" si="11"/>
        <v/>
      </c>
      <c r="K35" s="186" t="str">
        <f t="shared" si="11"/>
        <v/>
      </c>
      <c r="L35" s="186" t="str">
        <f t="shared" si="11"/>
        <v/>
      </c>
      <c r="M35" s="186" t="str">
        <f t="shared" si="11"/>
        <v/>
      </c>
      <c r="N35" s="186" t="str">
        <f t="shared" si="11"/>
        <v/>
      </c>
      <c r="O35" s="186" t="str">
        <f t="shared" si="11"/>
        <v/>
      </c>
      <c r="P35" s="186" t="str">
        <f t="shared" si="11"/>
        <v/>
      </c>
      <c r="Q35" s="186" t="str">
        <f t="shared" si="11"/>
        <v/>
      </c>
      <c r="R35" s="198" t="str">
        <f t="shared" si="11"/>
        <v/>
      </c>
      <c r="S35" s="331">
        <f t="shared" si="1"/>
        <v>0</v>
      </c>
      <c r="T35" s="138">
        <f t="shared" si="2"/>
        <v>0</v>
      </c>
      <c r="U35" s="125" t="str">
        <f t="shared" si="13"/>
        <v/>
      </c>
      <c r="V35" s="150"/>
      <c r="W35" s="82"/>
      <c r="X35" s="248" t="str">
        <f t="shared" si="6"/>
        <v>n/a</v>
      </c>
      <c r="Y35" s="139" t="str">
        <f t="shared" si="7"/>
        <v>n/a</v>
      </c>
      <c r="Z35" s="139" t="str">
        <f>IF($Y35="n/a","",IFERROR(COUNTIF($Y$2:$Y35,"="&amp;Y35),""))</f>
        <v/>
      </c>
      <c r="AA35" s="139">
        <f>COUNTIF($X$2:X34,"&lt;"&amp;X35)</f>
        <v>0</v>
      </c>
      <c r="AB35" s="149">
        <f t="shared" si="8"/>
        <v>0</v>
      </c>
      <c r="AC35" s="332">
        <f t="shared" si="9"/>
        <v>0</v>
      </c>
    </row>
    <row r="36" spans="1:33" x14ac:dyDescent="0.3">
      <c r="A36" s="229">
        <v>17</v>
      </c>
      <c r="B36" s="355" t="s">
        <v>259</v>
      </c>
      <c r="C36" s="8" t="str">
        <f t="shared" si="10"/>
        <v>craig baird</v>
      </c>
      <c r="D36" s="8" t="s">
        <v>3</v>
      </c>
      <c r="E36" s="19">
        <v>1.2583680555555555E-3</v>
      </c>
      <c r="F36" s="8"/>
      <c r="G36" s="8" t="s">
        <v>134</v>
      </c>
      <c r="H36" s="186" t="str">
        <f t="shared" si="11"/>
        <v/>
      </c>
      <c r="I36" s="186" t="str">
        <f t="shared" si="11"/>
        <v/>
      </c>
      <c r="J36" s="186" t="str">
        <f t="shared" si="11"/>
        <v/>
      </c>
      <c r="K36" s="186" t="str">
        <f t="shared" si="11"/>
        <v/>
      </c>
      <c r="L36" s="186" t="str">
        <f t="shared" si="11"/>
        <v/>
      </c>
      <c r="M36" s="186" t="str">
        <f t="shared" si="11"/>
        <v/>
      </c>
      <c r="N36" s="186" t="str">
        <f t="shared" si="11"/>
        <v/>
      </c>
      <c r="O36" s="186" t="str">
        <f t="shared" si="11"/>
        <v/>
      </c>
      <c r="P36" s="186" t="str">
        <f t="shared" si="11"/>
        <v/>
      </c>
      <c r="Q36" s="186" t="str">
        <f t="shared" si="11"/>
        <v/>
      </c>
      <c r="R36" s="198">
        <f t="shared" si="11"/>
        <v>100</v>
      </c>
      <c r="S36" s="331">
        <f t="shared" si="1"/>
        <v>100</v>
      </c>
      <c r="T36" s="138">
        <f t="shared" si="2"/>
        <v>0</v>
      </c>
      <c r="U36" s="125">
        <f t="shared" si="13"/>
        <v>97.106999999999999</v>
      </c>
      <c r="V36" s="150">
        <f t="shared" si="14"/>
        <v>11.616</v>
      </c>
      <c r="W36" s="82">
        <f t="shared" si="15"/>
        <v>-10</v>
      </c>
      <c r="X36" s="248">
        <f t="shared" si="6"/>
        <v>1</v>
      </c>
      <c r="Y36" s="139">
        <f t="shared" si="7"/>
        <v>1</v>
      </c>
      <c r="Z36" s="139">
        <f>IF($Y36="n/a","",IFERROR(COUNTIF($Y$2:$Y36,"="&amp;Y36),""))</f>
        <v>1</v>
      </c>
      <c r="AA36" s="139">
        <f>COUNTIF($X$2:X35,"&lt;"&amp;X36)</f>
        <v>0</v>
      </c>
      <c r="AB36" s="149">
        <f t="shared" si="8"/>
        <v>100</v>
      </c>
      <c r="AC36" s="332">
        <f t="shared" si="9"/>
        <v>90</v>
      </c>
    </row>
    <row r="37" spans="1:33" x14ac:dyDescent="0.3">
      <c r="A37" s="229">
        <v>11</v>
      </c>
      <c r="B37" s="355" t="s">
        <v>243</v>
      </c>
      <c r="C37" s="8" t="str">
        <f t="shared" si="10"/>
        <v>alexandra rodek</v>
      </c>
      <c r="D37" s="8" t="s">
        <v>26</v>
      </c>
      <c r="E37" s="19">
        <v>1.268773148148148E-3</v>
      </c>
      <c r="F37" s="8"/>
      <c r="G37" s="8" t="s">
        <v>231</v>
      </c>
      <c r="H37" s="186" t="str">
        <f t="shared" si="11"/>
        <v/>
      </c>
      <c r="I37" s="186" t="str">
        <f t="shared" si="11"/>
        <v/>
      </c>
      <c r="J37" s="186" t="str">
        <f t="shared" ref="H37:R39" si="21">IF($D37=J$1,$S37,"")</f>
        <v/>
      </c>
      <c r="K37" s="186" t="str">
        <f t="shared" si="21"/>
        <v/>
      </c>
      <c r="L37" s="186" t="str">
        <f t="shared" si="21"/>
        <v/>
      </c>
      <c r="M37" s="186" t="str">
        <f t="shared" si="21"/>
        <v/>
      </c>
      <c r="N37" s="186" t="str">
        <f t="shared" si="21"/>
        <v/>
      </c>
      <c r="O37" s="186" t="str">
        <f t="shared" si="21"/>
        <v/>
      </c>
      <c r="P37" s="186" t="str">
        <f t="shared" si="21"/>
        <v/>
      </c>
      <c r="Q37" s="186" t="str">
        <f t="shared" si="21"/>
        <v/>
      </c>
      <c r="R37" s="198" t="str">
        <f t="shared" si="21"/>
        <v/>
      </c>
      <c r="S37" s="331">
        <f t="shared" si="1"/>
        <v>0</v>
      </c>
      <c r="T37" s="138">
        <f t="shared" si="2"/>
        <v>0</v>
      </c>
      <c r="U37" s="125" t="str">
        <f t="shared" si="13"/>
        <v/>
      </c>
      <c r="V37" s="150"/>
      <c r="W37" s="82"/>
      <c r="X37" s="248" t="str">
        <f t="shared" si="6"/>
        <v>n/a</v>
      </c>
      <c r="Y37" s="139" t="str">
        <f t="shared" si="7"/>
        <v>n/a</v>
      </c>
      <c r="Z37" s="139" t="str">
        <f>IF($Y37="n/a","",IFERROR(COUNTIF($Y$2:$Y37,"="&amp;Y37),""))</f>
        <v/>
      </c>
      <c r="AA37" s="139">
        <f>COUNTIF($X$2:X36,"&lt;"&amp;X37)</f>
        <v>0</v>
      </c>
      <c r="AB37" s="149">
        <f t="shared" si="8"/>
        <v>0</v>
      </c>
      <c r="AC37" s="332">
        <f t="shared" si="9"/>
        <v>0</v>
      </c>
    </row>
    <row r="38" spans="1:33" x14ac:dyDescent="0.3">
      <c r="A38" s="229">
        <v>261</v>
      </c>
      <c r="B38" s="355" t="s">
        <v>260</v>
      </c>
      <c r="C38" s="8" t="str">
        <f t="shared" si="10"/>
        <v>vivien stewart</v>
      </c>
      <c r="D38" s="8" t="s">
        <v>21</v>
      </c>
      <c r="E38" s="19">
        <v>1.2752662037037038E-3</v>
      </c>
      <c r="F38" s="8"/>
      <c r="G38" s="8" t="s">
        <v>134</v>
      </c>
      <c r="H38" s="186" t="str">
        <f t="shared" si="21"/>
        <v/>
      </c>
      <c r="I38" s="186" t="str">
        <f t="shared" si="21"/>
        <v/>
      </c>
      <c r="J38" s="186" t="str">
        <f t="shared" si="21"/>
        <v/>
      </c>
      <c r="K38" s="186" t="str">
        <f t="shared" si="21"/>
        <v/>
      </c>
      <c r="L38" s="186" t="str">
        <f t="shared" si="21"/>
        <v/>
      </c>
      <c r="M38" s="186">
        <f t="shared" si="21"/>
        <v>30</v>
      </c>
      <c r="N38" s="186" t="str">
        <f t="shared" si="21"/>
        <v/>
      </c>
      <c r="O38" s="186" t="str">
        <f t="shared" si="21"/>
        <v/>
      </c>
      <c r="P38" s="186" t="str">
        <f t="shared" si="21"/>
        <v/>
      </c>
      <c r="Q38" s="186" t="str">
        <f t="shared" si="21"/>
        <v/>
      </c>
      <c r="R38" s="198" t="str">
        <f t="shared" si="21"/>
        <v/>
      </c>
      <c r="S38" s="331">
        <f t="shared" si="1"/>
        <v>30</v>
      </c>
      <c r="T38" s="138">
        <f t="shared" si="2"/>
        <v>-15</v>
      </c>
      <c r="U38" s="125">
        <f t="shared" si="13"/>
        <v>94.348000000000013</v>
      </c>
      <c r="V38" s="150">
        <f t="shared" si="14"/>
        <v>15.834999999999994</v>
      </c>
      <c r="W38" s="82">
        <f t="shared" si="15"/>
        <v>-10</v>
      </c>
      <c r="X38" s="248">
        <f t="shared" si="6"/>
        <v>2</v>
      </c>
      <c r="Y38" s="139">
        <f t="shared" si="7"/>
        <v>4</v>
      </c>
      <c r="Z38" s="139">
        <f>IF($Y38="n/a","",IFERROR(COUNTIF($Y$2:$Y38,"="&amp;Y38),""))</f>
        <v>5</v>
      </c>
      <c r="AA38" s="139">
        <f>COUNTIF($X$2:X37,"&lt;"&amp;X38)</f>
        <v>5</v>
      </c>
      <c r="AB38" s="149">
        <f t="shared" si="8"/>
        <v>15</v>
      </c>
      <c r="AC38" s="332">
        <f t="shared" si="9"/>
        <v>5</v>
      </c>
    </row>
    <row r="39" spans="1:33" ht="12.9" thickBot="1" x14ac:dyDescent="0.35">
      <c r="A39" s="231">
        <v>50</v>
      </c>
      <c r="B39" s="356" t="s">
        <v>246</v>
      </c>
      <c r="C39" s="230" t="str">
        <f t="shared" si="10"/>
        <v>alan conrad</v>
      </c>
      <c r="D39" s="230" t="s">
        <v>49</v>
      </c>
      <c r="E39" s="362">
        <v>1.2828703703703702E-3</v>
      </c>
      <c r="F39" s="230"/>
      <c r="G39" s="230" t="s">
        <v>215</v>
      </c>
      <c r="H39" s="201" t="str">
        <f t="shared" si="21"/>
        <v/>
      </c>
      <c r="I39" s="201" t="str">
        <f t="shared" si="21"/>
        <v/>
      </c>
      <c r="J39" s="201" t="str">
        <f t="shared" si="21"/>
        <v/>
      </c>
      <c r="K39" s="201">
        <f t="shared" si="21"/>
        <v>45</v>
      </c>
      <c r="L39" s="201" t="str">
        <f t="shared" si="21"/>
        <v/>
      </c>
      <c r="M39" s="201" t="str">
        <f t="shared" si="21"/>
        <v/>
      </c>
      <c r="N39" s="201" t="str">
        <f t="shared" si="21"/>
        <v/>
      </c>
      <c r="O39" s="201" t="str">
        <f t="shared" si="21"/>
        <v/>
      </c>
      <c r="P39" s="201" t="str">
        <f t="shared" si="21"/>
        <v/>
      </c>
      <c r="Q39" s="201" t="str">
        <f t="shared" si="21"/>
        <v/>
      </c>
      <c r="R39" s="202" t="str">
        <f t="shared" si="21"/>
        <v/>
      </c>
      <c r="S39" s="352">
        <f t="shared" si="1"/>
        <v>45</v>
      </c>
      <c r="T39" s="144">
        <f t="shared" si="2"/>
        <v>-30</v>
      </c>
      <c r="U39" s="126">
        <f t="shared" si="13"/>
        <v>89.442999999999998</v>
      </c>
      <c r="V39" s="199">
        <f t="shared" si="14"/>
        <v>21.396999999999991</v>
      </c>
      <c r="W39" s="135">
        <f t="shared" si="15"/>
        <v>-10</v>
      </c>
      <c r="X39" s="249">
        <f t="shared" si="6"/>
        <v>4</v>
      </c>
      <c r="Y39" s="250">
        <f t="shared" si="7"/>
        <v>8</v>
      </c>
      <c r="Z39" s="250">
        <f>IF($Y39="n/a","",IFERROR(COUNTIF($Y$2:$Y39,"="&amp;Y39),""))</f>
        <v>4</v>
      </c>
      <c r="AA39" s="250">
        <f>COUNTIF($X$2:X38,"&lt;"&amp;X39)</f>
        <v>15</v>
      </c>
      <c r="AB39" s="251">
        <f t="shared" si="8"/>
        <v>15</v>
      </c>
      <c r="AC39" s="353">
        <f t="shared" si="9"/>
        <v>5</v>
      </c>
    </row>
    <row r="40" spans="1:33" ht="12.9" thickBot="1" x14ac:dyDescent="0.35">
      <c r="F40" s="134"/>
      <c r="G40" s="136" t="s">
        <v>27</v>
      </c>
      <c r="H40" s="137">
        <f t="shared" ref="H40:S40" si="22">COUNT(H2:H39)</f>
        <v>1</v>
      </c>
      <c r="I40" s="137">
        <f t="shared" si="22"/>
        <v>4</v>
      </c>
      <c r="J40" s="137">
        <f t="shared" si="22"/>
        <v>1</v>
      </c>
      <c r="K40" s="137">
        <f t="shared" si="22"/>
        <v>4</v>
      </c>
      <c r="L40" s="137">
        <f t="shared" si="22"/>
        <v>6</v>
      </c>
      <c r="M40" s="137">
        <f t="shared" si="22"/>
        <v>5</v>
      </c>
      <c r="N40" s="137">
        <f t="shared" si="22"/>
        <v>2</v>
      </c>
      <c r="O40" s="137">
        <f t="shared" si="22"/>
        <v>0</v>
      </c>
      <c r="P40" s="137">
        <f t="shared" si="22"/>
        <v>3</v>
      </c>
      <c r="Q40" s="137">
        <f t="shared" si="22"/>
        <v>4</v>
      </c>
      <c r="R40" s="137">
        <f t="shared" si="22"/>
        <v>1</v>
      </c>
      <c r="S40" s="226">
        <f t="shared" si="22"/>
        <v>38</v>
      </c>
      <c r="T40" s="154"/>
      <c r="U40" s="154"/>
      <c r="V40" s="147"/>
      <c r="W40" s="154"/>
      <c r="X40" s="154"/>
      <c r="Y40" s="154"/>
      <c r="Z40" s="154"/>
      <c r="AA40" s="154"/>
      <c r="AB40" s="154"/>
      <c r="AC40" s="154"/>
    </row>
    <row r="41" spans="1:33" x14ac:dyDescent="0.3">
      <c r="T41" s="8"/>
      <c r="U41" s="1"/>
      <c r="V41" s="147"/>
      <c r="W41" s="1"/>
      <c r="X41" s="8"/>
      <c r="Y41" s="8"/>
      <c r="Z41" s="8"/>
      <c r="AA41" s="8"/>
      <c r="AB41" s="8"/>
      <c r="AC41" s="1"/>
    </row>
    <row r="42" spans="1:33" customFormat="1" x14ac:dyDescent="0.3">
      <c r="A42" s="83"/>
      <c r="B42" s="358"/>
      <c r="C42" s="2"/>
      <c r="D42" s="85"/>
      <c r="E42" s="84"/>
      <c r="F42" s="84"/>
      <c r="G42" s="84"/>
      <c r="H42" s="84"/>
      <c r="I42" s="84"/>
      <c r="J42" s="84"/>
      <c r="K42" s="84"/>
      <c r="L42" s="84"/>
      <c r="M42" s="84"/>
      <c r="N42" s="84"/>
      <c r="O42" s="84"/>
      <c r="P42" s="84"/>
      <c r="Q42" s="84"/>
      <c r="R42" s="84"/>
      <c r="S42" s="84"/>
      <c r="T42" s="85"/>
      <c r="V42" s="124"/>
      <c r="X42" s="85"/>
      <c r="Y42" s="85"/>
      <c r="Z42" s="85"/>
      <c r="AA42" s="85"/>
      <c r="AB42" s="85"/>
      <c r="AD42" s="84"/>
      <c r="AE42" s="84"/>
      <c r="AF42" s="84"/>
      <c r="AG42" s="84"/>
    </row>
  </sheetData>
  <mergeCells count="1">
    <mergeCell ref="AE1:AG1"/>
  </mergeCells>
  <conditionalFormatting sqref="A2:R39 T2:W39">
    <cfRule type="expression" dxfId="10" priority="1">
      <formula>$D2="OPN"</formula>
    </cfRule>
    <cfRule type="expression" dxfId="9" priority="2">
      <formula>$D2="RES"</formula>
    </cfRule>
    <cfRule type="expression" dxfId="8" priority="3">
      <formula>$D2="SMOD"</formula>
    </cfRule>
    <cfRule type="expression" dxfId="7" priority="4">
      <formula>$D2="CDMOD"</formula>
    </cfRule>
    <cfRule type="expression" dxfId="6" priority="5">
      <formula>$D2="ABMOD"</formula>
    </cfRule>
    <cfRule type="expression" dxfId="5" priority="6">
      <formula>$D2="NBC"</formula>
    </cfRule>
    <cfRule type="expression" dxfId="4" priority="7">
      <formula>$D2="NAC"</formula>
    </cfRule>
    <cfRule type="expression" dxfId="3" priority="8">
      <formula>$D2="SND"</formula>
    </cfRule>
    <cfRule type="expression" dxfId="2" priority="9">
      <formula>$D2="SNC"</formula>
    </cfRule>
    <cfRule type="expression" dxfId="1" priority="10">
      <formula>$D2="SNB"</formula>
    </cfRule>
    <cfRule type="expression" dxfId="0"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A22" sqref="A22:B31"/>
    </sheetView>
  </sheetViews>
  <sheetFormatPr defaultColWidth="8.84375" defaultRowHeight="12.45" x14ac:dyDescent="0.3"/>
  <cols>
    <col min="1" max="1" width="8.15234375" style="32" customWidth="1"/>
    <col min="2" max="2" width="37.69140625" style="31" customWidth="1"/>
    <col min="3" max="3" width="8.84375" style="32" customWidth="1"/>
    <col min="4" max="16384" width="8.84375" style="32"/>
  </cols>
  <sheetData>
    <row r="1" spans="1:13" x14ac:dyDescent="0.3">
      <c r="A1" s="30" t="s">
        <v>12</v>
      </c>
    </row>
    <row r="2" spans="1:13" ht="14.6" x14ac:dyDescent="0.4">
      <c r="A2" s="33" t="s">
        <v>15</v>
      </c>
      <c r="B2" s="89" t="s">
        <v>32</v>
      </c>
    </row>
    <row r="3" spans="1:13" ht="14.6" x14ac:dyDescent="0.4">
      <c r="A3" s="33" t="s">
        <v>15</v>
      </c>
      <c r="B3" s="89" t="s">
        <v>33</v>
      </c>
    </row>
    <row r="4" spans="1:13" ht="25.95" customHeight="1" x14ac:dyDescent="0.3">
      <c r="A4" s="33" t="s">
        <v>15</v>
      </c>
      <c r="B4" s="391" t="s">
        <v>87</v>
      </c>
      <c r="C4" s="391"/>
      <c r="D4" s="391"/>
      <c r="E4" s="391"/>
      <c r="F4" s="391"/>
      <c r="G4" s="391"/>
      <c r="H4" s="391"/>
      <c r="I4" s="391"/>
      <c r="J4" s="391"/>
      <c r="K4" s="391"/>
      <c r="L4" s="391"/>
      <c r="M4" s="391"/>
    </row>
    <row r="6" spans="1:13" ht="12.9" thickBot="1" x14ac:dyDescent="0.35">
      <c r="A6" s="30" t="s">
        <v>82</v>
      </c>
    </row>
    <row r="7" spans="1:13" ht="12.9" thickBot="1" x14ac:dyDescent="0.35">
      <c r="A7" s="160" t="s">
        <v>2</v>
      </c>
      <c r="B7" s="157" t="s">
        <v>75</v>
      </c>
      <c r="C7" s="161" t="s">
        <v>74</v>
      </c>
      <c r="D7" s="159" t="s">
        <v>76</v>
      </c>
      <c r="E7" s="158"/>
    </row>
    <row r="8" spans="1:13" x14ac:dyDescent="0.3">
      <c r="A8" s="164" t="s">
        <v>3</v>
      </c>
      <c r="B8" s="163" t="s">
        <v>83</v>
      </c>
      <c r="C8" s="162">
        <v>1</v>
      </c>
      <c r="D8" s="165">
        <v>1</v>
      </c>
      <c r="E8" s="392" t="s">
        <v>73</v>
      </c>
    </row>
    <row r="9" spans="1:13" ht="12.9" thickBot="1" x14ac:dyDescent="0.35">
      <c r="A9" s="168" t="s">
        <v>5</v>
      </c>
      <c r="B9" s="167" t="s">
        <v>84</v>
      </c>
      <c r="C9" s="166">
        <v>2</v>
      </c>
      <c r="D9" s="169">
        <v>1</v>
      </c>
      <c r="E9" s="393"/>
    </row>
    <row r="10" spans="1:13" x14ac:dyDescent="0.3">
      <c r="A10" s="164" t="s">
        <v>22</v>
      </c>
      <c r="B10" s="163" t="s">
        <v>85</v>
      </c>
      <c r="C10" s="162">
        <v>3</v>
      </c>
      <c r="D10" s="165">
        <v>2</v>
      </c>
      <c r="E10" s="392" t="s">
        <v>73</v>
      </c>
    </row>
    <row r="11" spans="1:13" ht="12.9" thickBot="1" x14ac:dyDescent="0.35">
      <c r="A11" s="168" t="s">
        <v>21</v>
      </c>
      <c r="B11" s="167" t="s">
        <v>19</v>
      </c>
      <c r="C11" s="166">
        <v>4</v>
      </c>
      <c r="D11" s="169">
        <v>2</v>
      </c>
      <c r="E11" s="393"/>
    </row>
    <row r="12" spans="1:13" x14ac:dyDescent="0.3">
      <c r="A12" s="164" t="s">
        <v>4</v>
      </c>
      <c r="B12" s="170" t="s">
        <v>9</v>
      </c>
      <c r="C12" s="162">
        <v>5</v>
      </c>
      <c r="D12" s="165">
        <v>3</v>
      </c>
      <c r="E12" s="392" t="s">
        <v>73</v>
      </c>
    </row>
    <row r="13" spans="1:13" ht="12.9" thickBot="1" x14ac:dyDescent="0.35">
      <c r="A13" s="168" t="s">
        <v>47</v>
      </c>
      <c r="B13" s="171" t="s">
        <v>20</v>
      </c>
      <c r="C13" s="166">
        <v>6</v>
      </c>
      <c r="D13" s="169">
        <v>3</v>
      </c>
      <c r="E13" s="393"/>
    </row>
    <row r="14" spans="1:13" ht="13.2" customHeight="1" x14ac:dyDescent="0.3">
      <c r="A14" s="164" t="s">
        <v>48</v>
      </c>
      <c r="B14" s="170" t="s">
        <v>45</v>
      </c>
      <c r="C14" s="162">
        <v>7</v>
      </c>
      <c r="D14" s="165">
        <v>4</v>
      </c>
      <c r="E14" s="392" t="s">
        <v>73</v>
      </c>
    </row>
    <row r="15" spans="1:13" ht="13.2" customHeight="1" thickBot="1" x14ac:dyDescent="0.35">
      <c r="A15" s="168" t="s">
        <v>49</v>
      </c>
      <c r="B15" s="171" t="s">
        <v>46</v>
      </c>
      <c r="C15" s="166">
        <v>8</v>
      </c>
      <c r="D15" s="169">
        <v>4</v>
      </c>
      <c r="E15" s="393"/>
    </row>
    <row r="16" spans="1:13" ht="12.9" thickBot="1" x14ac:dyDescent="0.35">
      <c r="A16" s="174" t="s">
        <v>16</v>
      </c>
      <c r="B16" s="173" t="s">
        <v>17</v>
      </c>
      <c r="C16" s="172">
        <v>9</v>
      </c>
      <c r="D16" s="175">
        <v>5</v>
      </c>
      <c r="E16" s="176"/>
    </row>
    <row r="17" spans="1:5" ht="12.9" thickBot="1" x14ac:dyDescent="0.35">
      <c r="A17" s="168" t="s">
        <v>13</v>
      </c>
      <c r="B17" s="177" t="s">
        <v>11</v>
      </c>
      <c r="C17" s="166">
        <v>10</v>
      </c>
      <c r="D17" s="169">
        <v>6</v>
      </c>
      <c r="E17" s="178"/>
    </row>
    <row r="18" spans="1:5" ht="12.9" thickBot="1" x14ac:dyDescent="0.35">
      <c r="A18" s="174" t="s">
        <v>14</v>
      </c>
      <c r="B18" s="173" t="s">
        <v>10</v>
      </c>
      <c r="C18" s="172">
        <v>11</v>
      </c>
      <c r="D18" s="175">
        <v>7</v>
      </c>
      <c r="E18" s="176"/>
    </row>
    <row r="19" spans="1:5" x14ac:dyDescent="0.3">
      <c r="A19" s="34"/>
      <c r="B19" s="32"/>
    </row>
    <row r="20" spans="1:5" x14ac:dyDescent="0.3">
      <c r="A20" s="156" t="s">
        <v>86</v>
      </c>
      <c r="B20" s="32"/>
    </row>
    <row r="21" spans="1:5" x14ac:dyDescent="0.3">
      <c r="A21" s="184" t="s">
        <v>0</v>
      </c>
      <c r="B21" s="132" t="s">
        <v>79</v>
      </c>
    </row>
    <row r="22" spans="1:5" x14ac:dyDescent="0.3">
      <c r="A22" s="142">
        <v>1</v>
      </c>
      <c r="B22" s="141">
        <v>100</v>
      </c>
    </row>
    <row r="23" spans="1:5" x14ac:dyDescent="0.3">
      <c r="A23" s="142">
        <v>2</v>
      </c>
      <c r="B23" s="141">
        <v>75</v>
      </c>
    </row>
    <row r="24" spans="1:5" x14ac:dyDescent="0.3">
      <c r="A24" s="142">
        <v>3</v>
      </c>
      <c r="B24" s="141">
        <v>60</v>
      </c>
    </row>
    <row r="25" spans="1:5" x14ac:dyDescent="0.3">
      <c r="A25" s="142">
        <v>4</v>
      </c>
      <c r="B25" s="141">
        <v>45</v>
      </c>
    </row>
    <row r="26" spans="1:5" x14ac:dyDescent="0.3">
      <c r="A26" s="142">
        <v>5</v>
      </c>
      <c r="B26" s="143">
        <v>30</v>
      </c>
    </row>
    <row r="27" spans="1:5" x14ac:dyDescent="0.3">
      <c r="A27" s="142">
        <v>6</v>
      </c>
      <c r="B27" s="143">
        <v>15</v>
      </c>
    </row>
    <row r="28" spans="1:5" x14ac:dyDescent="0.3">
      <c r="A28" s="142">
        <v>7</v>
      </c>
      <c r="B28" s="143">
        <v>15</v>
      </c>
    </row>
    <row r="29" spans="1:5" x14ac:dyDescent="0.3">
      <c r="A29" s="142">
        <v>8</v>
      </c>
      <c r="B29" s="143">
        <v>15</v>
      </c>
    </row>
    <row r="30" spans="1:5" x14ac:dyDescent="0.3">
      <c r="A30" s="142">
        <v>9</v>
      </c>
      <c r="B30" s="141">
        <v>15</v>
      </c>
    </row>
    <row r="31" spans="1:5" x14ac:dyDescent="0.3">
      <c r="A31" s="142">
        <v>10</v>
      </c>
      <c r="B31" s="141">
        <v>15</v>
      </c>
    </row>
    <row r="32" spans="1:5" x14ac:dyDescent="0.3">
      <c r="A32" s="140"/>
      <c r="B32" s="141"/>
    </row>
    <row r="34" spans="1:2" ht="15" thickBot="1" x14ac:dyDescent="0.35">
      <c r="A34" s="93" t="s">
        <v>34</v>
      </c>
      <c r="B34" s="91"/>
    </row>
    <row r="35" spans="1:2" ht="15" thickBot="1" x14ac:dyDescent="0.35">
      <c r="A35" s="181" t="s">
        <v>40</v>
      </c>
      <c r="B35" s="179" t="s">
        <v>35</v>
      </c>
    </row>
    <row r="36" spans="1:2" ht="15" thickBot="1" x14ac:dyDescent="0.35">
      <c r="A36" s="182" t="s">
        <v>41</v>
      </c>
      <c r="B36" s="180" t="s">
        <v>36</v>
      </c>
    </row>
    <row r="37" spans="1:2" ht="15" thickBot="1" x14ac:dyDescent="0.35">
      <c r="A37" s="182" t="s">
        <v>42</v>
      </c>
      <c r="B37" s="180" t="s">
        <v>37</v>
      </c>
    </row>
    <row r="38" spans="1:2" ht="15" thickBot="1" x14ac:dyDescent="0.35">
      <c r="A38" s="182" t="s">
        <v>43</v>
      </c>
      <c r="B38" s="180" t="s">
        <v>38</v>
      </c>
    </row>
    <row r="39" spans="1:2" ht="15" thickBot="1" x14ac:dyDescent="0.35">
      <c r="A39" s="183" t="s">
        <v>44</v>
      </c>
      <c r="B39" s="180" t="s">
        <v>39</v>
      </c>
    </row>
    <row r="40" spans="1:2" x14ac:dyDescent="0.3">
      <c r="A40" s="92"/>
      <c r="B40" s="90"/>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Championship Points</vt:lpstr>
      <vt:lpstr>Rd1 PI</vt:lpstr>
      <vt:lpstr>Rd2 Sandown</vt:lpstr>
      <vt:lpstr>Championship Scoring</vt:lpstr>
      <vt:lpstr>'Rd1 PI'!Benchmarks</vt:lpstr>
      <vt:lpstr>'Rd2 Sandown'!Benchmarks</vt:lpstr>
      <vt:lpstr>BenchmarksRd1</vt:lpstr>
      <vt:lpstr>'Rd2 Sandown'!BenchmarksRd2</vt:lpstr>
      <vt:lpstr>'Rd2 Sandown'!BenchmarksRd3</vt:lpstr>
      <vt:lpstr>'Rd1 PI'!BenchmarksRd4</vt:lpstr>
      <vt:lpstr>'Rd2 Sandown'!BenchmarksRd4</vt:lpstr>
      <vt:lpstr>'Rd1 PI'!BenchmarksRd5</vt:lpstr>
      <vt:lpstr>'Rd1 PI'!BenchmarksRd6</vt:lpstr>
      <vt:lpstr>Class</vt:lpstr>
      <vt:lpstr>'Rd2 Sandown'!CLASS2018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2019-03-13T02:34:01Z</dcterms:modified>
</cp:coreProperties>
</file>