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iarc and MX5\"/>
    </mc:Choice>
  </mc:AlternateContent>
  <bookViews>
    <workbookView xWindow="0" yWindow="0" windowWidth="28800" windowHeight="12105" tabRatio="757"/>
  </bookViews>
  <sheets>
    <sheet name="Championship Points" sheetId="5" r:id="rId1"/>
    <sheet name="Rd1 PI" sheetId="21" r:id="rId2"/>
    <sheet name="Rd2 Sandown" sheetId="23" r:id="rId3"/>
    <sheet name="Rd3 Winton" sheetId="25" r:id="rId4"/>
    <sheet name="Championship Scoring" sheetId="3" r:id="rId5"/>
  </sheets>
  <externalReferences>
    <externalReference r:id="rId6"/>
    <externalReference r:id="rId7"/>
    <externalReference r:id="rId8"/>
    <externalReference r:id="rId9"/>
  </externalReferences>
  <definedNames>
    <definedName name="Benchmarks" localSheetId="1">'Rd1 PI'!$AE$1:$AG$41</definedName>
    <definedName name="Benchmarks" localSheetId="2">'Rd2 Sandown'!$AE$2:$AG$12</definedName>
    <definedName name="Benchmarks" localSheetId="3">'Rd3 Winton'!$AE$2:$AG$12</definedName>
    <definedName name="Benchmarks">#REF!</definedName>
    <definedName name="Benchmarks2" localSheetId="2">'[1]Rd1 Broadford'!$AE$2:$AG$12</definedName>
    <definedName name="Benchmarks2" localSheetId="3">'[1]Rd1 Broadford'!$AE$2:$AG$12</definedName>
    <definedName name="Benchmarks2">'[2]Rd1 Broadford'!$AE$2:$AG$12</definedName>
    <definedName name="BenchmarksRd1" localSheetId="2">'[3]Rd1 Broadford'!$AE$2:$AG$12</definedName>
    <definedName name="BenchmarksRd1" localSheetId="3">'[3]Rd1 Broadford'!$AE$2:$AG$12</definedName>
    <definedName name="BenchmarksRd1">'Rd1 PI'!$AE$2:$AG$12</definedName>
    <definedName name="BenchmarksRd2" localSheetId="2">'Rd2 Sandown'!$AE$2:$AG$12</definedName>
    <definedName name="BenchmarksRd2" localSheetId="3">'Rd3 Winton'!$AE$2:$AG$12</definedName>
    <definedName name="BenchmarksRd2">#REF!</definedName>
    <definedName name="BenchmarksRd3" localSheetId="2">'Rd2 Sandown'!$AE$2:$AG$12</definedName>
    <definedName name="BenchmarksRd3" localSheetId="3">'Rd3 Winton'!$AE$2:$AG$12</definedName>
    <definedName name="BenchmarksRd3">#REF!</definedName>
    <definedName name="BenchmarksRd4" localSheetId="1">'Rd1 PI'!$AE$2:$AG$41</definedName>
    <definedName name="BenchmarksRd4" localSheetId="2">'Rd2 Sandown'!$AE$2:$AG$12</definedName>
    <definedName name="BenchmarksRd4" localSheetId="3">'Rd3 Winton'!$AE$2:$AG$12</definedName>
    <definedName name="BenchmarksRd4">#REF!</definedName>
    <definedName name="BenchmarksRd5" localSheetId="1">'Rd1 PI'!$AE$2:$AG$41</definedName>
    <definedName name="BenchmarksRd5" localSheetId="2">'[3]Rd5 Sandown'!$AE$2:$AG$12</definedName>
    <definedName name="BenchmarksRd5" localSheetId="3">'[3]Rd5 Sandown'!$AE$2:$AG$12</definedName>
    <definedName name="BenchmarksRd5">#REF!</definedName>
    <definedName name="BenchmarksRd6" localSheetId="1">'Rd1 PI'!$AE$2:$AG$12</definedName>
    <definedName name="BenchmarksRd6" localSheetId="2">'[3]Rd6 PI'!$AE$2:$AG$12</definedName>
    <definedName name="BenchmarksRd6" localSheetId="3">'[3]Rd6 PI'!$AE$2:$AG$12</definedName>
    <definedName name="BenchmarksRd6">#REF!</definedName>
    <definedName name="BenchmarksRd9" localSheetId="2">'[3]Rd9 SMSP'!$AE$2:$AG$12</definedName>
    <definedName name="BenchmarksRd9" localSheetId="3">'[3]Rd9 SMSP'!$AE$2:$AG$12</definedName>
    <definedName name="BenchmarksRd9">#REF!</definedName>
    <definedName name="BenchmarksW">'[4]Rd1 PI'!$AE$2:$AG$12</definedName>
    <definedName name="Class" localSheetId="2">'[3]Championship Scoring'!$A$7:$D$18</definedName>
    <definedName name="Class" localSheetId="3">'[3]Championship Scoring'!$A$7:$D$18</definedName>
    <definedName name="Class">'Championship Scoring'!$A$7:$D$18</definedName>
    <definedName name="CLASS2018" localSheetId="2">'Rd2 Sandown'!$Y$2</definedName>
    <definedName name="CLASS2018" localSheetId="3">'Rd3 Winton'!$Y$2</definedName>
    <definedName name="Class2018">'Championship Scoring'!$A$7:$D$18</definedName>
    <definedName name="Class2019">'Championship Scoring'!$A$7:$D$18</definedName>
    <definedName name="Points" localSheetId="2">'[3]Championship Scoring'!$A$21:$B$31</definedName>
    <definedName name="Points" localSheetId="3">'[3]Championship Scoring'!$A$21:$B$31</definedName>
    <definedName name="Points">'Championship Scoring'!$A$21:$B$31</definedName>
    <definedName name="Points2018" localSheetId="2">'[4]Championship Scoring'!$A$21:$B$31</definedName>
    <definedName name="Points2018" localSheetId="3">'[4]Championship Scoring'!$A$21:$B$31</definedName>
    <definedName name="Points2018">'Championship Scoring'!$A$21:$B$31</definedName>
    <definedName name="Points2019">'Championship Scoring'!$A$22:$B$31</definedName>
    <definedName name="Rank" localSheetId="2">#REF!</definedName>
    <definedName name="Rank" localSheetId="3">#REF!</definedName>
    <definedName name="Rank">#REF!</definedName>
    <definedName name="Rank2" localSheetId="2">#REF!</definedName>
    <definedName name="Rank2" localSheetId="3">#REF!</definedName>
    <definedName name="Rank2">#REF!</definedName>
  </definedNames>
  <calcPr calcId="152511"/>
</workbook>
</file>

<file path=xl/calcChain.xml><?xml version="1.0" encoding="utf-8"?>
<calcChain xmlns="http://schemas.openxmlformats.org/spreadsheetml/2006/main">
  <c r="P105" i="5" l="1"/>
  <c r="O105" i="5" s="1"/>
  <c r="N105" i="5"/>
  <c r="M105" i="5"/>
  <c r="L105" i="5"/>
  <c r="K105" i="5"/>
  <c r="J105" i="5"/>
  <c r="I105" i="5"/>
  <c r="H105" i="5"/>
  <c r="F105" i="5"/>
  <c r="P44" i="5"/>
  <c r="O44" i="5" s="1"/>
  <c r="N44" i="5"/>
  <c r="M44" i="5"/>
  <c r="J44" i="5"/>
  <c r="I44" i="5"/>
  <c r="H44" i="5"/>
  <c r="F44" i="5"/>
  <c r="P23" i="5"/>
  <c r="N23" i="5" s="1"/>
  <c r="G23" i="5"/>
  <c r="P21" i="5"/>
  <c r="O21" i="5" s="1"/>
  <c r="J21" i="5"/>
  <c r="P14" i="5"/>
  <c r="L14" i="5" s="1"/>
  <c r="O14" i="5"/>
  <c r="F14" i="5"/>
  <c r="P26" i="5"/>
  <c r="L26" i="5" s="1"/>
  <c r="G26" i="5"/>
  <c r="H133" i="5"/>
  <c r="H134" i="5"/>
  <c r="H117" i="5"/>
  <c r="H118" i="5"/>
  <c r="H119" i="5"/>
  <c r="H120" i="5"/>
  <c r="H81" i="5"/>
  <c r="H84" i="5"/>
  <c r="H80" i="5"/>
  <c r="H74" i="5"/>
  <c r="H75" i="5"/>
  <c r="H76" i="5"/>
  <c r="H77" i="5"/>
  <c r="H70" i="5"/>
  <c r="H62" i="5"/>
  <c r="H63" i="5"/>
  <c r="H59" i="5"/>
  <c r="H58" i="5"/>
  <c r="H57" i="5"/>
  <c r="H53" i="5"/>
  <c r="H54" i="5"/>
  <c r="AC3" i="25"/>
  <c r="AC4" i="25"/>
  <c r="AC5" i="25"/>
  <c r="AC6" i="25"/>
  <c r="AC7" i="25"/>
  <c r="AC8" i="25"/>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39" i="25"/>
  <c r="AC40" i="25"/>
  <c r="AC41" i="25"/>
  <c r="AC42" i="25"/>
  <c r="AC43" i="25"/>
  <c r="AC44" i="25"/>
  <c r="AC45" i="25"/>
  <c r="AC2" i="25"/>
  <c r="V11" i="25"/>
  <c r="W11" i="25" s="1"/>
  <c r="V12" i="25"/>
  <c r="W12" i="25" s="1"/>
  <c r="V13" i="25"/>
  <c r="W13" i="25" s="1"/>
  <c r="V14" i="25"/>
  <c r="V15" i="25"/>
  <c r="V18" i="25"/>
  <c r="W18" i="25" s="1"/>
  <c r="V21" i="25"/>
  <c r="W21" i="25" s="1"/>
  <c r="V27" i="25"/>
  <c r="W27" i="25" s="1"/>
  <c r="V29" i="25"/>
  <c r="W29" i="25" s="1"/>
  <c r="V34" i="25"/>
  <c r="W34" i="25" s="1"/>
  <c r="V35" i="25"/>
  <c r="W35" i="25" s="1"/>
  <c r="V37" i="25"/>
  <c r="W37" i="25" s="1"/>
  <c r="V40" i="25"/>
  <c r="V45" i="25"/>
  <c r="W45" i="25" s="1"/>
  <c r="V4" i="25"/>
  <c r="W4" i="25"/>
  <c r="W14" i="25"/>
  <c r="W15" i="25"/>
  <c r="W40" i="25"/>
  <c r="V2" i="25"/>
  <c r="W2" i="25" s="1"/>
  <c r="U2"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X4" i="25"/>
  <c r="Y4" i="25"/>
  <c r="Z4" i="25" s="1"/>
  <c r="AB4" i="25"/>
  <c r="X5" i="25"/>
  <c r="Y5" i="25"/>
  <c r="Z5" i="25" s="1"/>
  <c r="X6" i="25"/>
  <c r="Y6" i="25"/>
  <c r="Z12" i="25" s="1"/>
  <c r="X7" i="25"/>
  <c r="Y7" i="25"/>
  <c r="X8" i="25"/>
  <c r="Y8" i="25"/>
  <c r="X9" i="25"/>
  <c r="Y9" i="25"/>
  <c r="X10" i="25"/>
  <c r="Y10" i="25"/>
  <c r="X11" i="25"/>
  <c r="Y11" i="25"/>
  <c r="Z11" i="25" s="1"/>
  <c r="X12" i="25"/>
  <c r="Y12" i="25"/>
  <c r="X13" i="25"/>
  <c r="Y13" i="25"/>
  <c r="X14" i="25"/>
  <c r="Y14" i="25"/>
  <c r="AB14" i="25" s="1"/>
  <c r="X15" i="25"/>
  <c r="Y15" i="25"/>
  <c r="Z15" i="25" s="1"/>
  <c r="X16" i="25"/>
  <c r="Y16" i="25"/>
  <c r="X17" i="25"/>
  <c r="Y17" i="25"/>
  <c r="X18" i="25"/>
  <c r="Y18" i="25"/>
  <c r="Z18" i="25" s="1"/>
  <c r="X19" i="25"/>
  <c r="Y19" i="25"/>
  <c r="X20" i="25"/>
  <c r="Y20" i="25"/>
  <c r="X21" i="25"/>
  <c r="Y21" i="25"/>
  <c r="X22" i="25"/>
  <c r="Y22" i="25"/>
  <c r="X23" i="25"/>
  <c r="Y23" i="25"/>
  <c r="X24" i="25"/>
  <c r="Y24" i="25"/>
  <c r="X25" i="25"/>
  <c r="Y25" i="25"/>
  <c r="X26" i="25"/>
  <c r="Y26" i="25"/>
  <c r="X27" i="25"/>
  <c r="Y27" i="25"/>
  <c r="Z27" i="25" s="1"/>
  <c r="X28" i="25"/>
  <c r="Y28" i="25"/>
  <c r="X29" i="25"/>
  <c r="Y29" i="25"/>
  <c r="X30" i="25"/>
  <c r="Y30" i="25"/>
  <c r="X31" i="25"/>
  <c r="Y31" i="25"/>
  <c r="X32" i="25"/>
  <c r="Y32" i="25"/>
  <c r="X33" i="25"/>
  <c r="Y33" i="25"/>
  <c r="X34" i="25"/>
  <c r="Y34" i="25"/>
  <c r="Z34" i="25" s="1"/>
  <c r="X35" i="25"/>
  <c r="Y35" i="25"/>
  <c r="Z35" i="25" s="1"/>
  <c r="X36" i="25"/>
  <c r="Y36" i="25"/>
  <c r="X37" i="25"/>
  <c r="Y37" i="25"/>
  <c r="X38" i="25"/>
  <c r="Y38" i="25"/>
  <c r="X39" i="25"/>
  <c r="Y39" i="25"/>
  <c r="X40" i="25"/>
  <c r="Y40" i="25"/>
  <c r="AB40" i="25" s="1"/>
  <c r="Z40" i="25"/>
  <c r="X41" i="25"/>
  <c r="Y41" i="25"/>
  <c r="X42" i="25"/>
  <c r="Y42" i="25"/>
  <c r="X43" i="25"/>
  <c r="Y43" i="25"/>
  <c r="X44" i="25"/>
  <c r="Y44" i="25"/>
  <c r="X45" i="25"/>
  <c r="Y45" i="25"/>
  <c r="U13" i="25"/>
  <c r="U14" i="25"/>
  <c r="U15" i="25"/>
  <c r="U16" i="25"/>
  <c r="V16" i="25" s="1"/>
  <c r="W16" i="25" s="1"/>
  <c r="U17" i="25"/>
  <c r="V17" i="25" s="1"/>
  <c r="W17" i="25" s="1"/>
  <c r="U18" i="25"/>
  <c r="U19" i="25"/>
  <c r="V19" i="25" s="1"/>
  <c r="W19" i="25" s="1"/>
  <c r="U20" i="25"/>
  <c r="V20" i="25" s="1"/>
  <c r="W20" i="25" s="1"/>
  <c r="U21" i="25"/>
  <c r="U22" i="25"/>
  <c r="V22" i="25" s="1"/>
  <c r="W22" i="25" s="1"/>
  <c r="U23" i="25"/>
  <c r="V23" i="25" s="1"/>
  <c r="W23" i="25" s="1"/>
  <c r="U24" i="25"/>
  <c r="V24" i="25" s="1"/>
  <c r="W24" i="25" s="1"/>
  <c r="U25" i="25"/>
  <c r="V25" i="25" s="1"/>
  <c r="W25" i="25" s="1"/>
  <c r="U26" i="25"/>
  <c r="V26" i="25" s="1"/>
  <c r="W26" i="25" s="1"/>
  <c r="U27" i="25"/>
  <c r="U28" i="25"/>
  <c r="V28" i="25" s="1"/>
  <c r="W28" i="25" s="1"/>
  <c r="U29" i="25"/>
  <c r="U30" i="25"/>
  <c r="V30" i="25" s="1"/>
  <c r="W30" i="25" s="1"/>
  <c r="U31" i="25"/>
  <c r="V31" i="25" s="1"/>
  <c r="W31" i="25" s="1"/>
  <c r="U32" i="25"/>
  <c r="V32" i="25" s="1"/>
  <c r="W32" i="25" s="1"/>
  <c r="U33" i="25"/>
  <c r="V33" i="25" s="1"/>
  <c r="W33" i="25" s="1"/>
  <c r="U34" i="25"/>
  <c r="U35" i="25"/>
  <c r="U36" i="25"/>
  <c r="V36" i="25" s="1"/>
  <c r="W36" i="25" s="1"/>
  <c r="U37" i="25"/>
  <c r="U38" i="25"/>
  <c r="V38" i="25" s="1"/>
  <c r="W38" i="25" s="1"/>
  <c r="U39" i="25"/>
  <c r="V39" i="25" s="1"/>
  <c r="W39" i="25" s="1"/>
  <c r="U40" i="25"/>
  <c r="U41" i="25"/>
  <c r="V41" i="25" s="1"/>
  <c r="W41" i="25" s="1"/>
  <c r="U42" i="25"/>
  <c r="V42" i="25" s="1"/>
  <c r="W42" i="25" s="1"/>
  <c r="U43" i="25"/>
  <c r="V43" i="25" s="1"/>
  <c r="W43" i="25" s="1"/>
  <c r="U44" i="25"/>
  <c r="V44" i="25" s="1"/>
  <c r="W44" i="25" s="1"/>
  <c r="U45" i="25"/>
  <c r="U5" i="25"/>
  <c r="V5" i="25" s="1"/>
  <c r="W5" i="25" s="1"/>
  <c r="U6" i="25"/>
  <c r="V6" i="25" s="1"/>
  <c r="W6" i="25" s="1"/>
  <c r="U7" i="25"/>
  <c r="V7" i="25" s="1"/>
  <c r="W7" i="25" s="1"/>
  <c r="U8" i="25"/>
  <c r="V8" i="25" s="1"/>
  <c r="W8" i="25" s="1"/>
  <c r="U9" i="25"/>
  <c r="V9" i="25" s="1"/>
  <c r="W9" i="25" s="1"/>
  <c r="U10" i="25"/>
  <c r="V10" i="25" s="1"/>
  <c r="W10" i="25" s="1"/>
  <c r="U11" i="25"/>
  <c r="U12" i="25"/>
  <c r="R30" i="25"/>
  <c r="Q30" i="25"/>
  <c r="P30" i="25"/>
  <c r="O30" i="25"/>
  <c r="N30" i="25"/>
  <c r="M30" i="25"/>
  <c r="K30" i="25"/>
  <c r="J30" i="25"/>
  <c r="I30" i="25"/>
  <c r="H30" i="25"/>
  <c r="R29" i="25"/>
  <c r="Q29" i="25"/>
  <c r="P29" i="25"/>
  <c r="O29" i="25"/>
  <c r="N29" i="25"/>
  <c r="L29" i="25"/>
  <c r="K29" i="25"/>
  <c r="J29" i="25"/>
  <c r="I29" i="25"/>
  <c r="H29" i="25"/>
  <c r="R28" i="25"/>
  <c r="Q28" i="25"/>
  <c r="P28" i="25"/>
  <c r="O28" i="25"/>
  <c r="N28" i="25"/>
  <c r="M28" i="25"/>
  <c r="L28" i="25"/>
  <c r="K28" i="25"/>
  <c r="J28" i="25"/>
  <c r="H28" i="25"/>
  <c r="R27" i="25"/>
  <c r="P27" i="25"/>
  <c r="O27" i="25"/>
  <c r="N27" i="25"/>
  <c r="M27" i="25"/>
  <c r="L27" i="25"/>
  <c r="K27" i="25"/>
  <c r="J27" i="25"/>
  <c r="I27" i="25"/>
  <c r="H27" i="25"/>
  <c r="R26" i="25"/>
  <c r="Q26" i="25"/>
  <c r="P26" i="25"/>
  <c r="O26" i="25"/>
  <c r="N26" i="25"/>
  <c r="M26" i="25"/>
  <c r="K26" i="25"/>
  <c r="J26" i="25"/>
  <c r="I26" i="25"/>
  <c r="H26" i="25"/>
  <c r="R25" i="25"/>
  <c r="Q25" i="25"/>
  <c r="P25" i="25"/>
  <c r="O25" i="25"/>
  <c r="N25" i="25"/>
  <c r="M25" i="25"/>
  <c r="K25" i="25"/>
  <c r="J25" i="25"/>
  <c r="I25" i="25"/>
  <c r="H25" i="25"/>
  <c r="R24" i="25"/>
  <c r="P24" i="25"/>
  <c r="O24" i="25"/>
  <c r="N24" i="25"/>
  <c r="L24" i="25"/>
  <c r="K24" i="25"/>
  <c r="J24" i="25"/>
  <c r="I24" i="25"/>
  <c r="H24" i="25"/>
  <c r="R23" i="25"/>
  <c r="Q23" i="25"/>
  <c r="P23" i="25"/>
  <c r="O23" i="25"/>
  <c r="N23" i="25"/>
  <c r="K23" i="25"/>
  <c r="J23" i="25"/>
  <c r="I23" i="25"/>
  <c r="H23" i="25"/>
  <c r="R22" i="25"/>
  <c r="Q22" i="25"/>
  <c r="P22" i="25"/>
  <c r="O22" i="25"/>
  <c r="N22" i="25"/>
  <c r="L22" i="25"/>
  <c r="K22" i="25"/>
  <c r="J22" i="25"/>
  <c r="I22" i="25"/>
  <c r="H22" i="25"/>
  <c r="R21" i="25"/>
  <c r="Q21" i="25"/>
  <c r="P21" i="25"/>
  <c r="O21" i="25"/>
  <c r="N21" i="25"/>
  <c r="L21" i="25"/>
  <c r="K21" i="25"/>
  <c r="J21" i="25"/>
  <c r="I21" i="25"/>
  <c r="H21" i="25"/>
  <c r="R20" i="25"/>
  <c r="Q20" i="25"/>
  <c r="P20" i="25"/>
  <c r="O20" i="25"/>
  <c r="N20" i="25"/>
  <c r="K20" i="25"/>
  <c r="J20" i="25"/>
  <c r="I20" i="25"/>
  <c r="H20" i="25"/>
  <c r="R19" i="25"/>
  <c r="Q19" i="25"/>
  <c r="O19" i="25"/>
  <c r="M19" i="25"/>
  <c r="L19" i="25"/>
  <c r="K19" i="25"/>
  <c r="J19" i="25"/>
  <c r="I19" i="25"/>
  <c r="H19" i="25"/>
  <c r="R18" i="25"/>
  <c r="Q18" i="25"/>
  <c r="P18" i="25"/>
  <c r="O18" i="25"/>
  <c r="N18" i="25"/>
  <c r="M18" i="25"/>
  <c r="K18" i="25"/>
  <c r="J18" i="25"/>
  <c r="I18" i="25"/>
  <c r="H18" i="25"/>
  <c r="R45" i="25"/>
  <c r="P45" i="25"/>
  <c r="O45" i="25"/>
  <c r="N45" i="25"/>
  <c r="M45" i="25"/>
  <c r="L45" i="25"/>
  <c r="K45" i="25"/>
  <c r="J45" i="25"/>
  <c r="I45" i="25"/>
  <c r="H45" i="25"/>
  <c r="R44" i="25"/>
  <c r="Q44" i="25"/>
  <c r="P44" i="25"/>
  <c r="O44" i="25"/>
  <c r="N44" i="25"/>
  <c r="L44" i="25"/>
  <c r="K44" i="25"/>
  <c r="J44" i="25"/>
  <c r="I44" i="25"/>
  <c r="H44" i="25"/>
  <c r="Q43" i="25"/>
  <c r="P43" i="25"/>
  <c r="O43" i="25"/>
  <c r="N43" i="25"/>
  <c r="L43" i="25"/>
  <c r="K43" i="25"/>
  <c r="J43" i="25"/>
  <c r="I43" i="25"/>
  <c r="H43" i="25"/>
  <c r="Q42" i="25"/>
  <c r="P42" i="25"/>
  <c r="O42" i="25"/>
  <c r="N42" i="25"/>
  <c r="M42" i="25"/>
  <c r="L42" i="25"/>
  <c r="K42" i="25"/>
  <c r="J42" i="25"/>
  <c r="I42" i="25"/>
  <c r="H42" i="25"/>
  <c r="P41" i="25"/>
  <c r="O41" i="25"/>
  <c r="N41" i="25"/>
  <c r="M41" i="25"/>
  <c r="L41" i="25"/>
  <c r="K41" i="25"/>
  <c r="J41" i="25"/>
  <c r="I41" i="25"/>
  <c r="H41" i="25"/>
  <c r="R40" i="25"/>
  <c r="Q40" i="25"/>
  <c r="P40" i="25"/>
  <c r="O40" i="25"/>
  <c r="N40" i="25"/>
  <c r="M40" i="25"/>
  <c r="L40" i="25"/>
  <c r="K40" i="25"/>
  <c r="J40" i="25"/>
  <c r="I40" i="25"/>
  <c r="H40" i="25"/>
  <c r="R39" i="25"/>
  <c r="P39" i="25"/>
  <c r="O39" i="25"/>
  <c r="N39" i="25"/>
  <c r="M39" i="25"/>
  <c r="K39" i="25"/>
  <c r="J39" i="25"/>
  <c r="I39" i="25"/>
  <c r="H39" i="25"/>
  <c r="R38" i="25"/>
  <c r="Q38" i="25"/>
  <c r="P38" i="25"/>
  <c r="O38" i="25"/>
  <c r="N38" i="25"/>
  <c r="K38" i="25"/>
  <c r="J38" i="25"/>
  <c r="I38" i="25"/>
  <c r="H38" i="25"/>
  <c r="R37" i="25"/>
  <c r="P37" i="25"/>
  <c r="O37" i="25"/>
  <c r="N37" i="25"/>
  <c r="M37" i="25"/>
  <c r="K37" i="25"/>
  <c r="J37" i="25"/>
  <c r="I37" i="25"/>
  <c r="H37" i="25"/>
  <c r="R36" i="25"/>
  <c r="P36" i="25"/>
  <c r="O36" i="25"/>
  <c r="N36" i="25"/>
  <c r="L36" i="25"/>
  <c r="K36" i="25"/>
  <c r="J36" i="25"/>
  <c r="I36" i="25"/>
  <c r="H36" i="25"/>
  <c r="R35" i="25"/>
  <c r="Q35" i="25"/>
  <c r="P35" i="25"/>
  <c r="O35" i="25"/>
  <c r="N35" i="25"/>
  <c r="L35" i="25"/>
  <c r="K35" i="25"/>
  <c r="J35" i="25"/>
  <c r="I35" i="25"/>
  <c r="H35" i="25"/>
  <c r="R34" i="25"/>
  <c r="Q34" i="25"/>
  <c r="P34" i="25"/>
  <c r="O34" i="25"/>
  <c r="N34" i="25"/>
  <c r="M34" i="25"/>
  <c r="K34" i="25"/>
  <c r="J34" i="25"/>
  <c r="I34" i="25"/>
  <c r="H34" i="25"/>
  <c r="R33" i="25"/>
  <c r="Q33" i="25"/>
  <c r="O33" i="25"/>
  <c r="N33" i="25"/>
  <c r="M33" i="25"/>
  <c r="L33" i="25"/>
  <c r="K33" i="25"/>
  <c r="J33" i="25"/>
  <c r="I33" i="25"/>
  <c r="H33" i="25"/>
  <c r="R32" i="25"/>
  <c r="Q32" i="25"/>
  <c r="P32" i="25"/>
  <c r="O32" i="25"/>
  <c r="N32" i="25"/>
  <c r="M32" i="25"/>
  <c r="K32" i="25"/>
  <c r="J32" i="25"/>
  <c r="I32" i="25"/>
  <c r="H32" i="25"/>
  <c r="R31" i="25"/>
  <c r="Q31" i="25"/>
  <c r="P31" i="25"/>
  <c r="O31" i="25"/>
  <c r="M31" i="25"/>
  <c r="K31" i="25"/>
  <c r="J31" i="25"/>
  <c r="I31" i="25"/>
  <c r="H31" i="25"/>
  <c r="R17" i="25"/>
  <c r="Q17" i="25"/>
  <c r="O17" i="25"/>
  <c r="M17" i="25"/>
  <c r="L17" i="25"/>
  <c r="K17" i="25"/>
  <c r="J17" i="25"/>
  <c r="I17" i="25"/>
  <c r="H17" i="25"/>
  <c r="R16" i="25"/>
  <c r="Q16" i="25"/>
  <c r="O16" i="25"/>
  <c r="M16" i="25"/>
  <c r="L16" i="25"/>
  <c r="K16" i="25"/>
  <c r="J16" i="25"/>
  <c r="I16" i="25"/>
  <c r="H16" i="25"/>
  <c r="R15" i="25"/>
  <c r="P15" i="25"/>
  <c r="O15" i="25"/>
  <c r="N15" i="25"/>
  <c r="M15" i="25"/>
  <c r="L15" i="25"/>
  <c r="K15" i="25"/>
  <c r="J15" i="25"/>
  <c r="I15" i="25"/>
  <c r="H15" i="25"/>
  <c r="R14" i="25"/>
  <c r="Q14" i="25"/>
  <c r="P14" i="25"/>
  <c r="O14" i="25"/>
  <c r="N14" i="25"/>
  <c r="M14" i="25"/>
  <c r="L14" i="25"/>
  <c r="K14" i="25"/>
  <c r="J14" i="25"/>
  <c r="I14" i="25"/>
  <c r="H14" i="25"/>
  <c r="R13" i="25"/>
  <c r="Q13" i="25"/>
  <c r="P13" i="25"/>
  <c r="O13" i="25"/>
  <c r="N13" i="25"/>
  <c r="M13" i="25"/>
  <c r="L13" i="25"/>
  <c r="J13" i="25"/>
  <c r="I13" i="25"/>
  <c r="H13" i="25"/>
  <c r="R12" i="25"/>
  <c r="Q12" i="25"/>
  <c r="P12" i="25"/>
  <c r="O12" i="25"/>
  <c r="N12" i="25"/>
  <c r="M12" i="25"/>
  <c r="L12" i="25"/>
  <c r="K12" i="25"/>
  <c r="I12" i="25"/>
  <c r="H12" i="25"/>
  <c r="R11" i="25"/>
  <c r="Q11" i="25"/>
  <c r="P11" i="25"/>
  <c r="O11" i="25"/>
  <c r="N11" i="25"/>
  <c r="M11" i="25"/>
  <c r="L11" i="25"/>
  <c r="J11" i="25"/>
  <c r="I11" i="25"/>
  <c r="H11" i="25"/>
  <c r="R10" i="25"/>
  <c r="Q10" i="25"/>
  <c r="P10" i="25"/>
  <c r="O10" i="25"/>
  <c r="N10" i="25"/>
  <c r="M10" i="25"/>
  <c r="L10" i="25"/>
  <c r="K10" i="25"/>
  <c r="J10" i="25"/>
  <c r="I10" i="25"/>
  <c r="R9" i="25"/>
  <c r="Q9" i="25"/>
  <c r="P9" i="25"/>
  <c r="O9" i="25"/>
  <c r="N9" i="25"/>
  <c r="M9" i="25"/>
  <c r="L9" i="25"/>
  <c r="J9" i="25"/>
  <c r="H9" i="25"/>
  <c r="R8" i="25"/>
  <c r="Q8" i="25"/>
  <c r="P8" i="25"/>
  <c r="O8" i="25"/>
  <c r="N8" i="25"/>
  <c r="M8" i="25"/>
  <c r="K8" i="25"/>
  <c r="J8" i="25"/>
  <c r="H8" i="25"/>
  <c r="R7" i="25"/>
  <c r="Q7" i="25"/>
  <c r="P7" i="25"/>
  <c r="O7" i="25"/>
  <c r="N7" i="25"/>
  <c r="M7" i="25"/>
  <c r="L7" i="25"/>
  <c r="J7" i="25"/>
  <c r="I7" i="25"/>
  <c r="H7" i="25"/>
  <c r="R6" i="25"/>
  <c r="Q6" i="25"/>
  <c r="P6" i="25"/>
  <c r="O6" i="25"/>
  <c r="N6" i="25"/>
  <c r="M6" i="25"/>
  <c r="K6" i="25"/>
  <c r="J6" i="25"/>
  <c r="I6" i="25"/>
  <c r="H6" i="25"/>
  <c r="R5" i="25"/>
  <c r="Q5" i="25"/>
  <c r="P5" i="25"/>
  <c r="O5" i="25"/>
  <c r="N5" i="25"/>
  <c r="M5" i="25"/>
  <c r="J5" i="25"/>
  <c r="I5" i="25"/>
  <c r="H5" i="25"/>
  <c r="U4" i="25"/>
  <c r="R4" i="25"/>
  <c r="Q4" i="25"/>
  <c r="P4" i="25"/>
  <c r="O4" i="25"/>
  <c r="N4" i="25"/>
  <c r="M4" i="25"/>
  <c r="L4" i="25"/>
  <c r="K4" i="25"/>
  <c r="J4" i="25"/>
  <c r="H4" i="25"/>
  <c r="Y3" i="25"/>
  <c r="X3" i="25"/>
  <c r="U3" i="25"/>
  <c r="V3" i="25" s="1"/>
  <c r="W3" i="25" s="1"/>
  <c r="R3" i="25"/>
  <c r="Q3" i="25"/>
  <c r="P3" i="25"/>
  <c r="O3" i="25"/>
  <c r="N3" i="25"/>
  <c r="M3" i="25"/>
  <c r="K3" i="25"/>
  <c r="J3" i="25"/>
  <c r="H3" i="25"/>
  <c r="Y2" i="25"/>
  <c r="X2" i="25"/>
  <c r="R2" i="25"/>
  <c r="Q2" i="25"/>
  <c r="P2" i="25"/>
  <c r="O2" i="25"/>
  <c r="N2" i="25"/>
  <c r="M2" i="25"/>
  <c r="L2" i="25"/>
  <c r="K2" i="25"/>
  <c r="J2" i="25"/>
  <c r="H2" i="25"/>
  <c r="G105" i="5" l="1"/>
  <c r="E105" i="5" s="1"/>
  <c r="K44" i="5"/>
  <c r="L44" i="5"/>
  <c r="G44" i="5"/>
  <c r="E44" i="5" s="1"/>
  <c r="I26" i="5"/>
  <c r="M26" i="5"/>
  <c r="N26" i="5"/>
  <c r="F26" i="5"/>
  <c r="O26" i="5"/>
  <c r="H21" i="5"/>
  <c r="K26" i="5"/>
  <c r="M14" i="5"/>
  <c r="O23" i="5"/>
  <c r="H26" i="5"/>
  <c r="J26" i="5"/>
  <c r="G14" i="5"/>
  <c r="N14" i="5"/>
  <c r="I23" i="5"/>
  <c r="J23" i="5"/>
  <c r="K23" i="5"/>
  <c r="H23" i="5"/>
  <c r="L23" i="5"/>
  <c r="M23" i="5"/>
  <c r="F23" i="5"/>
  <c r="I21" i="5"/>
  <c r="L21" i="5"/>
  <c r="K21" i="5"/>
  <c r="M21" i="5"/>
  <c r="H14" i="5"/>
  <c r="J14" i="5"/>
  <c r="F21" i="5"/>
  <c r="N21" i="5"/>
  <c r="I14" i="5"/>
  <c r="K14" i="5"/>
  <c r="G21" i="5"/>
  <c r="H50" i="5"/>
  <c r="H60" i="5"/>
  <c r="H83" i="5"/>
  <c r="H73" i="5"/>
  <c r="H82" i="5"/>
  <c r="H116" i="5"/>
  <c r="Z44" i="25"/>
  <c r="Z28" i="25"/>
  <c r="Z7" i="25"/>
  <c r="AB7" i="25" s="1"/>
  <c r="Z38" i="25"/>
  <c r="Z30" i="25"/>
  <c r="S30" i="25" s="1"/>
  <c r="L30" i="25" s="1"/>
  <c r="Z26" i="25"/>
  <c r="S26" i="25" s="1"/>
  <c r="L26" i="25" s="1"/>
  <c r="Z14" i="25"/>
  <c r="S14" i="25" s="1"/>
  <c r="T14" i="25" s="1"/>
  <c r="S28" i="25"/>
  <c r="I28" i="25" s="1"/>
  <c r="AA33" i="25"/>
  <c r="Z31" i="25"/>
  <c r="AA5" i="25"/>
  <c r="Z42" i="25"/>
  <c r="S42" i="25" s="1"/>
  <c r="R42" i="25" s="1"/>
  <c r="Z13" i="25"/>
  <c r="S13" i="25" s="1"/>
  <c r="K13" i="25" s="1"/>
  <c r="AA25" i="25"/>
  <c r="Z43" i="25"/>
  <c r="AB43" i="25" s="1"/>
  <c r="Z39" i="25"/>
  <c r="AB39" i="25" s="1"/>
  <c r="Z10" i="25"/>
  <c r="S10" i="25" s="1"/>
  <c r="Z6" i="25"/>
  <c r="AA17" i="25"/>
  <c r="Z3" i="25"/>
  <c r="S3" i="25" s="1"/>
  <c r="L3" i="25" s="1"/>
  <c r="AB30" i="25"/>
  <c r="T30" i="25" s="1"/>
  <c r="Z23" i="25"/>
  <c r="S23" i="25" s="1"/>
  <c r="Z19" i="25"/>
  <c r="S19" i="25" s="1"/>
  <c r="N19" i="25" s="1"/>
  <c r="AB5" i="25"/>
  <c r="AA41" i="25"/>
  <c r="AA39" i="25"/>
  <c r="AA32" i="25"/>
  <c r="AA15" i="25"/>
  <c r="AA35" i="25"/>
  <c r="AA22" i="25"/>
  <c r="AA18" i="25"/>
  <c r="AA8" i="25"/>
  <c r="AA31" i="25"/>
  <c r="AA11" i="25"/>
  <c r="AA38" i="25"/>
  <c r="AB38" i="25" s="1"/>
  <c r="AA34" i="25"/>
  <c r="AA14" i="25"/>
  <c r="AA7" i="25"/>
  <c r="AA24" i="25"/>
  <c r="AA10" i="25"/>
  <c r="AA4" i="25"/>
  <c r="AA43" i="25"/>
  <c r="AA30" i="25"/>
  <c r="AA27" i="25"/>
  <c r="AA9" i="25"/>
  <c r="AA40" i="25"/>
  <c r="AA23" i="25"/>
  <c r="AA16" i="25"/>
  <c r="AA13" i="25"/>
  <c r="AA42" i="25"/>
  <c r="AA26" i="25"/>
  <c r="Z22" i="25"/>
  <c r="S22" i="25" s="1"/>
  <c r="AA19" i="25"/>
  <c r="AB45" i="25"/>
  <c r="AB15" i="25"/>
  <c r="Z45" i="25"/>
  <c r="Z37" i="25"/>
  <c r="S37" i="25" s="1"/>
  <c r="Q37" i="25" s="1"/>
  <c r="AB35" i="25"/>
  <c r="Z29" i="25"/>
  <c r="AB29" i="25" s="1"/>
  <c r="AB27" i="25"/>
  <c r="Z21" i="25"/>
  <c r="S21" i="25" s="1"/>
  <c r="AB11" i="25"/>
  <c r="Z32" i="25"/>
  <c r="Z24" i="25"/>
  <c r="AB24" i="25" s="1"/>
  <c r="Z16" i="25"/>
  <c r="S16" i="25" s="1"/>
  <c r="N16" i="25" s="1"/>
  <c r="Z8" i="25"/>
  <c r="AA6" i="25"/>
  <c r="AB6" i="25" s="1"/>
  <c r="AA44" i="25"/>
  <c r="AB44" i="25" s="1"/>
  <c r="AA28" i="25"/>
  <c r="AB28" i="25" s="1"/>
  <c r="AA12" i="25"/>
  <c r="AB12" i="25" s="1"/>
  <c r="AB18" i="25"/>
  <c r="Z41" i="25"/>
  <c r="AA36" i="25"/>
  <c r="Z33" i="25"/>
  <c r="AB33" i="25" s="1"/>
  <c r="Z25" i="25"/>
  <c r="S25" i="25" s="1"/>
  <c r="AA20" i="25"/>
  <c r="Z17" i="25"/>
  <c r="Z9" i="25"/>
  <c r="Z36" i="25"/>
  <c r="AB36" i="25" s="1"/>
  <c r="AB34" i="25"/>
  <c r="Z20" i="25"/>
  <c r="AB10" i="25"/>
  <c r="AA45" i="25"/>
  <c r="AA37" i="25"/>
  <c r="AA29" i="25"/>
  <c r="AA21" i="25"/>
  <c r="S18" i="25"/>
  <c r="S27" i="25"/>
  <c r="S5" i="25"/>
  <c r="S38" i="25"/>
  <c r="I3" i="25"/>
  <c r="S11" i="25"/>
  <c r="S45" i="25"/>
  <c r="AA3" i="25"/>
  <c r="S35" i="25"/>
  <c r="S12" i="25"/>
  <c r="AA2" i="25"/>
  <c r="AB2" i="25" s="1"/>
  <c r="T2" i="25" s="1"/>
  <c r="S15" i="25"/>
  <c r="O46" i="25"/>
  <c r="Z2" i="25"/>
  <c r="S2" i="25" s="1"/>
  <c r="S34" i="25"/>
  <c r="S40" i="25"/>
  <c r="T40" i="25" s="1"/>
  <c r="S44" i="25"/>
  <c r="E26" i="5" l="1"/>
  <c r="E23" i="5"/>
  <c r="E21" i="5"/>
  <c r="E14" i="5"/>
  <c r="AB41" i="25"/>
  <c r="AB8" i="25"/>
  <c r="T28" i="25"/>
  <c r="T18" i="25"/>
  <c r="AB13" i="25"/>
  <c r="T13" i="25" s="1"/>
  <c r="AB9" i="25"/>
  <c r="AB26" i="25"/>
  <c r="T26" i="25" s="1"/>
  <c r="AB31" i="25"/>
  <c r="AB3" i="25"/>
  <c r="T3" i="25" s="1"/>
  <c r="AB17" i="25"/>
  <c r="AB42" i="25"/>
  <c r="T42" i="25" s="1"/>
  <c r="AB32" i="25"/>
  <c r="M23" i="25"/>
  <c r="AB16" i="25"/>
  <c r="S29" i="25"/>
  <c r="AB20" i="25"/>
  <c r="AB23" i="25"/>
  <c r="T23" i="25" s="1"/>
  <c r="AB19" i="25"/>
  <c r="T19" i="25" s="1"/>
  <c r="K5" i="25"/>
  <c r="L5" i="25"/>
  <c r="T44" i="25"/>
  <c r="M44" i="25"/>
  <c r="T38" i="25"/>
  <c r="L38" i="25"/>
  <c r="AB22" i="25"/>
  <c r="T22" i="25" s="1"/>
  <c r="S41" i="25"/>
  <c r="T12" i="25"/>
  <c r="S36" i="25"/>
  <c r="T11" i="25"/>
  <c r="T5" i="25"/>
  <c r="T29" i="25"/>
  <c r="T45" i="25"/>
  <c r="T15" i="25"/>
  <c r="T27" i="25"/>
  <c r="S9" i="25"/>
  <c r="K9" i="25" s="1"/>
  <c r="AB21" i="25"/>
  <c r="T21" i="25" s="1"/>
  <c r="S24" i="25"/>
  <c r="Q24" i="25" s="1"/>
  <c r="T10" i="25"/>
  <c r="T16" i="25"/>
  <c r="T35" i="25"/>
  <c r="AB37" i="25"/>
  <c r="T37" i="25" s="1"/>
  <c r="AB25" i="25"/>
  <c r="T25" i="25" s="1"/>
  <c r="T34" i="25"/>
  <c r="S4" i="25"/>
  <c r="T4" i="25" s="1"/>
  <c r="Q27" i="25"/>
  <c r="L23" i="25"/>
  <c r="L25" i="25"/>
  <c r="L18" i="25"/>
  <c r="M21" i="25"/>
  <c r="S20" i="25"/>
  <c r="M29" i="25"/>
  <c r="M22" i="25"/>
  <c r="P19" i="25"/>
  <c r="P16" i="25"/>
  <c r="S6" i="25"/>
  <c r="T6" i="25" s="1"/>
  <c r="S17" i="25"/>
  <c r="I4" i="25"/>
  <c r="S31" i="25"/>
  <c r="Q45" i="25"/>
  <c r="L34" i="25"/>
  <c r="Q41" i="25"/>
  <c r="S7" i="25"/>
  <c r="T7" i="25" s="1"/>
  <c r="H10" i="25"/>
  <c r="H46" i="25" s="1"/>
  <c r="I9" i="25"/>
  <c r="J12" i="25"/>
  <c r="J46" i="25" s="1"/>
  <c r="L37" i="25"/>
  <c r="I2" i="25"/>
  <c r="S39" i="25"/>
  <c r="S8" i="25"/>
  <c r="I8" i="25" s="1"/>
  <c r="M35" i="25"/>
  <c r="M38" i="25"/>
  <c r="S33" i="25"/>
  <c r="T33" i="25" s="1"/>
  <c r="M36" i="25"/>
  <c r="K11" i="25"/>
  <c r="S32" i="25"/>
  <c r="T32" i="25" s="1"/>
  <c r="Q15" i="25"/>
  <c r="S43" i="25"/>
  <c r="P39" i="5"/>
  <c r="P103" i="5"/>
  <c r="P101" i="5"/>
  <c r="P13" i="5"/>
  <c r="O101" i="5" l="1"/>
  <c r="H101" i="5"/>
  <c r="O103" i="5"/>
  <c r="H103" i="5"/>
  <c r="O39" i="5"/>
  <c r="H39" i="5"/>
  <c r="O13" i="5"/>
  <c r="H13" i="5"/>
  <c r="T39" i="25"/>
  <c r="Q39" i="25"/>
  <c r="T17" i="25"/>
  <c r="P17" i="25"/>
  <c r="T43" i="25"/>
  <c r="R43" i="25"/>
  <c r="T8" i="25"/>
  <c r="T24" i="25"/>
  <c r="T20" i="25"/>
  <c r="M20" i="25"/>
  <c r="T36" i="25"/>
  <c r="Q36" i="25"/>
  <c r="T31" i="25"/>
  <c r="L31" i="25"/>
  <c r="T41" i="25"/>
  <c r="R41" i="25"/>
  <c r="T9" i="25"/>
  <c r="M24" i="25"/>
  <c r="L20" i="25"/>
  <c r="I46" i="25"/>
  <c r="L8" i="25"/>
  <c r="K7" i="25"/>
  <c r="N17" i="25"/>
  <c r="L32" i="25"/>
  <c r="M43" i="25"/>
  <c r="L6" i="25"/>
  <c r="P33" i="25"/>
  <c r="P46" i="25" s="1"/>
  <c r="L39" i="25"/>
  <c r="S46" i="25"/>
  <c r="N31" i="25"/>
  <c r="I13" i="5"/>
  <c r="J13" i="5"/>
  <c r="G13" i="5"/>
  <c r="L39" i="5"/>
  <c r="I39" i="5"/>
  <c r="N39" i="5"/>
  <c r="M39" i="5"/>
  <c r="J39" i="5"/>
  <c r="G39" i="5"/>
  <c r="K39" i="5"/>
  <c r="L101" i="5"/>
  <c r="I103" i="5"/>
  <c r="M103" i="5"/>
  <c r="J101" i="5"/>
  <c r="N101" i="5"/>
  <c r="J103" i="5"/>
  <c r="N103" i="5"/>
  <c r="L103" i="5"/>
  <c r="I101" i="5"/>
  <c r="M101" i="5"/>
  <c r="K101" i="5"/>
  <c r="K103" i="5"/>
  <c r="L13" i="5"/>
  <c r="N13" i="5"/>
  <c r="M13" i="5"/>
  <c r="K13" i="5"/>
  <c r="P29" i="5"/>
  <c r="P11" i="5"/>
  <c r="P10" i="5"/>
  <c r="P91" i="5"/>
  <c r="P89" i="5"/>
  <c r="P43" i="5"/>
  <c r="P31" i="5"/>
  <c r="P18" i="5"/>
  <c r="P19" i="5"/>
  <c r="P17" i="5"/>
  <c r="P4" i="5"/>
  <c r="P42" i="5"/>
  <c r="P32" i="5"/>
  <c r="P28" i="5"/>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X5" i="23"/>
  <c r="Y5" i="23"/>
  <c r="X6" i="23"/>
  <c r="Y6" i="23"/>
  <c r="X7" i="23"/>
  <c r="Y7" i="23"/>
  <c r="X8" i="23"/>
  <c r="Y8" i="23"/>
  <c r="X9" i="23"/>
  <c r="Y9" i="23"/>
  <c r="X10" i="23"/>
  <c r="Y10" i="23"/>
  <c r="X11" i="23"/>
  <c r="Y11" i="23"/>
  <c r="X12" i="23"/>
  <c r="Y12" i="23"/>
  <c r="X13" i="23"/>
  <c r="Y13" i="23"/>
  <c r="Z13" i="23" s="1"/>
  <c r="S13" i="23" s="1"/>
  <c r="X14" i="23"/>
  <c r="Y14" i="23"/>
  <c r="AB14" i="23" s="1"/>
  <c r="X15" i="23"/>
  <c r="Y15" i="23"/>
  <c r="X16" i="23"/>
  <c r="Y16" i="23"/>
  <c r="X17" i="23"/>
  <c r="Y17" i="23"/>
  <c r="X18" i="23"/>
  <c r="Y18" i="23"/>
  <c r="X19" i="23"/>
  <c r="Y19" i="23"/>
  <c r="X20" i="23"/>
  <c r="Y20" i="23"/>
  <c r="X21" i="23"/>
  <c r="Y21" i="23"/>
  <c r="X22" i="23"/>
  <c r="Y22" i="23"/>
  <c r="X23" i="23"/>
  <c r="Y23" i="23"/>
  <c r="X24" i="23"/>
  <c r="Y24" i="23"/>
  <c r="X25" i="23"/>
  <c r="Y25" i="23"/>
  <c r="X26" i="23"/>
  <c r="Y26" i="23"/>
  <c r="X27" i="23"/>
  <c r="Y27" i="23"/>
  <c r="Z27" i="23" s="1"/>
  <c r="S27" i="23" s="1"/>
  <c r="X28" i="23"/>
  <c r="Y28" i="23"/>
  <c r="X29" i="23"/>
  <c r="Y29" i="23"/>
  <c r="Z29" i="23" s="1"/>
  <c r="S29" i="23" s="1"/>
  <c r="X30" i="23"/>
  <c r="Y30" i="23"/>
  <c r="X31" i="23"/>
  <c r="Y31" i="23"/>
  <c r="Z31" i="23" s="1"/>
  <c r="S31" i="23" s="1"/>
  <c r="X32" i="23"/>
  <c r="Y32" i="23"/>
  <c r="X33" i="23"/>
  <c r="Y33" i="23"/>
  <c r="X34" i="23"/>
  <c r="Y34" i="23"/>
  <c r="X35" i="23"/>
  <c r="Y35" i="23"/>
  <c r="AB35" i="23" s="1"/>
  <c r="X36" i="23"/>
  <c r="Y36" i="23"/>
  <c r="X37" i="23"/>
  <c r="Y37" i="23"/>
  <c r="Z37" i="23" s="1"/>
  <c r="S37" i="23" s="1"/>
  <c r="AB37" i="23"/>
  <c r="X38" i="23"/>
  <c r="Y38" i="23"/>
  <c r="X39" i="23"/>
  <c r="Y39" i="23"/>
  <c r="Y2" i="23"/>
  <c r="Z21" i="23" s="1"/>
  <c r="X2" i="23"/>
  <c r="U39" i="23"/>
  <c r="V39" i="23" s="1"/>
  <c r="W39" i="23" s="1"/>
  <c r="U10" i="23"/>
  <c r="V10" i="23" s="1"/>
  <c r="W10" i="23" s="1"/>
  <c r="U11" i="23"/>
  <c r="V11" i="23" s="1"/>
  <c r="W11" i="23" s="1"/>
  <c r="U12" i="23"/>
  <c r="V12" i="23"/>
  <c r="W12" i="23" s="1"/>
  <c r="U13" i="23"/>
  <c r="U14" i="23"/>
  <c r="U15" i="23"/>
  <c r="V15" i="23"/>
  <c r="W15" i="23" s="1"/>
  <c r="U16" i="23"/>
  <c r="V16" i="23" s="1"/>
  <c r="W16" i="23" s="1"/>
  <c r="U17" i="23"/>
  <c r="V17" i="23" s="1"/>
  <c r="W17" i="23" s="1"/>
  <c r="U18" i="23"/>
  <c r="V18" i="23" s="1"/>
  <c r="W18" i="23" s="1"/>
  <c r="U19" i="23"/>
  <c r="V19" i="23"/>
  <c r="W19" i="23"/>
  <c r="U20" i="23"/>
  <c r="V20" i="23" s="1"/>
  <c r="W20" i="23" s="1"/>
  <c r="U21" i="23"/>
  <c r="V21" i="23" s="1"/>
  <c r="W21" i="23" s="1"/>
  <c r="U22" i="23"/>
  <c r="V22" i="23"/>
  <c r="W22" i="23" s="1"/>
  <c r="U23" i="23"/>
  <c r="V23" i="23" s="1"/>
  <c r="W23" i="23" s="1"/>
  <c r="U24" i="23"/>
  <c r="V24" i="23" s="1"/>
  <c r="W24" i="23" s="1"/>
  <c r="U25" i="23"/>
  <c r="V25" i="23" s="1"/>
  <c r="W25" i="23" s="1"/>
  <c r="U26" i="23"/>
  <c r="V26" i="23" s="1"/>
  <c r="W26" i="23" s="1"/>
  <c r="U27" i="23"/>
  <c r="U28" i="23"/>
  <c r="V28" i="23" s="1"/>
  <c r="W28" i="23" s="1"/>
  <c r="U29" i="23"/>
  <c r="U30" i="23"/>
  <c r="V30" i="23" s="1"/>
  <c r="W30" i="23" s="1"/>
  <c r="U31" i="23"/>
  <c r="U32" i="23"/>
  <c r="V32" i="23" s="1"/>
  <c r="W32" i="23" s="1"/>
  <c r="U33" i="23"/>
  <c r="V33" i="23" s="1"/>
  <c r="W33" i="23" s="1"/>
  <c r="U34" i="23"/>
  <c r="V34" i="23"/>
  <c r="W34" i="23" s="1"/>
  <c r="U35" i="23"/>
  <c r="U36" i="23"/>
  <c r="V36" i="23" s="1"/>
  <c r="W36" i="23" s="1"/>
  <c r="U37" i="23"/>
  <c r="U38" i="23"/>
  <c r="V38" i="23" s="1"/>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V4" i="23" s="1"/>
  <c r="W4" i="23" s="1"/>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O91" i="5" l="1"/>
  <c r="H91" i="5"/>
  <c r="M89" i="5"/>
  <c r="H89" i="5"/>
  <c r="O4" i="5"/>
  <c r="H4" i="5"/>
  <c r="O17" i="5"/>
  <c r="H17" i="5"/>
  <c r="O31" i="5"/>
  <c r="H31" i="5"/>
  <c r="O42" i="5"/>
  <c r="H42" i="5"/>
  <c r="O10" i="5"/>
  <c r="H10" i="5"/>
  <c r="O11" i="5"/>
  <c r="H11" i="5"/>
  <c r="O19" i="5"/>
  <c r="H19" i="5"/>
  <c r="O18" i="5"/>
  <c r="H18" i="5"/>
  <c r="O28" i="5"/>
  <c r="H28" i="5"/>
  <c r="O43" i="5"/>
  <c r="H43" i="5"/>
  <c r="O29" i="5"/>
  <c r="H29" i="5"/>
  <c r="M32" i="5"/>
  <c r="H32" i="5"/>
  <c r="Q46" i="25"/>
  <c r="R46" i="25"/>
  <c r="M46" i="25"/>
  <c r="L46" i="25"/>
  <c r="N46" i="25"/>
  <c r="Z4" i="23"/>
  <c r="S4" i="23" s="1"/>
  <c r="AA36" i="21"/>
  <c r="AA28" i="21"/>
  <c r="AA20" i="21"/>
  <c r="AA11" i="21"/>
  <c r="AA10" i="21"/>
  <c r="Z10" i="23"/>
  <c r="Z39" i="23"/>
  <c r="S39" i="23" s="1"/>
  <c r="AB31" i="23"/>
  <c r="K46" i="25"/>
  <c r="AB27" i="23"/>
  <c r="Z34" i="23"/>
  <c r="S34" i="23" s="1"/>
  <c r="Z12" i="23"/>
  <c r="S12" i="23" s="1"/>
  <c r="AA10" i="23"/>
  <c r="Z6" i="23"/>
  <c r="AB6" i="23" s="1"/>
  <c r="AA35" i="21"/>
  <c r="AA27" i="21"/>
  <c r="AA18" i="21"/>
  <c r="Z38" i="23"/>
  <c r="Z23" i="23"/>
  <c r="S23" i="23" s="1"/>
  <c r="AA13" i="23"/>
  <c r="Z9" i="23"/>
  <c r="S9" i="23" s="1"/>
  <c r="AA6" i="23"/>
  <c r="AA34" i="21"/>
  <c r="AA26" i="21"/>
  <c r="AA17" i="21"/>
  <c r="AA9" i="21"/>
  <c r="Z35" i="23"/>
  <c r="S35" i="23" s="1"/>
  <c r="AB29" i="23"/>
  <c r="AA9" i="23"/>
  <c r="Z5" i="23"/>
  <c r="S5" i="23" s="1"/>
  <c r="AA33" i="21"/>
  <c r="AA25" i="21"/>
  <c r="AA19" i="21"/>
  <c r="AA8" i="21"/>
  <c r="AA20" i="23"/>
  <c r="AA5" i="23"/>
  <c r="AB5" i="23" s="1"/>
  <c r="AA24" i="21"/>
  <c r="AA7" i="21"/>
  <c r="AA4" i="23"/>
  <c r="Z22" i="23"/>
  <c r="S22" i="23" s="1"/>
  <c r="Z15" i="23"/>
  <c r="S15" i="23" s="1"/>
  <c r="AA39" i="21"/>
  <c r="AA23" i="21"/>
  <c r="AA12" i="21"/>
  <c r="Z7" i="23"/>
  <c r="S7" i="23" s="1"/>
  <c r="AA15" i="23"/>
  <c r="AB4" i="23"/>
  <c r="AA38" i="21"/>
  <c r="AA30" i="21"/>
  <c r="AA22" i="21"/>
  <c r="AA14" i="21"/>
  <c r="AA6" i="21"/>
  <c r="AA40" i="21"/>
  <c r="Z8" i="23"/>
  <c r="S8" i="23" s="1"/>
  <c r="G101" i="5" s="1"/>
  <c r="AA32" i="21"/>
  <c r="AA15" i="21"/>
  <c r="AA29" i="23"/>
  <c r="Z19" i="23"/>
  <c r="S19" i="23" s="1"/>
  <c r="AA31" i="21"/>
  <c r="AA16" i="21"/>
  <c r="AA37" i="21"/>
  <c r="AA29" i="21"/>
  <c r="AA21" i="21"/>
  <c r="AA13" i="21"/>
  <c r="AA5" i="21"/>
  <c r="O89" i="5"/>
  <c r="J28" i="5"/>
  <c r="M18" i="5"/>
  <c r="L11" i="5"/>
  <c r="S10" i="23"/>
  <c r="S6" i="23"/>
  <c r="AA31" i="23"/>
  <c r="AA30" i="23"/>
  <c r="AA25" i="23"/>
  <c r="AA17" i="23"/>
  <c r="AA11" i="23"/>
  <c r="AA7" i="23"/>
  <c r="Z33" i="23"/>
  <c r="Z25" i="23"/>
  <c r="AA18" i="23"/>
  <c r="AB13" i="23"/>
  <c r="Z3" i="23"/>
  <c r="Z14" i="23"/>
  <c r="S14" i="23" s="1"/>
  <c r="I4" i="5"/>
  <c r="AA37" i="23"/>
  <c r="AA36" i="23"/>
  <c r="AA33" i="23"/>
  <c r="AA32" i="23"/>
  <c r="AA26" i="23"/>
  <c r="AA24" i="23"/>
  <c r="AA14" i="23"/>
  <c r="AA3" i="23"/>
  <c r="Z30" i="23"/>
  <c r="AA28" i="23"/>
  <c r="Z17" i="23"/>
  <c r="Z11" i="23"/>
  <c r="AA39" i="23"/>
  <c r="AB39" i="23" s="1"/>
  <c r="AA38" i="23"/>
  <c r="AB38" i="23" s="1"/>
  <c r="AA34" i="23"/>
  <c r="AA23" i="23"/>
  <c r="AB23" i="23" s="1"/>
  <c r="AA22" i="23"/>
  <c r="AA21" i="23"/>
  <c r="AB21" i="23" s="1"/>
  <c r="AA12" i="23"/>
  <c r="AB12" i="23" s="1"/>
  <c r="AA8" i="23"/>
  <c r="O32" i="5"/>
  <c r="I17" i="5"/>
  <c r="J32" i="5"/>
  <c r="J17" i="5"/>
  <c r="K32" i="5"/>
  <c r="M17" i="5"/>
  <c r="J89" i="5"/>
  <c r="K89" i="5"/>
  <c r="Z36" i="23"/>
  <c r="Z28" i="23"/>
  <c r="Z20" i="23"/>
  <c r="AA16" i="23"/>
  <c r="S21" i="23"/>
  <c r="Z26" i="23"/>
  <c r="Z18" i="23"/>
  <c r="S38" i="23"/>
  <c r="G91" i="5" s="1"/>
  <c r="S30" i="23"/>
  <c r="AA35" i="23"/>
  <c r="Z32" i="23"/>
  <c r="AA27" i="23"/>
  <c r="Z24" i="23"/>
  <c r="AA19" i="23"/>
  <c r="AB19" i="23" s="1"/>
  <c r="Z16" i="23"/>
  <c r="M28" i="5"/>
  <c r="L32" i="5"/>
  <c r="N17" i="5"/>
  <c r="L19" i="5"/>
  <c r="I18" i="5"/>
  <c r="G89" i="5"/>
  <c r="L89" i="5"/>
  <c r="L28" i="5"/>
  <c r="I19" i="5"/>
  <c r="G19" i="5"/>
  <c r="I28" i="5"/>
  <c r="N28" i="5"/>
  <c r="N32" i="5"/>
  <c r="M19" i="5"/>
  <c r="L18" i="5"/>
  <c r="N89" i="5"/>
  <c r="J19" i="5"/>
  <c r="N19" i="5"/>
  <c r="J18" i="5"/>
  <c r="N18" i="5"/>
  <c r="I31" i="5"/>
  <c r="I10" i="5"/>
  <c r="M10" i="5"/>
  <c r="I11" i="5"/>
  <c r="M11" i="5"/>
  <c r="L10" i="5"/>
  <c r="I32" i="5"/>
  <c r="L17" i="5"/>
  <c r="K19" i="5"/>
  <c r="K18" i="5"/>
  <c r="L31" i="5"/>
  <c r="I89" i="5"/>
  <c r="J10" i="5"/>
  <c r="N10" i="5"/>
  <c r="J11" i="5"/>
  <c r="N11" i="5"/>
  <c r="I29" i="5"/>
  <c r="M31" i="5"/>
  <c r="I91" i="5"/>
  <c r="K10" i="5"/>
  <c r="K11" i="5"/>
  <c r="L29" i="5"/>
  <c r="M29" i="5"/>
  <c r="J29" i="5"/>
  <c r="N29" i="5"/>
  <c r="K29" i="5"/>
  <c r="L91" i="5"/>
  <c r="M91" i="5"/>
  <c r="J91" i="5"/>
  <c r="N91" i="5"/>
  <c r="K91" i="5"/>
  <c r="I43" i="5"/>
  <c r="L43" i="5"/>
  <c r="M43" i="5"/>
  <c r="J43" i="5"/>
  <c r="N43" i="5"/>
  <c r="K43" i="5"/>
  <c r="J31" i="5"/>
  <c r="N31" i="5"/>
  <c r="K31" i="5"/>
  <c r="G17" i="5"/>
  <c r="K17" i="5"/>
  <c r="G28" i="5"/>
  <c r="K28" i="5"/>
  <c r="L4" i="5"/>
  <c r="M4" i="5"/>
  <c r="J4" i="5"/>
  <c r="N4" i="5"/>
  <c r="K4" i="5"/>
  <c r="I42" i="5"/>
  <c r="L42" i="5"/>
  <c r="M42" i="5"/>
  <c r="J42" i="5"/>
  <c r="N42" i="5"/>
  <c r="K42" i="5"/>
  <c r="P28" i="23"/>
  <c r="R32" i="23"/>
  <c r="P20" i="5"/>
  <c r="H20" i="5" s="1"/>
  <c r="P6" i="5"/>
  <c r="O6" i="5" l="1"/>
  <c r="H6" i="5"/>
  <c r="AB34" i="23"/>
  <c r="AB15" i="23"/>
  <c r="AB8" i="23"/>
  <c r="AB10" i="23"/>
  <c r="AB7" i="23"/>
  <c r="AB9" i="23"/>
  <c r="AB22" i="23"/>
  <c r="AB17" i="23"/>
  <c r="AB11" i="23"/>
  <c r="S11" i="23"/>
  <c r="AB3" i="23"/>
  <c r="S3" i="23"/>
  <c r="S33" i="23"/>
  <c r="AB33" i="23"/>
  <c r="S25" i="23"/>
  <c r="AB25" i="23"/>
  <c r="S17" i="23"/>
  <c r="AB30" i="23"/>
  <c r="S28" i="23"/>
  <c r="AB28" i="23"/>
  <c r="S20" i="23"/>
  <c r="AB20" i="23"/>
  <c r="AB16" i="23"/>
  <c r="S16" i="23"/>
  <c r="S36" i="23"/>
  <c r="AB36" i="23"/>
  <c r="AB18" i="23"/>
  <c r="S18" i="23"/>
  <c r="AB24" i="23"/>
  <c r="S24" i="23"/>
  <c r="AB26" i="23"/>
  <c r="S26" i="23"/>
  <c r="G103" i="5" s="1"/>
  <c r="AB32" i="23"/>
  <c r="S32" i="23"/>
  <c r="O20" i="5"/>
  <c r="K6" i="23"/>
  <c r="O9" i="23"/>
  <c r="O40" i="23" s="1"/>
  <c r="I5" i="23"/>
  <c r="M31" i="23"/>
  <c r="J3" i="23"/>
  <c r="M16" i="23"/>
  <c r="Q36" i="23"/>
  <c r="Q13" i="23"/>
  <c r="Q12" i="23"/>
  <c r="P11" i="23"/>
  <c r="N20" i="5"/>
  <c r="L20" i="5"/>
  <c r="I20" i="5"/>
  <c r="M20" i="5"/>
  <c r="J20" i="5"/>
  <c r="K20" i="5"/>
  <c r="M6" i="5"/>
  <c r="J6" i="5"/>
  <c r="N6" i="5"/>
  <c r="L6" i="5"/>
  <c r="I6" i="5"/>
  <c r="K6" i="5"/>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98" i="5"/>
  <c r="P100" i="5"/>
  <c r="H100" i="5" s="1"/>
  <c r="P99" i="5"/>
  <c r="H99" i="5" s="1"/>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45" i="5"/>
  <c r="H45" i="5" s="1"/>
  <c r="P38" i="5"/>
  <c r="H38" i="5" s="1"/>
  <c r="P41" i="5"/>
  <c r="H41" i="5" s="1"/>
  <c r="P34" i="5"/>
  <c r="H34" i="5" s="1"/>
  <c r="P8" i="5"/>
  <c r="H8" i="5" s="1"/>
  <c r="P27" i="5"/>
  <c r="H27" i="5" s="1"/>
  <c r="P37" i="5"/>
  <c r="H37" i="5" s="1"/>
  <c r="P5" i="5"/>
  <c r="H5" i="5" s="1"/>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40" i="5"/>
  <c r="P12" i="5"/>
  <c r="H12" i="5" s="1"/>
  <c r="P22" i="5"/>
  <c r="H22" i="5" s="1"/>
  <c r="P30" i="5"/>
  <c r="H30" i="5" s="1"/>
  <c r="P24" i="5"/>
  <c r="P36" i="5"/>
  <c r="H36" i="5" s="1"/>
  <c r="P7" i="5"/>
  <c r="H7" i="5" s="1"/>
  <c r="P16" i="5"/>
  <c r="H16" i="5" s="1"/>
  <c r="P3" i="5"/>
  <c r="H3" i="5" s="1"/>
  <c r="P9" i="5"/>
  <c r="H9" i="5" s="1"/>
  <c r="P33" i="5"/>
  <c r="H33" i="5" s="1"/>
  <c r="P25" i="5"/>
  <c r="P35" i="5"/>
  <c r="H35" i="5" s="1"/>
  <c r="P15" i="5"/>
  <c r="H15" i="5" s="1"/>
  <c r="P50" i="5"/>
  <c r="P51" i="5"/>
  <c r="P52" i="5"/>
  <c r="P53" i="5"/>
  <c r="G53" i="5" s="1"/>
  <c r="P54" i="5"/>
  <c r="N54" i="5" s="1"/>
  <c r="P57" i="5"/>
  <c r="P58" i="5"/>
  <c r="P59" i="5"/>
  <c r="P60" i="5"/>
  <c r="P61" i="5"/>
  <c r="P62" i="5"/>
  <c r="J62" i="5" s="1"/>
  <c r="P63" i="5"/>
  <c r="P66" i="5"/>
  <c r="H66" i="5" s="1"/>
  <c r="P67" i="5"/>
  <c r="P68" i="5"/>
  <c r="P69" i="5"/>
  <c r="P70" i="5"/>
  <c r="M70" i="5" s="1"/>
  <c r="P73" i="5"/>
  <c r="P74" i="5"/>
  <c r="G74" i="5" s="1"/>
  <c r="P75" i="5"/>
  <c r="P76" i="5"/>
  <c r="G76" i="5" s="1"/>
  <c r="P77" i="5"/>
  <c r="P81" i="5"/>
  <c r="P80" i="5"/>
  <c r="P82" i="5"/>
  <c r="L82" i="5" s="1"/>
  <c r="P83" i="5"/>
  <c r="M83" i="5" s="1"/>
  <c r="P84" i="5"/>
  <c r="O84" i="5" s="1"/>
  <c r="P90" i="5"/>
  <c r="H90" i="5" s="1"/>
  <c r="P87" i="5"/>
  <c r="P88" i="5"/>
  <c r="H88" i="5" s="1"/>
  <c r="P92" i="5"/>
  <c r="H92" i="5" s="1"/>
  <c r="P93" i="5"/>
  <c r="P96" i="5"/>
  <c r="P102" i="5"/>
  <c r="H102" i="5" s="1"/>
  <c r="P104" i="5"/>
  <c r="H104" i="5" s="1"/>
  <c r="P106" i="5"/>
  <c r="H106" i="5" s="1"/>
  <c r="P97" i="5"/>
  <c r="P109" i="5"/>
  <c r="P112" i="5"/>
  <c r="P110" i="5"/>
  <c r="P111" i="5"/>
  <c r="H111" i="5" s="1"/>
  <c r="P113" i="5"/>
  <c r="P116" i="5"/>
  <c r="P117" i="5"/>
  <c r="P118" i="5"/>
  <c r="P119" i="5"/>
  <c r="I119" i="5" s="1"/>
  <c r="P120" i="5"/>
  <c r="O120" i="5" s="1"/>
  <c r="P124" i="5"/>
  <c r="H124" i="5" s="1"/>
  <c r="P125" i="5"/>
  <c r="H125" i="5" s="1"/>
  <c r="P123" i="5"/>
  <c r="P127" i="5"/>
  <c r="P126" i="5"/>
  <c r="H126" i="5" s="1"/>
  <c r="P131" i="5"/>
  <c r="H131" i="5" s="1"/>
  <c r="P130" i="5"/>
  <c r="P132" i="5"/>
  <c r="H132" i="5" s="1"/>
  <c r="P133" i="5"/>
  <c r="P134" i="5"/>
  <c r="G134" i="5" s="1"/>
  <c r="J77" i="5"/>
  <c r="J53" i="5"/>
  <c r="I54" i="5"/>
  <c r="J80" i="5"/>
  <c r="J69" i="5"/>
  <c r="K66" i="5"/>
  <c r="K109" i="5"/>
  <c r="L119" i="5"/>
  <c r="I53" i="5"/>
  <c r="L54" i="5"/>
  <c r="I120" i="5"/>
  <c r="M80" i="5"/>
  <c r="N75" i="5"/>
  <c r="N69" i="5"/>
  <c r="K54" i="5"/>
  <c r="N53" i="5"/>
  <c r="K53" i="5"/>
  <c r="L53" i="5"/>
  <c r="K133" i="5"/>
  <c r="L77" i="5"/>
  <c r="L63" i="5"/>
  <c r="N63" i="5"/>
  <c r="O53" i="5"/>
  <c r="O112" i="5"/>
  <c r="O62" i="5"/>
  <c r="G130" i="5" l="1"/>
  <c r="H130" i="5"/>
  <c r="L123" i="5"/>
  <c r="H123" i="5"/>
  <c r="J127" i="5"/>
  <c r="H127" i="5"/>
  <c r="N112" i="5"/>
  <c r="H112" i="5"/>
  <c r="G109" i="5"/>
  <c r="H109" i="5"/>
  <c r="I113" i="5"/>
  <c r="H113" i="5"/>
  <c r="G110" i="5"/>
  <c r="H110" i="5"/>
  <c r="O110" i="5"/>
  <c r="J98" i="5"/>
  <c r="H98" i="5"/>
  <c r="G97" i="5"/>
  <c r="H97" i="5"/>
  <c r="I96" i="5"/>
  <c r="H96" i="5"/>
  <c r="L93" i="5"/>
  <c r="H93" i="5"/>
  <c r="G87" i="5"/>
  <c r="H87" i="5"/>
  <c r="I68" i="5"/>
  <c r="H68" i="5"/>
  <c r="O67" i="5"/>
  <c r="H67" i="5"/>
  <c r="L69" i="5"/>
  <c r="H69" i="5"/>
  <c r="N24" i="5"/>
  <c r="H24" i="5"/>
  <c r="N25" i="5"/>
  <c r="H25" i="5"/>
  <c r="K5" i="5"/>
  <c r="L5" i="5"/>
  <c r="N40" i="5"/>
  <c r="H40" i="5"/>
  <c r="G61" i="5"/>
  <c r="H61" i="5"/>
  <c r="N52" i="5"/>
  <c r="H52" i="5"/>
  <c r="K52" i="5"/>
  <c r="J52" i="5"/>
  <c r="K51" i="5"/>
  <c r="H51" i="5"/>
  <c r="G66" i="5"/>
  <c r="F101" i="5"/>
  <c r="E101" i="5" s="1"/>
  <c r="S23" i="21"/>
  <c r="L23" i="21" s="1"/>
  <c r="O77" i="5"/>
  <c r="M77" i="5"/>
  <c r="L62" i="5"/>
  <c r="N77" i="5"/>
  <c r="L67" i="5"/>
  <c r="I62" i="5"/>
  <c r="J70" i="5"/>
  <c r="G60" i="5"/>
  <c r="L52" i="5"/>
  <c r="M119" i="5"/>
  <c r="F29" i="5"/>
  <c r="F91" i="5"/>
  <c r="E91" i="5" s="1"/>
  <c r="F42" i="5"/>
  <c r="F18" i="5"/>
  <c r="F31" i="5"/>
  <c r="O119" i="5"/>
  <c r="M52" i="5"/>
  <c r="N76" i="5"/>
  <c r="I61" i="5"/>
  <c r="M97" i="5"/>
  <c r="L109" i="5"/>
  <c r="O87" i="5"/>
  <c r="N87" i="5"/>
  <c r="K96" i="5"/>
  <c r="L76" i="5"/>
  <c r="M76" i="5"/>
  <c r="K82" i="5"/>
  <c r="I76" i="5"/>
  <c r="L70" i="5"/>
  <c r="M82" i="5"/>
  <c r="I70" i="5"/>
  <c r="K70" i="5"/>
  <c r="J76" i="5"/>
  <c r="L87" i="5"/>
  <c r="M87" i="5"/>
  <c r="J87" i="5"/>
  <c r="O76" i="5"/>
  <c r="N61" i="5"/>
  <c r="K76" i="5"/>
  <c r="N134" i="5"/>
  <c r="I87" i="5"/>
  <c r="K87" i="5"/>
  <c r="M54" i="5"/>
  <c r="J132" i="5"/>
  <c r="I132" i="5"/>
  <c r="I74" i="5"/>
  <c r="M66" i="5"/>
  <c r="N66" i="5"/>
  <c r="N50" i="5"/>
  <c r="J50" i="5"/>
  <c r="K50" i="5"/>
  <c r="L50" i="5"/>
  <c r="M93" i="5"/>
  <c r="O93" i="5"/>
  <c r="I93" i="5"/>
  <c r="J93" i="5"/>
  <c r="K112" i="5"/>
  <c r="L112" i="5"/>
  <c r="M112" i="5"/>
  <c r="J57" i="5"/>
  <c r="G57" i="5"/>
  <c r="M38" i="5"/>
  <c r="O134" i="5"/>
  <c r="J74" i="5"/>
  <c r="L134" i="5"/>
  <c r="L61" i="5"/>
  <c r="J134" i="5"/>
  <c r="N133" i="5"/>
  <c r="G133" i="5"/>
  <c r="J126" i="5"/>
  <c r="G126" i="5"/>
  <c r="J124" i="5"/>
  <c r="N117" i="5"/>
  <c r="G117" i="5"/>
  <c r="K111" i="5"/>
  <c r="G111" i="5"/>
  <c r="L97" i="5"/>
  <c r="N102" i="5"/>
  <c r="G102" i="5"/>
  <c r="J88" i="5"/>
  <c r="G88" i="5"/>
  <c r="K83" i="5"/>
  <c r="G83" i="5"/>
  <c r="K77" i="5"/>
  <c r="G77" i="5"/>
  <c r="I73" i="5"/>
  <c r="G73" i="5"/>
  <c r="J54" i="5"/>
  <c r="G54" i="5"/>
  <c r="I50" i="5"/>
  <c r="G50" i="5"/>
  <c r="K33" i="5"/>
  <c r="L7" i="5"/>
  <c r="N22" i="5"/>
  <c r="L8" i="5"/>
  <c r="N45" i="5"/>
  <c r="G45" i="5"/>
  <c r="O99" i="5"/>
  <c r="G99" i="5"/>
  <c r="N98" i="5"/>
  <c r="G98" i="5"/>
  <c r="N125" i="5"/>
  <c r="G125" i="5"/>
  <c r="N113" i="5"/>
  <c r="G113" i="5"/>
  <c r="I92" i="5"/>
  <c r="G92" i="5"/>
  <c r="K27" i="5"/>
  <c r="O38" i="5"/>
  <c r="N109" i="5"/>
  <c r="K61" i="5"/>
  <c r="J61" i="5"/>
  <c r="O132" i="5"/>
  <c r="G132" i="5"/>
  <c r="G120" i="5"/>
  <c r="M96" i="5"/>
  <c r="G96" i="5"/>
  <c r="J82" i="5"/>
  <c r="G82" i="5"/>
  <c r="O70" i="5"/>
  <c r="G70" i="5"/>
  <c r="O68" i="5"/>
  <c r="G68" i="5"/>
  <c r="J63" i="5"/>
  <c r="G63" i="5"/>
  <c r="L59" i="5"/>
  <c r="G59" i="5"/>
  <c r="O15" i="5"/>
  <c r="N36" i="5"/>
  <c r="I12" i="5"/>
  <c r="J5" i="5"/>
  <c r="N34" i="5"/>
  <c r="M63" i="5"/>
  <c r="L100" i="5"/>
  <c r="G100" i="5"/>
  <c r="I134" i="5"/>
  <c r="I131" i="5"/>
  <c r="G131" i="5"/>
  <c r="G118" i="5"/>
  <c r="M104" i="5"/>
  <c r="G104" i="5"/>
  <c r="J84" i="5"/>
  <c r="G84" i="5"/>
  <c r="G81" i="5"/>
  <c r="I69" i="5"/>
  <c r="G69" i="5"/>
  <c r="J51" i="5"/>
  <c r="G51" i="5"/>
  <c r="O61" i="5"/>
  <c r="O109" i="5"/>
  <c r="I109" i="5"/>
  <c r="M134" i="5"/>
  <c r="K57" i="5"/>
  <c r="K38" i="5"/>
  <c r="M61" i="5"/>
  <c r="K134" i="5"/>
  <c r="M109" i="5"/>
  <c r="J109" i="5"/>
  <c r="J120" i="5"/>
  <c r="K123" i="5"/>
  <c r="G123" i="5"/>
  <c r="N119" i="5"/>
  <c r="G119" i="5"/>
  <c r="L113" i="5"/>
  <c r="I112" i="5"/>
  <c r="G112" i="5"/>
  <c r="M106" i="5"/>
  <c r="G106" i="5"/>
  <c r="G93" i="5"/>
  <c r="K90" i="5"/>
  <c r="G90" i="5"/>
  <c r="O80" i="5"/>
  <c r="G80" i="5"/>
  <c r="K75" i="5"/>
  <c r="G75" i="5"/>
  <c r="K69" i="5"/>
  <c r="J67" i="5"/>
  <c r="G67" i="5"/>
  <c r="N62" i="5"/>
  <c r="G62" i="5"/>
  <c r="G58" i="5"/>
  <c r="I52" i="5"/>
  <c r="G52" i="5"/>
  <c r="N35" i="5"/>
  <c r="I24" i="5"/>
  <c r="N37" i="5"/>
  <c r="J41" i="5"/>
  <c r="N70" i="5"/>
  <c r="N9" i="5"/>
  <c r="J116" i="5"/>
  <c r="G116" i="5"/>
  <c r="O116" i="5"/>
  <c r="L116" i="5"/>
  <c r="N116" i="5"/>
  <c r="K30" i="5"/>
  <c r="L40" i="5"/>
  <c r="O40" i="5"/>
  <c r="J40" i="5"/>
  <c r="K127" i="5"/>
  <c r="G127" i="5"/>
  <c r="J130" i="5"/>
  <c r="Z37" i="21"/>
  <c r="S37" i="21" s="1"/>
  <c r="Z17" i="21"/>
  <c r="Z12" i="21"/>
  <c r="S12" i="21" s="1"/>
  <c r="T12" i="21" s="1"/>
  <c r="AC12" i="21" s="1"/>
  <c r="K34" i="5"/>
  <c r="J30" i="5"/>
  <c r="N83" i="5"/>
  <c r="O83" i="5"/>
  <c r="L83" i="5"/>
  <c r="N80" i="5"/>
  <c r="K80" i="5"/>
  <c r="I38" i="5"/>
  <c r="M15" i="5"/>
  <c r="N38" i="5"/>
  <c r="O30" i="5"/>
  <c r="J38" i="5"/>
  <c r="M30" i="5"/>
  <c r="O45" i="5"/>
  <c r="M7" i="5"/>
  <c r="J15" i="5"/>
  <c r="K41" i="5"/>
  <c r="N41" i="5"/>
  <c r="O5" i="5"/>
  <c r="I40" i="5"/>
  <c r="O12" i="5"/>
  <c r="J12" i="5"/>
  <c r="I9" i="5"/>
  <c r="K9" i="5"/>
  <c r="L38" i="5"/>
  <c r="O25" i="5"/>
  <c r="K40" i="5"/>
  <c r="M40" i="5"/>
  <c r="L30" i="5"/>
  <c r="O123" i="5"/>
  <c r="N67" i="5"/>
  <c r="M132" i="5"/>
  <c r="O113" i="5"/>
  <c r="K84" i="5"/>
  <c r="N132" i="5"/>
  <c r="I66" i="5"/>
  <c r="L25" i="5"/>
  <c r="K120" i="5"/>
  <c r="J83" i="5"/>
  <c r="O50" i="5"/>
  <c r="M67" i="5"/>
  <c r="L15" i="5"/>
  <c r="N30" i="5"/>
  <c r="O82" i="5"/>
  <c r="O75" i="5"/>
  <c r="K74" i="5"/>
  <c r="L133" i="5"/>
  <c r="L80" i="5"/>
  <c r="L117" i="5"/>
  <c r="M62" i="5"/>
  <c r="L120" i="5"/>
  <c r="M88" i="5"/>
  <c r="J123" i="5"/>
  <c r="K93" i="5"/>
  <c r="K113" i="5"/>
  <c r="I80" i="5"/>
  <c r="I77" i="5"/>
  <c r="J119" i="5"/>
  <c r="M50" i="5"/>
  <c r="L66" i="5"/>
  <c r="I88" i="5"/>
  <c r="J75" i="5"/>
  <c r="J113" i="5"/>
  <c r="K126" i="5"/>
  <c r="M5" i="5"/>
  <c r="I7" i="5"/>
  <c r="M123" i="5"/>
  <c r="O133" i="5"/>
  <c r="L57" i="5"/>
  <c r="O57" i="5"/>
  <c r="M53" i="5"/>
  <c r="M34" i="5"/>
  <c r="O7" i="5"/>
  <c r="O66" i="5"/>
  <c r="O63" i="5"/>
  <c r="O74" i="5"/>
  <c r="L74" i="5"/>
  <c r="M133" i="5"/>
  <c r="M75" i="5"/>
  <c r="I83" i="5"/>
  <c r="K62" i="5"/>
  <c r="N120" i="5"/>
  <c r="I123" i="5"/>
  <c r="K132" i="5"/>
  <c r="K67" i="5"/>
  <c r="I133" i="5"/>
  <c r="N57" i="5"/>
  <c r="I15" i="5"/>
  <c r="N15" i="5"/>
  <c r="J133" i="5"/>
  <c r="M113" i="5"/>
  <c r="L84" i="5"/>
  <c r="K15" i="5"/>
  <c r="N74" i="5"/>
  <c r="M74" i="5"/>
  <c r="N84" i="5"/>
  <c r="N82" i="5"/>
  <c r="L132" i="5"/>
  <c r="I75" i="5"/>
  <c r="M57" i="5"/>
  <c r="I57" i="5"/>
  <c r="I67" i="5"/>
  <c r="O125" i="5"/>
  <c r="M25" i="5"/>
  <c r="O52" i="5"/>
  <c r="J66" i="5"/>
  <c r="N93" i="5"/>
  <c r="K119" i="5"/>
  <c r="M125" i="5"/>
  <c r="I82" i="5"/>
  <c r="I30" i="5"/>
  <c r="M45" i="5"/>
  <c r="K25" i="5"/>
  <c r="O54" i="5"/>
  <c r="K63" i="5"/>
  <c r="L75" i="5"/>
  <c r="M84" i="5"/>
  <c r="M120" i="5"/>
  <c r="N123" i="5"/>
  <c r="L24" i="5"/>
  <c r="J106" i="5"/>
  <c r="I63" i="5"/>
  <c r="I84" i="5"/>
  <c r="J112" i="5"/>
  <c r="N16" i="5"/>
  <c r="M33" i="5"/>
  <c r="O33" i="5"/>
  <c r="J33" i="5"/>
  <c r="L33" i="5"/>
  <c r="N33" i="5"/>
  <c r="I33" i="5"/>
  <c r="M37" i="5"/>
  <c r="J37" i="5"/>
  <c r="L37" i="5"/>
  <c r="K37" i="5"/>
  <c r="O37" i="5"/>
  <c r="I37" i="5"/>
  <c r="J45" i="5"/>
  <c r="I45" i="5"/>
  <c r="K45" i="5"/>
  <c r="L45" i="5"/>
  <c r="M36" i="5"/>
  <c r="O36" i="5"/>
  <c r="K36" i="5"/>
  <c r="J36" i="5"/>
  <c r="L36" i="5"/>
  <c r="I36" i="5"/>
  <c r="I35" i="5"/>
  <c r="O35" i="5"/>
  <c r="J35" i="5"/>
  <c r="M35" i="5"/>
  <c r="L35" i="5"/>
  <c r="K35" i="5"/>
  <c r="N5" i="5"/>
  <c r="I5" i="5"/>
  <c r="M8" i="5"/>
  <c r="J8" i="5"/>
  <c r="N8" i="5"/>
  <c r="O8" i="5"/>
  <c r="K8" i="5"/>
  <c r="I8" i="5"/>
  <c r="I41" i="5"/>
  <c r="O41" i="5"/>
  <c r="M41" i="5"/>
  <c r="L41" i="5"/>
  <c r="I34" i="5"/>
  <c r="O34" i="5"/>
  <c r="L34" i="5"/>
  <c r="J34" i="5"/>
  <c r="K7" i="5"/>
  <c r="J7" i="5"/>
  <c r="N7" i="5"/>
  <c r="J25" i="5"/>
  <c r="I25" i="5"/>
  <c r="M27" i="5"/>
  <c r="O27" i="5"/>
  <c r="N27" i="5"/>
  <c r="I27" i="5"/>
  <c r="J27" i="5"/>
  <c r="L27" i="5"/>
  <c r="O16" i="5"/>
  <c r="M16" i="5"/>
  <c r="J16" i="5"/>
  <c r="L16" i="5"/>
  <c r="K16" i="5"/>
  <c r="I16" i="5"/>
  <c r="J3" i="5"/>
  <c r="L3" i="5"/>
  <c r="J9" i="5"/>
  <c r="L9" i="5"/>
  <c r="O9" i="5"/>
  <c r="M9" i="5"/>
  <c r="O24" i="5"/>
  <c r="O3" i="5"/>
  <c r="K3" i="5"/>
  <c r="M3" i="5"/>
  <c r="I3" i="5"/>
  <c r="N3" i="5"/>
  <c r="L22" i="5"/>
  <c r="M22" i="5"/>
  <c r="I22" i="5"/>
  <c r="J24" i="5"/>
  <c r="M24" i="5"/>
  <c r="K24" i="5"/>
  <c r="K22" i="5"/>
  <c r="O22" i="5"/>
  <c r="J22" i="5"/>
  <c r="M12" i="5"/>
  <c r="L12" i="5"/>
  <c r="N12" i="5"/>
  <c r="K12" i="5"/>
  <c r="I59" i="5"/>
  <c r="J59" i="5"/>
  <c r="M60" i="5"/>
  <c r="N60" i="5"/>
  <c r="K60" i="5"/>
  <c r="J60" i="5"/>
  <c r="L60" i="5"/>
  <c r="I60" i="5"/>
  <c r="O60" i="5"/>
  <c r="K58" i="5"/>
  <c r="J58" i="5"/>
  <c r="I58" i="5"/>
  <c r="L58" i="5"/>
  <c r="N58" i="5"/>
  <c r="M58" i="5"/>
  <c r="O58" i="5"/>
  <c r="K59" i="5"/>
  <c r="O59" i="5"/>
  <c r="M59" i="5"/>
  <c r="N59" i="5"/>
  <c r="J68" i="5"/>
  <c r="M100" i="5"/>
  <c r="O96" i="5"/>
  <c r="N106" i="5"/>
  <c r="J96" i="5"/>
  <c r="I102" i="5"/>
  <c r="N100" i="5"/>
  <c r="L104" i="5"/>
  <c r="L96" i="5"/>
  <c r="L98" i="5"/>
  <c r="N96" i="5"/>
  <c r="L106" i="5"/>
  <c r="K102" i="5"/>
  <c r="L102" i="5"/>
  <c r="J102" i="5"/>
  <c r="O102" i="5"/>
  <c r="M102" i="5"/>
  <c r="I106" i="5"/>
  <c r="O106" i="5"/>
  <c r="K106" i="5"/>
  <c r="I104" i="5"/>
  <c r="O104" i="5"/>
  <c r="J104" i="5"/>
  <c r="K104" i="5"/>
  <c r="N104" i="5"/>
  <c r="I98" i="5"/>
  <c r="M98" i="5"/>
  <c r="K98" i="5"/>
  <c r="O98" i="5"/>
  <c r="O100" i="5"/>
  <c r="I99" i="5"/>
  <c r="J99" i="5"/>
  <c r="L99" i="5"/>
  <c r="K99" i="5"/>
  <c r="M99" i="5"/>
  <c r="N111" i="5"/>
  <c r="L111" i="5"/>
  <c r="O111" i="5"/>
  <c r="M111" i="5"/>
  <c r="I111" i="5"/>
  <c r="J111" i="5"/>
  <c r="N68" i="5"/>
  <c r="O69" i="5"/>
  <c r="M69" i="5"/>
  <c r="I130" i="5"/>
  <c r="L130" i="5"/>
  <c r="K130" i="5"/>
  <c r="N130" i="5"/>
  <c r="O130" i="5"/>
  <c r="M130" i="5"/>
  <c r="N131" i="5"/>
  <c r="K131" i="5"/>
  <c r="M131" i="5"/>
  <c r="J131" i="5"/>
  <c r="O131" i="5"/>
  <c r="L131" i="5"/>
  <c r="J125" i="5"/>
  <c r="L125" i="5"/>
  <c r="K125" i="5"/>
  <c r="I125" i="5"/>
  <c r="M126" i="5"/>
  <c r="L126" i="5"/>
  <c r="O127" i="5"/>
  <c r="M127" i="5"/>
  <c r="N127" i="5"/>
  <c r="I126" i="5"/>
  <c r="N126" i="5"/>
  <c r="I127" i="5"/>
  <c r="L127" i="5"/>
  <c r="O126" i="5"/>
  <c r="I124" i="5"/>
  <c r="N124" i="5"/>
  <c r="L124" i="5"/>
  <c r="K124" i="5"/>
  <c r="M124" i="5"/>
  <c r="O124" i="5"/>
  <c r="I117" i="5"/>
  <c r="O117" i="5"/>
  <c r="M117" i="5"/>
  <c r="J117" i="5"/>
  <c r="K117" i="5"/>
  <c r="I116" i="5"/>
  <c r="M116" i="5"/>
  <c r="K116" i="5"/>
  <c r="O118" i="5"/>
  <c r="L118" i="5"/>
  <c r="I118" i="5"/>
  <c r="K118" i="5"/>
  <c r="J118" i="5"/>
  <c r="M118" i="5"/>
  <c r="N118" i="5"/>
  <c r="O97" i="5"/>
  <c r="J97" i="5"/>
  <c r="K97" i="5"/>
  <c r="N97" i="5"/>
  <c r="I97" i="5"/>
  <c r="N99" i="5"/>
  <c r="J100" i="5"/>
  <c r="K100" i="5"/>
  <c r="I100" i="5"/>
  <c r="I90" i="5"/>
  <c r="O90" i="5"/>
  <c r="N90" i="5"/>
  <c r="J90" i="5"/>
  <c r="K92" i="5"/>
  <c r="O92" i="5"/>
  <c r="N88" i="5"/>
  <c r="L92" i="5"/>
  <c r="K88" i="5"/>
  <c r="J92" i="5"/>
  <c r="N92" i="5"/>
  <c r="L88" i="5"/>
  <c r="M92" i="5"/>
  <c r="O88" i="5"/>
  <c r="L90" i="5"/>
  <c r="M90" i="5"/>
  <c r="I81" i="5"/>
  <c r="K81" i="5"/>
  <c r="M81" i="5"/>
  <c r="O81" i="5"/>
  <c r="J81" i="5"/>
  <c r="N81" i="5"/>
  <c r="L81" i="5"/>
  <c r="N73" i="5"/>
  <c r="L73" i="5"/>
  <c r="M73" i="5"/>
  <c r="J73" i="5"/>
  <c r="K73" i="5"/>
  <c r="M68" i="5"/>
  <c r="K68" i="5"/>
  <c r="L68" i="5"/>
  <c r="M51" i="5"/>
  <c r="L51" i="5"/>
  <c r="N51" i="5"/>
  <c r="O51" i="5"/>
  <c r="I51" i="5"/>
  <c r="Z29" i="21"/>
  <c r="Z5" i="21"/>
  <c r="Z41" i="21"/>
  <c r="S41" i="21" s="1"/>
  <c r="Z21" i="21"/>
  <c r="T22" i="21"/>
  <c r="AC22" i="21" s="1"/>
  <c r="T20" i="21"/>
  <c r="AC20" i="21" s="1"/>
  <c r="Z31" i="21"/>
  <c r="Z34" i="21"/>
  <c r="Z7" i="21"/>
  <c r="Z27" i="21"/>
  <c r="Z3" i="21"/>
  <c r="Z18" i="21"/>
  <c r="AA41" i="21"/>
  <c r="Z35" i="21"/>
  <c r="Z14" i="21"/>
  <c r="T30" i="21"/>
  <c r="AC30" i="21" s="1"/>
  <c r="AB23" i="21"/>
  <c r="T23" i="21" s="1"/>
  <c r="AC23" i="21" s="1"/>
  <c r="F39" i="5" s="1"/>
  <c r="E39" i="5" s="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33" i="5"/>
  <c r="F63" i="5"/>
  <c r="F75" i="5"/>
  <c r="F120" i="5"/>
  <c r="F127" i="5"/>
  <c r="F77" i="5"/>
  <c r="F113" i="5"/>
  <c r="F118" i="5"/>
  <c r="F52" i="5"/>
  <c r="F82" i="5"/>
  <c r="F62" i="5"/>
  <c r="F51" i="5"/>
  <c r="F119" i="5"/>
  <c r="F54" i="5"/>
  <c r="F67" i="5"/>
  <c r="F132" i="5"/>
  <c r="F83" i="5"/>
  <c r="F117" i="5"/>
  <c r="F126" i="5"/>
  <c r="F74" i="5"/>
  <c r="F70" i="5"/>
  <c r="F134" i="5"/>
  <c r="F53" i="5"/>
  <c r="F50" i="5"/>
  <c r="F84" i="5"/>
  <c r="F76" i="5"/>
  <c r="AB11" i="21" l="1"/>
  <c r="AB6" i="21"/>
  <c r="S9" i="21"/>
  <c r="AB9" i="21"/>
  <c r="T9" i="21" s="1"/>
  <c r="AC9" i="21" s="1"/>
  <c r="F13" i="5" s="1"/>
  <c r="E13" i="5" s="1"/>
  <c r="AB13" i="21"/>
  <c r="AB14" i="21"/>
  <c r="S16" i="21"/>
  <c r="M16" i="21" s="1"/>
  <c r="AB16" i="21"/>
  <c r="T16" i="21" s="1"/>
  <c r="AC16" i="21" s="1"/>
  <c r="F25" i="5" s="1"/>
  <c r="S7" i="21"/>
  <c r="L7" i="21" s="1"/>
  <c r="AB7" i="21"/>
  <c r="S10" i="21"/>
  <c r="L10" i="21" s="1"/>
  <c r="AB10" i="21"/>
  <c r="T10" i="21" s="1"/>
  <c r="AC10" i="21" s="1"/>
  <c r="S28" i="21"/>
  <c r="L28" i="21" s="1"/>
  <c r="AB28" i="21"/>
  <c r="S18" i="21"/>
  <c r="AB18" i="21"/>
  <c r="T18" i="21" s="1"/>
  <c r="AC18" i="21" s="1"/>
  <c r="F19" i="5" s="1"/>
  <c r="E19" i="5" s="1"/>
  <c r="S8" i="2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AB29" i="21"/>
  <c r="E84" i="5"/>
  <c r="E76" i="5"/>
  <c r="E67" i="5"/>
  <c r="E50" i="5"/>
  <c r="E70" i="5"/>
  <c r="E134" i="5"/>
  <c r="E52" i="5"/>
  <c r="F92" i="5"/>
  <c r="E92" i="5" s="1"/>
  <c r="F99" i="5"/>
  <c r="E99" i="5" s="1"/>
  <c r="E83" i="5"/>
  <c r="E53" i="5"/>
  <c r="E74" i="5"/>
  <c r="E117" i="5"/>
  <c r="E63" i="5"/>
  <c r="E51" i="5"/>
  <c r="E133" i="5"/>
  <c r="E54" i="5"/>
  <c r="E119" i="5"/>
  <c r="E77" i="5"/>
  <c r="E62" i="5"/>
  <c r="E120" i="5"/>
  <c r="E126" i="5"/>
  <c r="E75" i="5"/>
  <c r="E113" i="5"/>
  <c r="E132" i="5"/>
  <c r="E82" i="5"/>
  <c r="E127" i="5"/>
  <c r="E118" i="5"/>
  <c r="S3" i="21"/>
  <c r="H3" i="21" s="1"/>
  <c r="F61" i="5"/>
  <c r="E61" i="5" s="1"/>
  <c r="F130" i="5"/>
  <c r="E130" i="5" s="1"/>
  <c r="S14" i="21"/>
  <c r="P14" i="21" s="1"/>
  <c r="S35" i="21"/>
  <c r="S32" i="21"/>
  <c r="F93" i="5" s="1"/>
  <c r="E93" i="5" s="1"/>
  <c r="S15" i="21"/>
  <c r="T25" i="21"/>
  <c r="AC25" i="21" s="1"/>
  <c r="T37" i="21"/>
  <c r="AC37" i="21" s="1"/>
  <c r="S11" i="21"/>
  <c r="AC26" i="21"/>
  <c r="S13" i="21"/>
  <c r="AC36" i="21"/>
  <c r="S6" i="21"/>
  <c r="K6" i="21" s="1"/>
  <c r="T33" i="21"/>
  <c r="AC33" i="21" s="1"/>
  <c r="F88" i="5"/>
  <c r="E88" i="5" s="1"/>
  <c r="T39" i="21"/>
  <c r="AC39" i="21" s="1"/>
  <c r="T4" i="21"/>
  <c r="AC4" i="21" s="1"/>
  <c r="S5" i="21"/>
  <c r="F125" i="5" s="1"/>
  <c r="E125" i="5" s="1"/>
  <c r="T41" i="21"/>
  <c r="AC41" i="21" s="1"/>
  <c r="S38" i="21"/>
  <c r="Q38" i="21" s="1"/>
  <c r="F116" i="5"/>
  <c r="E116" i="5" s="1"/>
  <c r="J2" i="21"/>
  <c r="J42" i="21" s="1"/>
  <c r="T2" i="21" l="1"/>
  <c r="AC2" i="21" s="1"/>
  <c r="F12" i="5" s="1"/>
  <c r="F59" i="5"/>
  <c r="E59" i="5" s="1"/>
  <c r="F90" i="5"/>
  <c r="E90" i="5" s="1"/>
  <c r="F123" i="5"/>
  <c r="E123" i="5" s="1"/>
  <c r="T8" i="21"/>
  <c r="AC8" i="21" s="1"/>
  <c r="F22" i="5" s="1"/>
  <c r="F57" i="5"/>
  <c r="E57" i="5" s="1"/>
  <c r="T34" i="21"/>
  <c r="AC34" i="21" s="1"/>
  <c r="F15" i="5" s="1"/>
  <c r="T24" i="21"/>
  <c r="AC24" i="21" s="1"/>
  <c r="F5" i="5" s="1"/>
  <c r="T29" i="21"/>
  <c r="AC29" i="21" s="1"/>
  <c r="F45" i="5" s="1"/>
  <c r="T21" i="21"/>
  <c r="AC21" i="21" s="1"/>
  <c r="F8" i="5" s="1"/>
  <c r="T28" i="21"/>
  <c r="AC28" i="21" s="1"/>
  <c r="F36" i="5" s="1"/>
  <c r="T7" i="21"/>
  <c r="AC7" i="21" s="1"/>
  <c r="F3" i="5" s="1"/>
  <c r="F98" i="5"/>
  <c r="E98" i="5" s="1"/>
  <c r="F102" i="5"/>
  <c r="E102" i="5" s="1"/>
  <c r="F100" i="5"/>
  <c r="E100" i="5" s="1"/>
  <c r="L31" i="21"/>
  <c r="F103" i="5"/>
  <c r="E103" i="5" s="1"/>
  <c r="T17" i="21"/>
  <c r="AC17" i="21" s="1"/>
  <c r="F6" i="5" s="1"/>
  <c r="L9" i="21"/>
  <c r="F97" i="5"/>
  <c r="E97" i="5" s="1"/>
  <c r="K8" i="21"/>
  <c r="F112" i="5"/>
  <c r="E112" i="5" s="1"/>
  <c r="F104" i="5"/>
  <c r="E104" i="5" s="1"/>
  <c r="F24" i="5"/>
  <c r="F17" i="5"/>
  <c r="E17" i="5" s="1"/>
  <c r="N21" i="21"/>
  <c r="F81" i="5"/>
  <c r="E81" i="5" s="1"/>
  <c r="L29" i="21"/>
  <c r="F106" i="5"/>
  <c r="E106" i="5" s="1"/>
  <c r="N17" i="21"/>
  <c r="F80" i="5"/>
  <c r="E80" i="5" s="1"/>
  <c r="M18" i="21"/>
  <c r="F89" i="5"/>
  <c r="E89" i="5" s="1"/>
  <c r="T3" i="21"/>
  <c r="AC3" i="21" s="1"/>
  <c r="F28" i="5" s="1"/>
  <c r="E28" i="5" s="1"/>
  <c r="AC40" i="21"/>
  <c r="F20" i="5" s="1"/>
  <c r="F124" i="5"/>
  <c r="I5" i="21"/>
  <c r="I42" i="21" s="1"/>
  <c r="F40" i="5"/>
  <c r="F41" i="5"/>
  <c r="M15" i="21"/>
  <c r="F87" i="5"/>
  <c r="E87" i="5" s="1"/>
  <c r="K13" i="21"/>
  <c r="F111" i="5"/>
  <c r="E111" i="5" s="1"/>
  <c r="P35" i="21"/>
  <c r="P42" i="21" s="1"/>
  <c r="F68" i="5"/>
  <c r="E68" i="5" s="1"/>
  <c r="T11" i="21"/>
  <c r="AC11" i="21" s="1"/>
  <c r="K11" i="21"/>
  <c r="T35" i="21"/>
  <c r="AC35" i="21" s="1"/>
  <c r="F38" i="5" s="1"/>
  <c r="T13" i="21"/>
  <c r="AC13" i="21" s="1"/>
  <c r="F16" i="5" s="1"/>
  <c r="T32" i="21"/>
  <c r="AC32" i="21" s="1"/>
  <c r="F43" i="5" s="1"/>
  <c r="F109" i="5"/>
  <c r="E109" i="5" s="1"/>
  <c r="T31" i="21"/>
  <c r="AC31" i="21" s="1"/>
  <c r="F37" i="5" s="1"/>
  <c r="F69" i="5"/>
  <c r="E69" i="5" s="1"/>
  <c r="T14" i="21"/>
  <c r="AC14" i="21" s="1"/>
  <c r="F66" i="5"/>
  <c r="E66" i="5" s="1"/>
  <c r="T19" i="21"/>
  <c r="AC19" i="21" s="1"/>
  <c r="F34" i="5" s="1"/>
  <c r="T15" i="21"/>
  <c r="AC15" i="21" s="1"/>
  <c r="T27" i="21"/>
  <c r="AC27" i="21" s="1"/>
  <c r="F35" i="5" s="1"/>
  <c r="F73" i="5"/>
  <c r="E73" i="5" s="1"/>
  <c r="F110" i="5"/>
  <c r="E110" i="5" s="1"/>
  <c r="F60" i="5"/>
  <c r="E60" i="5" s="1"/>
  <c r="T6" i="21"/>
  <c r="AC6" i="21" s="1"/>
  <c r="F4" i="5" s="1"/>
  <c r="F96" i="5"/>
  <c r="E96" i="5" s="1"/>
  <c r="F58" i="5"/>
  <c r="E58" i="5" s="1"/>
  <c r="S42" i="21"/>
  <c r="H42" i="21"/>
  <c r="F131" i="5"/>
  <c r="E131" i="5" s="1"/>
  <c r="T38" i="21"/>
  <c r="AC38" i="21" s="1"/>
  <c r="T5" i="21"/>
  <c r="AC5" i="21" s="1"/>
  <c r="L42" i="21" l="1"/>
  <c r="F30" i="5"/>
  <c r="F32" i="5"/>
  <c r="F33" i="5"/>
  <c r="F11" i="5"/>
  <c r="F27" i="5"/>
  <c r="F10" i="5"/>
  <c r="N42" i="21"/>
  <c r="F7" i="5"/>
  <c r="F9" i="5"/>
  <c r="K42" i="21"/>
  <c r="E45" i="5"/>
  <c r="M42" i="21"/>
  <c r="Q42" i="21"/>
  <c r="AA2" i="23"/>
  <c r="T32" i="23"/>
  <c r="Z2" i="23"/>
  <c r="I9" i="23"/>
  <c r="T18" i="23"/>
  <c r="T6" i="23"/>
  <c r="T36" i="23"/>
  <c r="T12" i="23"/>
  <c r="T27" i="23"/>
  <c r="T13" i="23"/>
  <c r="S2" i="23" l="1"/>
  <c r="AB2" i="23"/>
  <c r="T2" i="23" s="1"/>
  <c r="AC2" i="23" s="1"/>
  <c r="G20" i="5" s="1"/>
  <c r="E20" i="5" s="1"/>
  <c r="T9" i="23"/>
  <c r="AC36" i="23"/>
  <c r="G29" i="5" s="1"/>
  <c r="E29" i="5" s="1"/>
  <c r="T37" i="23"/>
  <c r="AC37" i="23" s="1"/>
  <c r="Q28" i="23"/>
  <c r="I3" i="23"/>
  <c r="P16" i="23"/>
  <c r="T35" i="23"/>
  <c r="AC35" i="23" s="1"/>
  <c r="T21" i="23"/>
  <c r="M25" i="23"/>
  <c r="AC12" i="23"/>
  <c r="G42" i="5" s="1"/>
  <c r="E42" i="5" s="1"/>
  <c r="J12" i="23"/>
  <c r="J40" i="23" s="1"/>
  <c r="K11" i="23"/>
  <c r="T31" i="23"/>
  <c r="AC31" i="23" s="1"/>
  <c r="L19" i="23"/>
  <c r="P34" i="23"/>
  <c r="Q15" i="23"/>
  <c r="N17" i="23"/>
  <c r="AC27" i="23"/>
  <c r="T15" i="23"/>
  <c r="AC15" i="23" s="1"/>
  <c r="G5" i="5" s="1"/>
  <c r="E5" i="5" s="1"/>
  <c r="M38" i="23"/>
  <c r="T38" i="23"/>
  <c r="AC38" i="23" s="1"/>
  <c r="G41" i="5" s="1"/>
  <c r="E41" i="5" s="1"/>
  <c r="T17" i="23"/>
  <c r="AC17" i="23" s="1"/>
  <c r="G6" i="5" s="1"/>
  <c r="E6" i="5" s="1"/>
  <c r="AC13" i="23"/>
  <c r="I4" i="23"/>
  <c r="AC6" i="23"/>
  <c r="G3" i="5" s="1"/>
  <c r="E3" i="5" s="1"/>
  <c r="T19" i="23"/>
  <c r="AC19" i="23" s="1"/>
  <c r="G35" i="5" s="1"/>
  <c r="E35" i="5" s="1"/>
  <c r="Q33" i="23"/>
  <c r="T33" i="23"/>
  <c r="AC33" i="23" s="1"/>
  <c r="G15" i="5" s="1"/>
  <c r="E15" i="5" s="1"/>
  <c r="T3" i="23"/>
  <c r="AC3" i="23" s="1"/>
  <c r="G12" i="5" s="1"/>
  <c r="E12" i="5" s="1"/>
  <c r="T7" i="23"/>
  <c r="AC7" i="23" s="1"/>
  <c r="G9" i="5" s="1"/>
  <c r="E9" i="5" s="1"/>
  <c r="AC18" i="23"/>
  <c r="G8" i="5" s="1"/>
  <c r="E8" i="5" s="1"/>
  <c r="N18" i="23"/>
  <c r="AC32" i="23"/>
  <c r="G33" i="5" s="1"/>
  <c r="E33" i="5" s="1"/>
  <c r="Q32" i="23"/>
  <c r="AC21" i="23"/>
  <c r="G36" i="5" s="1"/>
  <c r="E36" i="5" s="1"/>
  <c r="L21" i="23"/>
  <c r="K7" i="23"/>
  <c r="T25" i="23"/>
  <c r="AC25" i="23" s="1"/>
  <c r="G31" i="5" s="1"/>
  <c r="E31" i="5" s="1"/>
  <c r="T4" i="23"/>
  <c r="AC4" i="23" s="1"/>
  <c r="G30" i="5" s="1"/>
  <c r="E30" i="5" s="1"/>
  <c r="T28" i="23"/>
  <c r="AC28" i="23" s="1"/>
  <c r="G11" i="5" s="1"/>
  <c r="E11" i="5" s="1"/>
  <c r="R36" i="23"/>
  <c r="R40" i="23" s="1"/>
  <c r="L6" i="23"/>
  <c r="T30" i="23"/>
  <c r="T8" i="23"/>
  <c r="T34" i="23"/>
  <c r="AC34" i="23" s="1"/>
  <c r="G38" i="5" s="1"/>
  <c r="E38" i="5" s="1"/>
  <c r="T16" i="23"/>
  <c r="AC16" i="23" s="1"/>
  <c r="G27" i="5" s="1"/>
  <c r="E27" i="5" s="1"/>
  <c r="AC9" i="23"/>
  <c r="G32" i="5" s="1"/>
  <c r="E32" i="5" s="1"/>
  <c r="T11" i="23"/>
  <c r="AC11" i="23" s="1"/>
  <c r="G16" i="5" s="1"/>
  <c r="E16" i="5" s="1"/>
  <c r="T20" i="23"/>
  <c r="G124" i="5" l="1"/>
  <c r="E124" i="5" s="1"/>
  <c r="I2" i="23"/>
  <c r="I40" i="23" s="1"/>
  <c r="H10" i="23"/>
  <c r="H40" i="23" s="1"/>
  <c r="L24" i="23"/>
  <c r="M23" i="23"/>
  <c r="T24" i="23"/>
  <c r="AC24" i="23" s="1"/>
  <c r="G34" i="5" s="1"/>
  <c r="E34" i="5" s="1"/>
  <c r="AC8" i="23"/>
  <c r="G24" i="5" s="1"/>
  <c r="E24" i="5" s="1"/>
  <c r="L8" i="23"/>
  <c r="L40" i="23" s="1"/>
  <c r="L26" i="23"/>
  <c r="T10" i="23"/>
  <c r="AC10" i="23" s="1"/>
  <c r="G40" i="5" s="1"/>
  <c r="E40" i="5" s="1"/>
  <c r="Q40" i="23"/>
  <c r="M22" i="23"/>
  <c r="K5" i="23"/>
  <c r="M14" i="23"/>
  <c r="N40" i="23"/>
  <c r="T14" i="23"/>
  <c r="AC14" i="23" s="1"/>
  <c r="G25" i="5" s="1"/>
  <c r="E25" i="5" s="1"/>
  <c r="T26" i="23"/>
  <c r="AC26" i="23" s="1"/>
  <c r="G37" i="5" s="1"/>
  <c r="E37" i="5" s="1"/>
  <c r="T22" i="23"/>
  <c r="AC22" i="23" s="1"/>
  <c r="G18" i="5" s="1"/>
  <c r="E18" i="5" s="1"/>
  <c r="S40" i="23"/>
  <c r="K39" i="23"/>
  <c r="AC20" i="23"/>
  <c r="G10" i="5" s="1"/>
  <c r="E10" i="5" s="1"/>
  <c r="P20" i="23"/>
  <c r="P40" i="23" s="1"/>
  <c r="M30" i="23"/>
  <c r="AC30" i="23"/>
  <c r="G43" i="5" s="1"/>
  <c r="E43" i="5" s="1"/>
  <c r="T29" i="23"/>
  <c r="AC29" i="23" s="1"/>
  <c r="T39" i="23"/>
  <c r="AC39" i="23" s="1"/>
  <c r="G22" i="5" s="1"/>
  <c r="E22" i="5" s="1"/>
  <c r="T5" i="23"/>
  <c r="AC5" i="23" s="1"/>
  <c r="G4" i="5" s="1"/>
  <c r="E4" i="5" s="1"/>
  <c r="T23" i="23"/>
  <c r="AC23" i="23" s="1"/>
  <c r="G7" i="5" s="1"/>
  <c r="E7" i="5" s="1"/>
  <c r="M40" i="23" l="1"/>
  <c r="K40" i="23"/>
</calcChain>
</file>

<file path=xl/comments1.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<sst xmlns="http://schemas.openxmlformats.org/spreadsheetml/2006/main" count="970" uniqueCount="371">
  <si>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</si>
  <si>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</si>
  <si>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</si>
  <si>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</si>
  <si>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</si>
  <si>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</si>
  <si>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</si>
  <si>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</si>
  <si>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</si>
  <si>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</si>
  <si>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</si>
  <si>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</si>
  <si>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</si>
  <si>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</si>
  <si>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</si>
  <si>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</si>
  <si>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</si>
  <si>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</si>
  <si>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</si>
  <si>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</si>
  <si>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</si>
  <si>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</si>
  <si>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</si>
  <si>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</si>
  <si>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</si>
  <si>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</si>
  <si>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</si>
  <si>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</si>
  <si>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</si>
  <si>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</si>
  <si>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</si>
  <si>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</si>
  <si>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</si>
  <si>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</si>
  <si>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</si>
  <si>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</si>
  <si>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</si>
  <si>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</si>
  <si>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</si>
  <si>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</si>
  <si>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</si>
  <si>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</si>
  <si>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</si>
  <si>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</si>
  <si>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</si>
  <si>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</si>
  <si>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</si>
  <si>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</si>
  <si>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</si>
  <si>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</si>
  <si>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</si>
  <si>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</si>
  <si>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</si>
  <si>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</si>
  <si>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</si>
  <si>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</si>
  <si>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</si>
  <si>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</si>
  <si>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</si>
  <si>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</si>
  <si>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</si>
  <si>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</si>
  <si>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</si>
  <si>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</si>
  <si>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</si>
  <si>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</si>
  <si>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</si>
  <si>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</si>
  <si>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</si>
  <si>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</si>
  <si>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</si>
  <si>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</si>
  <si>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</si>
  <si>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</si>
  <si>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</si>
  <si>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</si>
  <si>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</si>
  <si>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</si>
  <si>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</si>
  <si>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</si>
  <si>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</si>
  <si>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</si>
  <si>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</si>
  <si>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</si>
  <si>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</si>
  <si>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</si>
  <si>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</si>
  <si>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</si>
  <si>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</si>
  <si>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</si>
  <si>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</si>
  <si>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</si>
  <si>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</si>
  <si>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</si>
  <si>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</si>
  <si>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</si>
  <si>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</si>
  <si>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</si>
  <si>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</si>
  <si>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</si>
  <si>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</si>
  <si>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</si>
  <si>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</si>
  <si>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</si>
  <si>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</si>
  <si>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</si>
  <si>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</si>
  <si>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</si>
  <si>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</si>
  <si>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</si>
  <si>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</si>
  <si>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</si>
  <si>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</si>
  <si>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</si>
  <si>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</si>
  <si>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</si>
  <si>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</si>
  <si>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</si>
  <si>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</si>
  <si>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</si>
  <si>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</si>
  <si>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</si>
  <si>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</si>
  <si>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</si>
  <si>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</si>
  <si>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</si>
  <si>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</si>
  <si>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</si>
  <si>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</si>
  <si>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</si>
  <si>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</si>
  <si>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</si>
  <si>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</si>
  <si>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</si>
  <si>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</si>
  <si>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</si>
  <si>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</si>
  <si>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</si>
  <si>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</si>
  <si>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</si>
  <si>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</si>
  <si>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</si>
  <si>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</si>
  <si>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</si>
  <si>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</si>
  <si>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</si>
  <si>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</si>
  <si>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</si>
  <si>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</si>
  <si>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</si>
  <si>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1:56.5318</t>
  </si>
  <si>
    <t>1:56.8686</t>
  </si>
  <si>
    <t>1:57.5536</t>
  </si>
  <si>
    <t>1:59.2493</t>
  </si>
  <si>
    <t>ROBERT DOWNES</t>
  </si>
  <si>
    <t>2:01.8353</t>
  </si>
  <si>
    <t>2:02.6039</t>
  </si>
  <si>
    <t>Simon McLean</t>
  </si>
  <si>
    <t>2:03.4540</t>
  </si>
  <si>
    <t>2:03.5378</t>
  </si>
  <si>
    <t>James Hillenaar</t>
  </si>
  <si>
    <t>2:04.0315</t>
  </si>
  <si>
    <t>2:04.0657</t>
  </si>
  <si>
    <t>2:04.4070</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</si>
  <si>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</si>
  <si>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</si>
  <si>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</si>
  <si>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</si>
  <si>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</si>
  <si>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</si>
  <si>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</si>
  <si>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</si>
  <si>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</si>
  <si>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</si>
  <si>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</si>
  <si>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</si>
  <si>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</si>
  <si>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</si>
  <si>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</si>
  <si>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</si>
  <si>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</si>
  <si>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</si>
  <si>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</si>
  <si>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</si>
  <si>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</si>
  <si>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</si>
  <si>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</si>
  <si>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</si>
  <si>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</si>
  <si>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</si>
  <si>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</si>
  <si>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</si>
  <si>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</si>
  <si>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</si>
  <si>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</si>
  <si>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</si>
  <si>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</si>
  <si>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</si>
  <si>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</si>
  <si>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</si>
  <si>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</si>
  <si>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</si>
  <si>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7. Sandown 11/8/19</t>
  </si>
  <si>
    <t>8. Broadford 7/9/19</t>
  </si>
  <si>
    <t>MX5 Vic - MOTORSPORT CHAMPIONSHIP 2019</t>
  </si>
  <si>
    <t>9. Winton 29/9/19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</si>
  <si>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</si>
  <si>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</si>
  <si>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</si>
  <si>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</si>
  <si>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</si>
  <si>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</si>
  <si>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</si>
  <si>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</si>
  <si>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</si>
  <si>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</si>
  <si>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</si>
  <si>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</si>
  <si>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</si>
  <si>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</si>
  <si>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</si>
  <si>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</si>
  <si>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</si>
  <si>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</si>
  <si>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</si>
  <si>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</si>
  <si>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</si>
  <si>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</si>
  <si>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</si>
  <si>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</si>
  <si>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</si>
  <si>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</si>
  <si>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</si>
  <si>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</si>
  <si>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</si>
  <si>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</si>
  <si>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</si>
  <si>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</si>
  <si>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</si>
  <si>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</si>
  <si>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</si>
  <si>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</si>
  <si>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</si>
  <si>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</si>
  <si>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</si>
  <si>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</si>
  <si>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</si>
  <si>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</si>
  <si>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</si>
  <si>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</si>
  <si>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</si>
  <si>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</si>
  <si>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</si>
  <si>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</si>
  <si>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</si>
  <si>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</si>
  <si>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</si>
  <si>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</si>
  <si>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</si>
  <si>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</si>
  <si>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</si>
  <si>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</si>
  <si>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</si>
  <si>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</si>
  <si>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</si>
  <si>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</si>
  <si>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</si>
  <si>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</si>
  <si>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</si>
  <si>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</si>
  <si>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</si>
  <si>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</si>
  <si>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</si>
  <si>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</si>
  <si>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</si>
  <si>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</si>
  <si>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</si>
  <si>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</si>
  <si>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SALE</t>
  </si>
  <si>
    <t>HAILSTONE</t>
  </si>
  <si>
    <t>1:58.1288</t>
  </si>
  <si>
    <t>2:03.1540</t>
  </si>
  <si>
    <t>2:03.6272</t>
  </si>
  <si>
    <t>2:05.2461</t>
  </si>
  <si>
    <t>NoTimeRec</t>
  </si>
  <si>
    <t>Gareth Pedley</t>
  </si>
  <si>
    <t>1:45.3001</t>
  </si>
  <si>
    <t>Tim Emery</t>
  </si>
  <si>
    <t>Noel Heritage</t>
  </si>
  <si>
    <t>1:44.6168</t>
  </si>
  <si>
    <t>Dave Moore</t>
  </si>
  <si>
    <t>1:36.5102</t>
  </si>
  <si>
    <t>Ben SALE</t>
  </si>
  <si>
    <t>1:39.3874</t>
  </si>
  <si>
    <t>S13</t>
  </si>
  <si>
    <t>Dean HASNAT</t>
  </si>
  <si>
    <t>1:39.6445</t>
  </si>
  <si>
    <t>Chris HOGAN</t>
  </si>
  <si>
    <t>1:40.2483</t>
  </si>
  <si>
    <t>1:40.5722</t>
  </si>
  <si>
    <t>1:40.5930</t>
  </si>
  <si>
    <t>Peter MARKS</t>
  </si>
  <si>
    <t>1:41.6704</t>
  </si>
  <si>
    <t>1:42.9313</t>
  </si>
  <si>
    <t>Brock WATCHORN</t>
  </si>
  <si>
    <t>1:43.0130</t>
  </si>
  <si>
    <t>S15</t>
  </si>
  <si>
    <t>1:44.4501</t>
  </si>
  <si>
    <t>1:44.8662</t>
  </si>
  <si>
    <t>Sam GUMINA</t>
  </si>
  <si>
    <t>1:45.3022</t>
  </si>
  <si>
    <t>1:45.4395</t>
  </si>
  <si>
    <t>1:45.5987</t>
  </si>
  <si>
    <t>Mike KIRBY</t>
  </si>
  <si>
    <t>1:45.6755</t>
  </si>
  <si>
    <t>1:45.7589</t>
  </si>
  <si>
    <t>Peter DANNOCK</t>
  </si>
  <si>
    <t>1:45.9518</t>
  </si>
  <si>
    <t>1:46.4985</t>
  </si>
  <si>
    <t>1:46.5428</t>
  </si>
  <si>
    <t>1:46.6434</t>
  </si>
  <si>
    <t>1:47.1577</t>
  </si>
  <si>
    <t>1:47.1847</t>
  </si>
  <si>
    <t>1:47.8605</t>
  </si>
  <si>
    <t>1:48.2898</t>
  </si>
  <si>
    <t>1:48.4904</t>
  </si>
  <si>
    <t>1:49.0531</t>
  </si>
  <si>
    <t>Jason CARROLL</t>
  </si>
  <si>
    <t>1:50.1765</t>
  </si>
  <si>
    <t>John REID</t>
  </si>
  <si>
    <t>1:50.3524</t>
  </si>
  <si>
    <t>1:50.7670</t>
  </si>
  <si>
    <t>1:50.9468</t>
  </si>
  <si>
    <t>James MEADEN</t>
  </si>
  <si>
    <t>1:57.1969</t>
  </si>
  <si>
    <t>P3</t>
  </si>
  <si>
    <t>Daryl ERVINE</t>
  </si>
  <si>
    <t>1:57.3991</t>
  </si>
  <si>
    <t>1:57.7587</t>
  </si>
  <si>
    <t>Robert MASON</t>
  </si>
  <si>
    <t>2:00.2642</t>
  </si>
  <si>
    <t>2:05.8552</t>
  </si>
  <si>
    <t>Ismail DAL</t>
  </si>
  <si>
    <t>2:13.5520</t>
  </si>
  <si>
    <t>Peter STAGNO-NAVARRA</t>
  </si>
  <si>
    <t>1:43.0689</t>
  </si>
  <si>
    <t>1:36.5212</t>
  </si>
  <si>
    <t>1:38.6198</t>
  </si>
  <si>
    <t>Dean WATCHORN</t>
  </si>
  <si>
    <t>1:38.6242</t>
  </si>
  <si>
    <t>1:40.1259</t>
  </si>
  <si>
    <t>Owen BOAK</t>
  </si>
  <si>
    <t>1:41.1871</t>
  </si>
  <si>
    <t>Alex HAILSTONE</t>
  </si>
  <si>
    <t>1:48.0203</t>
  </si>
  <si>
    <t>Barry PAYNE</t>
  </si>
  <si>
    <t>1:51.6497</t>
  </si>
  <si>
    <t>1:53.9426</t>
  </si>
  <si>
    <t>Ben Sale</t>
  </si>
  <si>
    <t>Ben</t>
  </si>
  <si>
    <t>Chris</t>
  </si>
  <si>
    <t>HOGAN</t>
  </si>
  <si>
    <t>Van DUYL</t>
  </si>
  <si>
    <t>Alex</t>
  </si>
  <si>
    <t>Alex Hailstone</t>
  </si>
  <si>
    <t>Daryl</t>
  </si>
  <si>
    <t>ERVINE</t>
  </si>
  <si>
    <t>MASON</t>
  </si>
  <si>
    <t>Ismail</t>
  </si>
  <si>
    <t>Barry</t>
  </si>
  <si>
    <t>PAYNE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</si>
</sst>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03">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19"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xf numFmtId="49" fontId="4" fillId="6" borderId="6" xfId="0" applyNumberFormat="1" applyFont="1" applyFill="1" applyBorder="1" applyAlignment="1">
      <alignment horizontal="center"/>
    </xf>
    <xf numFmtId="0" fontId="0" fillId="5" borderId="0" xfId="0" applyFill="1" applyBorder="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Border="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0" fontId="0" fillId="0" borderId="8" xfId="0" applyBorder="1"/>
    <xf numFmtId="49" fontId="0" fillId="0" borderId="8" xfId="0" applyNumberFormat="1" applyBorder="1" applyAlignment="1">
      <alignment horizontal="center"/>
    </xf>
    <xf numFmtId="0" fontId="0" fillId="5" borderId="8" xfId="0" applyFill="1" applyBorder="1" applyAlignment="1">
      <alignment horizontal="center"/>
    </xf>
    <xf numFmtId="0" fontId="0" fillId="5" borderId="1" xfId="0" applyFill="1" applyBorder="1" applyAlignment="1">
      <alignment horizontal="center"/>
    </xf>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4" fillId="18" borderId="9" xfId="0" applyNumberFormat="1" applyFont="1" applyFill="1" applyBorder="1" applyAlignment="1">
      <alignment horizontal="center"/>
    </xf>
    <xf numFmtId="0" fontId="4" fillId="18" borderId="6" xfId="0" applyNumberFormat="1" applyFont="1" applyFill="1" applyBorder="1" applyAlignment="1">
      <alignment horizontal="center"/>
    </xf>
    <xf numFmtId="0" fontId="4" fillId="18" borderId="10" xfId="0" applyNumberFormat="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cellXfs>
  <cellStyles count="4">
    <cellStyle name="Hyperlink" xfId="1" builtinId="8"/>
    <cellStyle name="Normal" xfId="0" builtinId="0"/>
    <cellStyle name="Normal 2 2" xfId="2"/>
    <cellStyle name="Normal 3" xfId="3"/>
  </cellStyles>
  <dxfs count="649">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activeCell="B3" sqref="B3"/>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5" width="6.42578125" style="8" customWidth="1"/>
    <col min="16" max="16" width="18.42578125" style="1" hidden="1" customWidth="1"/>
    <col min="17" max="17" width="7.140625" style="1" customWidth="1"/>
    <col min="18" max="16384" width="9.140625" style="1"/>
  </cols>
  <sheetData>
    <row r="1" spans="1:17" ht="15.75" x14ac:dyDescent="0.25">
      <c r="A1" s="377" t="s">
        <v>204</v>
      </c>
      <c r="B1" s="377"/>
      <c r="C1" s="377"/>
      <c r="D1" s="377"/>
      <c r="E1" s="377"/>
      <c r="F1" s="377"/>
      <c r="G1" s="377"/>
      <c r="H1" s="377"/>
      <c r="I1" s="377"/>
      <c r="J1" s="377"/>
      <c r="K1" s="377"/>
      <c r="L1" s="377"/>
      <c r="M1" s="377"/>
      <c r="N1" s="377"/>
      <c r="O1" s="377"/>
    </row>
    <row r="2" spans="1:17" s="27" customFormat="1" ht="119.45" customHeight="1" thickBot="1" x14ac:dyDescent="0.25">
      <c r="A2" s="2" t="s">
        <v>0</v>
      </c>
      <c r="B2" s="56" t="s">
        <v>1</v>
      </c>
      <c r="C2" s="56"/>
      <c r="D2" s="2" t="s">
        <v>2</v>
      </c>
      <c r="E2" s="57" t="s">
        <v>50</v>
      </c>
      <c r="F2" s="58" t="s">
        <v>197</v>
      </c>
      <c r="G2" s="58" t="s">
        <v>198</v>
      </c>
      <c r="H2" s="58" t="s">
        <v>199</v>
      </c>
      <c r="I2" s="58" t="s">
        <v>200</v>
      </c>
      <c r="J2" s="58" t="s">
        <v>207</v>
      </c>
      <c r="K2" s="58" t="s">
        <v>201</v>
      </c>
      <c r="L2" s="58" t="s">
        <v>202</v>
      </c>
      <c r="M2" s="58" t="s">
        <v>203</v>
      </c>
      <c r="N2" s="58" t="s">
        <v>205</v>
      </c>
      <c r="O2" s="58" t="s">
        <v>206</v>
      </c>
      <c r="P2" s="26"/>
      <c r="Q2" s="26"/>
    </row>
    <row r="3" spans="1:17" s="5" customFormat="1" x14ac:dyDescent="0.2">
      <c r="A3" s="395">
        <v>1</v>
      </c>
      <c r="B3" s="400" t="s">
        <v>98</v>
      </c>
      <c r="C3" s="293" t="s">
        <v>99</v>
      </c>
      <c r="D3" s="297" t="s">
        <v>48</v>
      </c>
      <c r="E3" s="397">
        <f>SUM(F3:O3) - SMALL(F3:O3,2) - MIN(F3:O3)</f>
        <v>330</v>
      </c>
      <c r="F3" s="294">
        <f>IFERROR(VLOOKUP($P3,'Rd1 PI'!$C$2:$AC$41,27,0),0)</f>
        <v>110</v>
      </c>
      <c r="G3" s="294">
        <f>IFERROR(VLOOKUP($P3,'Rd2 Sandown'!$C$2:$AC$41,27,0),0)</f>
        <v>110</v>
      </c>
      <c r="H3" s="294">
        <f>IFERROR(VLOOKUP($P3,'Rd3 Winton'!$C$2:$AC$45,27,0),0)</f>
        <v>110</v>
      </c>
      <c r="I3" s="294">
        <f>IFERROR(VLOOKUP($P3,#REF!,27,0),0)</f>
        <v>0</v>
      </c>
      <c r="J3" s="294">
        <f>IFERROR(VLOOKUP($P3,#REF!,27,0),0)</f>
        <v>0</v>
      </c>
      <c r="K3" s="294">
        <f>IFERROR(VLOOKUP($P3,#REF!,27,0),0)</f>
        <v>0</v>
      </c>
      <c r="L3" s="294">
        <f>IFERROR(VLOOKUP($P3,#REF!,27,0),0)</f>
        <v>0</v>
      </c>
      <c r="M3" s="294">
        <f>IFERROR(VLOOKUP($P3,#REF!,27,0),0)</f>
        <v>0</v>
      </c>
      <c r="N3" s="294">
        <f>IFERROR(VLOOKUP($P3,#REF!,27,0),0)</f>
        <v>0</v>
      </c>
      <c r="O3" s="297">
        <f>IFERROR(VLOOKUP($P3,#REF!,27,0),0)</f>
        <v>0</v>
      </c>
      <c r="P3" s="5" t="str">
        <f>CONCATENATE(LOWER(B3)," ",LOWER(C3))</f>
        <v>russell garner</v>
      </c>
    </row>
    <row r="4" spans="1:17" s="5" customFormat="1" x14ac:dyDescent="0.2">
      <c r="A4" s="396">
        <v>2</v>
      </c>
      <c r="B4" s="401" t="s">
        <v>114</v>
      </c>
      <c r="C4" s="295" t="s">
        <v>115</v>
      </c>
      <c r="D4" s="298" t="s">
        <v>49</v>
      </c>
      <c r="E4" s="398">
        <f>SUM(F4:O4)</f>
        <v>315</v>
      </c>
      <c r="F4" s="4">
        <f>IFERROR(VLOOKUP($P4,'Rd1 PI'!$C$2:$AC$41,27,0),0)</f>
        <v>105</v>
      </c>
      <c r="G4" s="4">
        <f>IFERROR(VLOOKUP($P4,'Rd2 Sandown'!$C$2:$AC$41,27,0),0)</f>
        <v>105</v>
      </c>
      <c r="H4" s="4">
        <f>IFERROR(VLOOKUP($P4,'Rd3 Winton'!$C$2:$AC$45,27,0),0)</f>
        <v>105</v>
      </c>
      <c r="I4" s="4">
        <f>IFERROR(VLOOKUP($P4,#REF!,27,0),0)</f>
        <v>0</v>
      </c>
      <c r="J4" s="4">
        <f>IFERROR(VLOOKUP($P4,#REF!,27,0),0)</f>
        <v>0</v>
      </c>
      <c r="K4" s="4">
        <f>IFERROR(VLOOKUP($P4,#REF!,27,0),0)</f>
        <v>0</v>
      </c>
      <c r="L4" s="4">
        <f>IFERROR(VLOOKUP($P4,#REF!,27,0),0)</f>
        <v>0</v>
      </c>
      <c r="M4" s="4">
        <f>IFERROR(VLOOKUP($P4,#REF!,27,0),0)</f>
        <v>0</v>
      </c>
      <c r="N4" s="4">
        <f>IFERROR(VLOOKUP($P4,#REF!,27,0),0)</f>
        <v>0</v>
      </c>
      <c r="O4" s="298">
        <f>IFERROR(VLOOKUP($P4,#REF!,27,0),0)</f>
        <v>0</v>
      </c>
      <c r="P4" s="5" t="str">
        <f>CONCATENATE(LOWER(B4)," ",LOWER(C4))</f>
        <v>randy stagno navarra</v>
      </c>
    </row>
    <row r="5" spans="1:17" s="5" customFormat="1" x14ac:dyDescent="0.2">
      <c r="A5" s="396">
        <v>3</v>
      </c>
      <c r="B5" s="401" t="s">
        <v>30</v>
      </c>
      <c r="C5" s="295" t="s">
        <v>31</v>
      </c>
      <c r="D5" s="298" t="s">
        <v>5</v>
      </c>
      <c r="E5" s="398">
        <f>SUM(F5:O5)</f>
        <v>300</v>
      </c>
      <c r="F5" s="4">
        <f>IFERROR(VLOOKUP($P5,'Rd1 PI'!$C$2:$AC$41,27,0),0)</f>
        <v>95</v>
      </c>
      <c r="G5" s="4">
        <f>IFERROR(VLOOKUP($P5,'Rd2 Sandown'!$C$2:$AC$41,27,0),0)</f>
        <v>105</v>
      </c>
      <c r="H5" s="4">
        <f>IFERROR(VLOOKUP($P5,'Rd3 Winton'!$C$2:$AC$45,27,0),0)</f>
        <v>100</v>
      </c>
      <c r="I5" s="4">
        <f>IFERROR(VLOOKUP($P5,#REF!,27,0),0)</f>
        <v>0</v>
      </c>
      <c r="J5" s="4">
        <f>IFERROR(VLOOKUP($P5,#REF!,27,0),0)</f>
        <v>0</v>
      </c>
      <c r="K5" s="4">
        <f>IFERROR(VLOOKUP($P5,#REF!,27,0),0)</f>
        <v>0</v>
      </c>
      <c r="L5" s="4">
        <f>IFERROR(VLOOKUP($P5,#REF!,27,0),0)</f>
        <v>0</v>
      </c>
      <c r="M5" s="4">
        <f>IFERROR(VLOOKUP($P5,#REF!,27,0),0)</f>
        <v>0</v>
      </c>
      <c r="N5" s="4">
        <f>IFERROR(VLOOKUP($P5,#REF!,27,0),0)</f>
        <v>0</v>
      </c>
      <c r="O5" s="298">
        <f>IFERROR(VLOOKUP($P5,#REF!,27,0),0)</f>
        <v>0</v>
      </c>
      <c r="P5" s="5" t="str">
        <f>CONCATENATE(LOWER(B5)," ",LOWER(C5))</f>
        <v>simeon ouzas</v>
      </c>
    </row>
    <row r="6" spans="1:17" s="5" customFormat="1" x14ac:dyDescent="0.2">
      <c r="A6" s="396">
        <v>4</v>
      </c>
      <c r="B6" s="401" t="s">
        <v>139</v>
      </c>
      <c r="C6" s="295" t="s">
        <v>208</v>
      </c>
      <c r="D6" s="298" t="s">
        <v>22</v>
      </c>
      <c r="E6" s="398">
        <f>SUM(F6:O6)</f>
        <v>295</v>
      </c>
      <c r="F6" s="4">
        <f>IFERROR(VLOOKUP($P6,'Rd1 PI'!$C$2:$AC$41,27,0),0)</f>
        <v>100</v>
      </c>
      <c r="G6" s="4">
        <f>IFERROR(VLOOKUP($P6,'Rd2 Sandown'!$C$2:$AC$41,27,0),0)</f>
        <v>85</v>
      </c>
      <c r="H6" s="4">
        <f>IFERROR(VLOOKUP($P6,'Rd3 Winton'!$C$2:$AC$45,27,0),0)</f>
        <v>110</v>
      </c>
      <c r="I6" s="4">
        <f>IFERROR(VLOOKUP($P6,#REF!,27,0),0)</f>
        <v>0</v>
      </c>
      <c r="J6" s="4">
        <f>IFERROR(VLOOKUP($P6,#REF!,27,0),0)</f>
        <v>0</v>
      </c>
      <c r="K6" s="4">
        <f>IFERROR(VLOOKUP($P6,#REF!,27,0),0)</f>
        <v>0</v>
      </c>
      <c r="L6" s="4">
        <f>IFERROR(VLOOKUP($P6,#REF!,27,0),0)</f>
        <v>0</v>
      </c>
      <c r="M6" s="4">
        <f>IFERROR(VLOOKUP($P6,#REF!,27,0),0)</f>
        <v>0</v>
      </c>
      <c r="N6" s="4">
        <f>IFERROR(VLOOKUP($P6,#REF!,27,0),0)</f>
        <v>0</v>
      </c>
      <c r="O6" s="298">
        <f>IFERROR(VLOOKUP($P6,#REF!,27,0),0)</f>
        <v>0</v>
      </c>
      <c r="P6" s="5" t="str">
        <f>CONCATENATE(LOWER(B6)," ",LOWER(C6))</f>
        <v>simon mclean</v>
      </c>
    </row>
    <row r="7" spans="1:17" s="5" customFormat="1" x14ac:dyDescent="0.2">
      <c r="A7" s="396">
        <v>5</v>
      </c>
      <c r="B7" s="401" t="s">
        <v>95</v>
      </c>
      <c r="C7" s="295" t="s">
        <v>96</v>
      </c>
      <c r="D7" s="298" t="s">
        <v>21</v>
      </c>
      <c r="E7" s="398">
        <f>SUM(F7:O7)</f>
        <v>250</v>
      </c>
      <c r="F7" s="4">
        <f>IFERROR(VLOOKUP($P7,'Rd1 PI'!$C$2:$AC$41,27,0),0)</f>
        <v>95</v>
      </c>
      <c r="G7" s="4">
        <f>IFERROR(VLOOKUP($P7,'Rd2 Sandown'!$C$2:$AC$41,27,0),0)</f>
        <v>50</v>
      </c>
      <c r="H7" s="4">
        <f>IFERROR(VLOOKUP($P7,'Rd3 Winton'!$C$2:$AC$45,27,0),0)</f>
        <v>105</v>
      </c>
      <c r="I7" s="4">
        <f>IFERROR(VLOOKUP($P7,#REF!,27,0),0)</f>
        <v>0</v>
      </c>
      <c r="J7" s="4">
        <f>IFERROR(VLOOKUP($P7,#REF!,27,0),0)</f>
        <v>0</v>
      </c>
      <c r="K7" s="4">
        <f>IFERROR(VLOOKUP($P7,#REF!,27,0),0)</f>
        <v>0</v>
      </c>
      <c r="L7" s="4">
        <f>IFERROR(VLOOKUP($P7,#REF!,27,0),0)</f>
        <v>0</v>
      </c>
      <c r="M7" s="4">
        <f>IFERROR(VLOOKUP($P7,#REF!,27,0),0)</f>
        <v>0</v>
      </c>
      <c r="N7" s="4">
        <f>IFERROR(VLOOKUP($P7,#REF!,27,0),0)</f>
        <v>0</v>
      </c>
      <c r="O7" s="298">
        <f>IFERROR(VLOOKUP($P7,#REF!,27,0),0)</f>
        <v>0</v>
      </c>
      <c r="P7" s="5" t="str">
        <f>CONCATENATE(LOWER(B7)," ",LOWER(C7))</f>
        <v>max lloyd</v>
      </c>
    </row>
    <row r="8" spans="1:17" s="5" customFormat="1" x14ac:dyDescent="0.2">
      <c r="A8" s="396">
        <v>6</v>
      </c>
      <c r="B8" s="401" t="s">
        <v>120</v>
      </c>
      <c r="C8" s="295" t="s">
        <v>121</v>
      </c>
      <c r="D8" s="298" t="s">
        <v>22</v>
      </c>
      <c r="E8" s="398">
        <f>SUM(F8:O8)</f>
        <v>220</v>
      </c>
      <c r="F8" s="4">
        <f>IFERROR(VLOOKUP($P8,'Rd1 PI'!$C$2:$AC$41,27,0),0)</f>
        <v>75</v>
      </c>
      <c r="G8" s="4">
        <f>IFERROR(VLOOKUP($P8,'Rd2 Sandown'!$C$2:$AC$41,27,0),0)</f>
        <v>65</v>
      </c>
      <c r="H8" s="4">
        <f>IFERROR(VLOOKUP($P8,'Rd3 Winton'!$C$2:$AC$45,27,0),0)</f>
        <v>80</v>
      </c>
      <c r="I8" s="4">
        <f>IFERROR(VLOOKUP($P8,#REF!,27,0),0)</f>
        <v>0</v>
      </c>
      <c r="J8" s="4">
        <f>IFERROR(VLOOKUP($P8,#REF!,27,0),0)</f>
        <v>0</v>
      </c>
      <c r="K8" s="4">
        <f>IFERROR(VLOOKUP($P8,#REF!,27,0),0)</f>
        <v>0</v>
      </c>
      <c r="L8" s="4">
        <f>IFERROR(VLOOKUP($P8,#REF!,27,0),0)</f>
        <v>0</v>
      </c>
      <c r="M8" s="4">
        <f>IFERROR(VLOOKUP($P8,#REF!,27,0),0)</f>
        <v>0</v>
      </c>
      <c r="N8" s="4">
        <f>IFERROR(VLOOKUP($P8,#REF!,27,0),0)</f>
        <v>0</v>
      </c>
      <c r="O8" s="298">
        <f>IFERROR(VLOOKUP($P8,#REF!,27,0),0)</f>
        <v>0</v>
      </c>
      <c r="P8" s="5" t="str">
        <f>CONCATENATE(LOWER(B8)," ",LOWER(C8))</f>
        <v>kutay dal</v>
      </c>
    </row>
    <row r="9" spans="1:17" s="5" customFormat="1" x14ac:dyDescent="0.2">
      <c r="A9" s="396">
        <v>7</v>
      </c>
      <c r="B9" s="401" t="s">
        <v>118</v>
      </c>
      <c r="C9" s="295" t="s">
        <v>119</v>
      </c>
      <c r="D9" s="298" t="s">
        <v>49</v>
      </c>
      <c r="E9" s="398">
        <f>SUM(F9:O9)</f>
        <v>210</v>
      </c>
      <c r="F9" s="4">
        <f>IFERROR(VLOOKUP($P9,'Rd1 PI'!$C$2:$AC$41,27,0),0)</f>
        <v>55</v>
      </c>
      <c r="G9" s="4">
        <f>IFERROR(VLOOKUP($P9,'Rd2 Sandown'!$C$2:$AC$41,27,0),0)</f>
        <v>80</v>
      </c>
      <c r="H9" s="4">
        <f>IFERROR(VLOOKUP($P9,'Rd3 Winton'!$C$2:$AC$45,27,0),0)</f>
        <v>75</v>
      </c>
      <c r="I9" s="4">
        <f>IFERROR(VLOOKUP($P9,#REF!,27,0),0)</f>
        <v>0</v>
      </c>
      <c r="J9" s="4">
        <f>IFERROR(VLOOKUP($P9,#REF!,27,0),0)</f>
        <v>0</v>
      </c>
      <c r="K9" s="4">
        <f>IFERROR(VLOOKUP($P9,#REF!,27,0),0)</f>
        <v>0</v>
      </c>
      <c r="L9" s="4">
        <f>IFERROR(VLOOKUP($P9,#REF!,27,0),0)</f>
        <v>0</v>
      </c>
      <c r="M9" s="4">
        <f>IFERROR(VLOOKUP($P9,#REF!,27,0),0)</f>
        <v>0</v>
      </c>
      <c r="N9" s="4">
        <f>IFERROR(VLOOKUP($P9,#REF!,27,0),0)</f>
        <v>0</v>
      </c>
      <c r="O9" s="298">
        <f>IFERROR(VLOOKUP($P9,#REF!,27,0),0)</f>
        <v>0</v>
      </c>
      <c r="P9" s="5" t="str">
        <f>CONCATENATE(LOWER(B9)," ",LOWER(C9))</f>
        <v>david adam</v>
      </c>
    </row>
    <row r="10" spans="1:17" s="5" customFormat="1" x14ac:dyDescent="0.2">
      <c r="A10" s="396">
        <v>8</v>
      </c>
      <c r="B10" s="401" t="s">
        <v>58</v>
      </c>
      <c r="C10" s="295" t="s">
        <v>59</v>
      </c>
      <c r="D10" s="298" t="s">
        <v>4</v>
      </c>
      <c r="E10" s="398">
        <f>SUM(F10:O10)</f>
        <v>190</v>
      </c>
      <c r="F10" s="4">
        <f>IFERROR(VLOOKUP($P10,'Rd1 PI'!$C$2:$AC$41,27,0),0)</f>
        <v>95</v>
      </c>
      <c r="G10" s="4">
        <f>IFERROR(VLOOKUP($P10,'Rd2 Sandown'!$C$2:$AC$41,27,0),0)</f>
        <v>20</v>
      </c>
      <c r="H10" s="4">
        <f>IFERROR(VLOOKUP($P10,'Rd3 Winton'!$C$2:$AC$45,27,0),0)</f>
        <v>75</v>
      </c>
      <c r="I10" s="4">
        <f>IFERROR(VLOOKUP($P10,#REF!,27,0),0)</f>
        <v>0</v>
      </c>
      <c r="J10" s="4">
        <f>IFERROR(VLOOKUP($P10,#REF!,27,0),0)</f>
        <v>0</v>
      </c>
      <c r="K10" s="4">
        <f>IFERROR(VLOOKUP($P10,#REF!,27,0),0)</f>
        <v>0</v>
      </c>
      <c r="L10" s="4">
        <f>IFERROR(VLOOKUP($P10,#REF!,27,0),0)</f>
        <v>0</v>
      </c>
      <c r="M10" s="4">
        <f>IFERROR(VLOOKUP($P10,#REF!,27,0),0)</f>
        <v>0</v>
      </c>
      <c r="N10" s="4">
        <f>IFERROR(VLOOKUP($P10,#REF!,27,0),0)</f>
        <v>0</v>
      </c>
      <c r="O10" s="298">
        <f>IFERROR(VLOOKUP($P10,#REF!,27,0),0)</f>
        <v>0</v>
      </c>
      <c r="P10" s="5" t="str">
        <f>CONCATENATE(LOWER(B10)," ",LOWER(C10))</f>
        <v>robert downes</v>
      </c>
    </row>
    <row r="11" spans="1:17" s="5" customFormat="1" x14ac:dyDescent="0.2">
      <c r="A11" s="396">
        <v>9</v>
      </c>
      <c r="B11" s="401" t="s">
        <v>100</v>
      </c>
      <c r="C11" s="295" t="s">
        <v>101</v>
      </c>
      <c r="D11" s="298" t="s">
        <v>5</v>
      </c>
      <c r="E11" s="398">
        <f>SUM(F11:O11)</f>
        <v>180</v>
      </c>
      <c r="F11" s="4">
        <f>IFERROR(VLOOKUP($P11,'Rd1 PI'!$C$2:$AC$41,27,0),0)</f>
        <v>50</v>
      </c>
      <c r="G11" s="4">
        <f>IFERROR(VLOOKUP($P11,'Rd2 Sandown'!$C$2:$AC$41,27,0),0)</f>
        <v>65</v>
      </c>
      <c r="H11" s="4">
        <f>IFERROR(VLOOKUP($P11,'Rd3 Winton'!$C$2:$AC$45,27,0),0)</f>
        <v>65</v>
      </c>
      <c r="I11" s="4">
        <f>IFERROR(VLOOKUP($P11,#REF!,27,0),0)</f>
        <v>0</v>
      </c>
      <c r="J11" s="4">
        <f>IFERROR(VLOOKUP($P11,#REF!,27,0),0)</f>
        <v>0</v>
      </c>
      <c r="K11" s="4">
        <f>IFERROR(VLOOKUP($P11,#REF!,27,0),0)</f>
        <v>0</v>
      </c>
      <c r="L11" s="4">
        <f>IFERROR(VLOOKUP($P11,#REF!,27,0),0)</f>
        <v>0</v>
      </c>
      <c r="M11" s="4">
        <f>IFERROR(VLOOKUP($P11,#REF!,27,0),0)</f>
        <v>0</v>
      </c>
      <c r="N11" s="4">
        <f>IFERROR(VLOOKUP($P11,#REF!,27,0),0)</f>
        <v>0</v>
      </c>
      <c r="O11" s="298">
        <f>IFERROR(VLOOKUP($P11,#REF!,27,0),0)</f>
        <v>0</v>
      </c>
      <c r="P11" s="5" t="str">
        <f>CONCATENATE(LOWER(B11)," ",LOWER(C11))</f>
        <v>matthew cavell</v>
      </c>
    </row>
    <row r="12" spans="1:17" s="5" customFormat="1" x14ac:dyDescent="0.2">
      <c r="A12" s="396">
        <v>10</v>
      </c>
      <c r="B12" s="401" t="s">
        <v>112</v>
      </c>
      <c r="C12" s="295" t="s">
        <v>113</v>
      </c>
      <c r="D12" s="298" t="s">
        <v>13</v>
      </c>
      <c r="E12" s="398">
        <f>SUM(F12:O12)</f>
        <v>175</v>
      </c>
      <c r="F12" s="4">
        <f>IFERROR(VLOOKUP($P12,'Rd1 PI'!$C$2:$AC$41,27,0),0)</f>
        <v>105</v>
      </c>
      <c r="G12" s="4">
        <f>IFERROR(VLOOKUP($P12,'Rd2 Sandown'!$C$2:$AC$41,27,0),0)</f>
        <v>70</v>
      </c>
      <c r="H12" s="4">
        <f>IFERROR(VLOOKUP($P12,'Rd3 Winton'!$C$2:$AC$45,27,0),0)</f>
        <v>0</v>
      </c>
      <c r="I12" s="4">
        <f>IFERROR(VLOOKUP($P12,#REF!,27,0),0)</f>
        <v>0</v>
      </c>
      <c r="J12" s="4">
        <f>IFERROR(VLOOKUP($P12,#REF!,27,0),0)</f>
        <v>0</v>
      </c>
      <c r="K12" s="4">
        <f>IFERROR(VLOOKUP($P12,#REF!,27,0),0)</f>
        <v>0</v>
      </c>
      <c r="L12" s="4">
        <f>IFERROR(VLOOKUP($P12,#REF!,27,0),0)</f>
        <v>0</v>
      </c>
      <c r="M12" s="4">
        <f>IFERROR(VLOOKUP($P12,#REF!,27,0),0)</f>
        <v>0</v>
      </c>
      <c r="N12" s="4">
        <f>IFERROR(VLOOKUP($P12,#REF!,27,0),0)</f>
        <v>0</v>
      </c>
      <c r="O12" s="298">
        <f>IFERROR(VLOOKUP($P12,#REF!,27,0),0)</f>
        <v>0</v>
      </c>
      <c r="P12" s="5" t="str">
        <f>CONCATENATE(LOWER(B12)," ",LOWER(C12))</f>
        <v>paul ledwith</v>
      </c>
    </row>
    <row r="13" spans="1:17" s="5" customFormat="1" x14ac:dyDescent="0.2">
      <c r="A13" s="396">
        <v>11</v>
      </c>
      <c r="B13" s="401" t="s">
        <v>359</v>
      </c>
      <c r="C13" s="295" t="s">
        <v>278</v>
      </c>
      <c r="D13" s="298" t="s">
        <v>48</v>
      </c>
      <c r="E13" s="398">
        <f>SUM(F13:O13)</f>
        <v>170</v>
      </c>
      <c r="F13" s="4">
        <f>IFERROR(VLOOKUP($P13,'Rd1 PI'!$C$2:$AC$41,27,0),0)</f>
        <v>85</v>
      </c>
      <c r="G13" s="4">
        <f>IFERROR(VLOOKUP($P13,'Rd2 Sandown'!$C$2:$AC$41,27,0),0)</f>
        <v>0</v>
      </c>
      <c r="H13" s="4">
        <f>IFERROR(VLOOKUP($P13,'Rd3 Winton'!$C$2:$AC$45,27,0),0)</f>
        <v>85</v>
      </c>
      <c r="I13" s="4">
        <f>IFERROR(VLOOKUP($P13,#REF!,27,0),0)</f>
        <v>0</v>
      </c>
      <c r="J13" s="4">
        <f>IFERROR(VLOOKUP($P13,#REF!,27,0),0)</f>
        <v>0</v>
      </c>
      <c r="K13" s="4">
        <f>IFERROR(VLOOKUP($P13,#REF!,27,0),0)</f>
        <v>0</v>
      </c>
      <c r="L13" s="4">
        <f>IFERROR(VLOOKUP($P13,#REF!,27,0),0)</f>
        <v>0</v>
      </c>
      <c r="M13" s="4">
        <f>IFERROR(VLOOKUP($P13,#REF!,27,0),0)</f>
        <v>0</v>
      </c>
      <c r="N13" s="4">
        <f>IFERROR(VLOOKUP($P13,#REF!,27,0),0)</f>
        <v>0</v>
      </c>
      <c r="O13" s="298">
        <f>IFERROR(VLOOKUP($P13,#REF!,27,0),0)</f>
        <v>0</v>
      </c>
      <c r="P13" s="5" t="str">
        <f>CONCATENATE(LOWER(B13)," ",LOWER(C13))</f>
        <v>ben sale</v>
      </c>
    </row>
    <row r="14" spans="1:17" s="5" customFormat="1" x14ac:dyDescent="0.2">
      <c r="A14" s="396">
        <v>12</v>
      </c>
      <c r="B14" s="401" t="s">
        <v>276</v>
      </c>
      <c r="C14" s="295" t="s">
        <v>277</v>
      </c>
      <c r="D14" s="298" t="s">
        <v>3</v>
      </c>
      <c r="E14" s="398">
        <f>SUM(F14:O14)</f>
        <v>155</v>
      </c>
      <c r="F14" s="4">
        <f>IFERROR(VLOOKUP($P14,'Rd1 PI'!$C$2:$AC$41,27,0),0)</f>
        <v>0</v>
      </c>
      <c r="G14" s="4">
        <f>IFERROR(VLOOKUP($P14,'Rd2 Sandown'!$C$2:$AC$41,27,0),0)</f>
        <v>90</v>
      </c>
      <c r="H14" s="4">
        <f>IFERROR(VLOOKUP($P14,'Rd3 Winton'!$C$2:$AC$45,27,0),0)</f>
        <v>65</v>
      </c>
      <c r="I14" s="4">
        <f>IFERROR(VLOOKUP($P14,#REF!,27,0),0)</f>
        <v>0</v>
      </c>
      <c r="J14" s="4">
        <f>IFERROR(VLOOKUP($P14,#REF!,27,0),0)</f>
        <v>0</v>
      </c>
      <c r="K14" s="4">
        <f>IFERROR(VLOOKUP($P14,#REF!,27,0),0)</f>
        <v>0</v>
      </c>
      <c r="L14" s="4">
        <f>IFERROR(VLOOKUP($P14,#REF!,27,0),0)</f>
        <v>0</v>
      </c>
      <c r="M14" s="4">
        <f>IFERROR(VLOOKUP($P14,#REF!,27,0),0)</f>
        <v>0</v>
      </c>
      <c r="N14" s="4">
        <f>IFERROR(VLOOKUP($P14,#REF!,27,0),0)</f>
        <v>0</v>
      </c>
      <c r="O14" s="298">
        <f>IFERROR(VLOOKUP($P14,#REF!,27,0),0)</f>
        <v>0</v>
      </c>
      <c r="P14" s="5" t="str">
        <f>CONCATENATE(LOWER(B14)," ",LOWER(C14))</f>
        <v>craig baird</v>
      </c>
    </row>
    <row r="15" spans="1:17" s="5" customFormat="1" x14ac:dyDescent="0.2">
      <c r="A15" s="396">
        <v>13</v>
      </c>
      <c r="B15" s="401" t="s">
        <v>137</v>
      </c>
      <c r="C15" s="295" t="s">
        <v>138</v>
      </c>
      <c r="D15" s="82" t="s">
        <v>5</v>
      </c>
      <c r="E15" s="398">
        <f>SUM(F15:O15)</f>
        <v>150</v>
      </c>
      <c r="F15" s="4">
        <f>IFERROR(VLOOKUP($P15,'Rd1 PI'!$C$2:$AC$41,27,0),0)</f>
        <v>65</v>
      </c>
      <c r="G15" s="4">
        <f>IFERROR(VLOOKUP($P15,'Rd2 Sandown'!$C$2:$AC$41,27,0),0)</f>
        <v>35</v>
      </c>
      <c r="H15" s="4">
        <f>IFERROR(VLOOKUP($P15,'Rd3 Winton'!$C$2:$AC$45,27,0),0)</f>
        <v>50</v>
      </c>
      <c r="I15" s="4">
        <f>IFERROR(VLOOKUP($P15,#REF!,27,0),0)</f>
        <v>0</v>
      </c>
      <c r="J15" s="4">
        <f>IFERROR(VLOOKUP($P15,#REF!,27,0),0)</f>
        <v>0</v>
      </c>
      <c r="K15" s="4">
        <f>IFERROR(VLOOKUP($P15,#REF!,27,0),0)</f>
        <v>0</v>
      </c>
      <c r="L15" s="4">
        <f>IFERROR(VLOOKUP($P15,#REF!,27,0),0)</f>
        <v>0</v>
      </c>
      <c r="M15" s="4">
        <f>IFERROR(VLOOKUP($P15,#REF!,27,0),0)</f>
        <v>0</v>
      </c>
      <c r="N15" s="4">
        <f>IFERROR(VLOOKUP($P15,#REF!,27,0),0)</f>
        <v>0</v>
      </c>
      <c r="O15" s="298">
        <f>IFERROR(VLOOKUP($P15,#REF!,27,0),0)</f>
        <v>0</v>
      </c>
      <c r="P15" s="5" t="str">
        <f>CONCATENATE(LOWER(B15)," ",LOWER(C15))</f>
        <v>stuart dawson</v>
      </c>
    </row>
    <row r="16" spans="1:17" s="5" customFormat="1" x14ac:dyDescent="0.2">
      <c r="A16" s="396">
        <v>14</v>
      </c>
      <c r="B16" s="401" t="s">
        <v>123</v>
      </c>
      <c r="C16" s="295" t="s">
        <v>122</v>
      </c>
      <c r="D16" s="298" t="s">
        <v>49</v>
      </c>
      <c r="E16" s="398">
        <f>SUM(F16:O16)</f>
        <v>140</v>
      </c>
      <c r="F16" s="4">
        <f>IFERROR(VLOOKUP($P16,'Rd1 PI'!$C$2:$AC$41,27,0),0)</f>
        <v>35</v>
      </c>
      <c r="G16" s="4">
        <f>IFERROR(VLOOKUP($P16,'Rd2 Sandown'!$C$2:$AC$41,27,0),0)</f>
        <v>55</v>
      </c>
      <c r="H16" s="4">
        <f>IFERROR(VLOOKUP($P16,'Rd3 Winton'!$C$2:$AC$45,27,0),0)</f>
        <v>50</v>
      </c>
      <c r="I16" s="4">
        <f>IFERROR(VLOOKUP($P16,#REF!,27,0),0)</f>
        <v>0</v>
      </c>
      <c r="J16" s="4">
        <f>IFERROR(VLOOKUP($P16,#REF!,27,0),0)</f>
        <v>0</v>
      </c>
      <c r="K16" s="4">
        <f>IFERROR(VLOOKUP($P16,#REF!,27,0),0)</f>
        <v>0</v>
      </c>
      <c r="L16" s="4">
        <f>IFERROR(VLOOKUP($P16,#REF!,27,0),0)</f>
        <v>0</v>
      </c>
      <c r="M16" s="4">
        <f>IFERROR(VLOOKUP($P16,#REF!,27,0),0)</f>
        <v>0</v>
      </c>
      <c r="N16" s="4">
        <f>IFERROR(VLOOKUP($P16,#REF!,27,0),0)</f>
        <v>0</v>
      </c>
      <c r="O16" s="298">
        <f>IFERROR(VLOOKUP($P16,#REF!,27,0),0)</f>
        <v>0</v>
      </c>
      <c r="P16" s="5" t="str">
        <f>CONCATENATE(LOWER(B16)," ",LOWER(C16))</f>
        <v>matt brogan</v>
      </c>
    </row>
    <row r="17" spans="1:16" s="5" customFormat="1" x14ac:dyDescent="0.2">
      <c r="A17" s="396">
        <v>14</v>
      </c>
      <c r="B17" s="401" t="s">
        <v>111</v>
      </c>
      <c r="C17" s="295" t="s">
        <v>187</v>
      </c>
      <c r="D17" s="298" t="s">
        <v>48</v>
      </c>
      <c r="E17" s="398">
        <f>SUM(F17:O17)</f>
        <v>140</v>
      </c>
      <c r="F17" s="4">
        <f>IFERROR(VLOOKUP($P17,'Rd1 PI'!$C$2:$AC$41,27,0),0)</f>
        <v>70</v>
      </c>
      <c r="G17" s="4">
        <f>IFERROR(VLOOKUP($P17,'Rd2 Sandown'!$C$2:$AC$41,27,0),0)</f>
        <v>0</v>
      </c>
      <c r="H17" s="4">
        <f>IFERROR(VLOOKUP($P17,'Rd3 Winton'!$C$2:$AC$45,27,0),0)</f>
        <v>70</v>
      </c>
      <c r="I17" s="4">
        <f>IFERROR(VLOOKUP($P17,#REF!,27,0),0)</f>
        <v>0</v>
      </c>
      <c r="J17" s="4">
        <f>IFERROR(VLOOKUP($P17,#REF!,27,0),0)</f>
        <v>0</v>
      </c>
      <c r="K17" s="4">
        <f>IFERROR(VLOOKUP($P17,#REF!,27,0),0)</f>
        <v>0</v>
      </c>
      <c r="L17" s="4">
        <f>IFERROR(VLOOKUP($P17,#REF!,27,0),0)</f>
        <v>0</v>
      </c>
      <c r="M17" s="4">
        <f>IFERROR(VLOOKUP($P17,#REF!,27,0),0)</f>
        <v>0</v>
      </c>
      <c r="N17" s="4">
        <f>IFERROR(VLOOKUP($P17,#REF!,27,0),0)</f>
        <v>0</v>
      </c>
      <c r="O17" s="298">
        <f>IFERROR(VLOOKUP($P17,#REF!,27,0),0)</f>
        <v>0</v>
      </c>
      <c r="P17" s="5" t="str">
        <f>CONCATENATE(LOWER(B17)," ",LOWER(C17))</f>
        <v>dean hasnat</v>
      </c>
    </row>
    <row r="18" spans="1:16" s="5" customFormat="1" x14ac:dyDescent="0.2">
      <c r="A18" s="396">
        <v>14</v>
      </c>
      <c r="B18" s="401" t="s">
        <v>259</v>
      </c>
      <c r="C18" s="295" t="s">
        <v>260</v>
      </c>
      <c r="D18" s="298" t="s">
        <v>21</v>
      </c>
      <c r="E18" s="398">
        <f>SUM(F18:O18)</f>
        <v>140</v>
      </c>
      <c r="F18" s="4">
        <f>IFERROR(VLOOKUP($P18,'Rd1 PI'!$C$2:$AC$41,27,0),0)</f>
        <v>0</v>
      </c>
      <c r="G18" s="4">
        <f>IFERROR(VLOOKUP($P18,'Rd2 Sandown'!$C$2:$AC$41,27,0),0)</f>
        <v>65</v>
      </c>
      <c r="H18" s="4">
        <f>IFERROR(VLOOKUP($P18,'Rd3 Winton'!$C$2:$AC$45,27,0),0)</f>
        <v>75</v>
      </c>
      <c r="I18" s="4">
        <f>IFERROR(VLOOKUP($P18,#REF!,27,0),0)</f>
        <v>0</v>
      </c>
      <c r="J18" s="4">
        <f>IFERROR(VLOOKUP($P18,#REF!,27,0),0)</f>
        <v>0</v>
      </c>
      <c r="K18" s="4">
        <f>IFERROR(VLOOKUP($P18,#REF!,27,0),0)</f>
        <v>0</v>
      </c>
      <c r="L18" s="4">
        <f>IFERROR(VLOOKUP($P18,#REF!,27,0),0)</f>
        <v>0</v>
      </c>
      <c r="M18" s="4">
        <f>IFERROR(VLOOKUP($P18,#REF!,27,0),0)</f>
        <v>0</v>
      </c>
      <c r="N18" s="4">
        <f>IFERROR(VLOOKUP($P18,#REF!,27,0),0)</f>
        <v>0</v>
      </c>
      <c r="O18" s="298">
        <f>IFERROR(VLOOKUP($P18,#REF!,27,0),0)</f>
        <v>0</v>
      </c>
      <c r="P18" s="5" t="str">
        <f>CONCATENATE(LOWER(B18)," ",LOWER(C18))</f>
        <v>noel heritage</v>
      </c>
    </row>
    <row r="19" spans="1:16" s="5" customFormat="1" x14ac:dyDescent="0.2">
      <c r="A19" s="396">
        <v>17</v>
      </c>
      <c r="B19" s="401" t="s">
        <v>195</v>
      </c>
      <c r="C19" s="295" t="s">
        <v>194</v>
      </c>
      <c r="D19" s="298" t="s">
        <v>21</v>
      </c>
      <c r="E19" s="398">
        <f>SUM(F19:O19)</f>
        <v>115</v>
      </c>
      <c r="F19" s="4">
        <f>IFERROR(VLOOKUP($P19,'Rd1 PI'!$C$2:$AC$41,27,0),0)</f>
        <v>55</v>
      </c>
      <c r="G19" s="4">
        <f>IFERROR(VLOOKUP($P19,'Rd2 Sandown'!$C$2:$AC$41,27,0),0)</f>
        <v>0</v>
      </c>
      <c r="H19" s="4">
        <f>IFERROR(VLOOKUP($P19,'Rd3 Winton'!$C$2:$AC$45,27,0),0)</f>
        <v>60</v>
      </c>
      <c r="I19" s="4">
        <f>IFERROR(VLOOKUP($P19,#REF!,27,0),0)</f>
        <v>0</v>
      </c>
      <c r="J19" s="4">
        <f>IFERROR(VLOOKUP($P19,#REF!,27,0),0)</f>
        <v>0</v>
      </c>
      <c r="K19" s="4">
        <f>IFERROR(VLOOKUP($P19,#REF!,27,0),0)</f>
        <v>0</v>
      </c>
      <c r="L19" s="4">
        <f>IFERROR(VLOOKUP($P19,#REF!,27,0),0)</f>
        <v>0</v>
      </c>
      <c r="M19" s="4">
        <f>IFERROR(VLOOKUP($P19,#REF!,27,0),0)</f>
        <v>0</v>
      </c>
      <c r="N19" s="4">
        <f>IFERROR(VLOOKUP($P19,#REF!,27,0),0)</f>
        <v>0</v>
      </c>
      <c r="O19" s="298">
        <f>IFERROR(VLOOKUP($P19,#REF!,27,0),0)</f>
        <v>0</v>
      </c>
      <c r="P19" s="5" t="str">
        <f>CONCATENATE(LOWER(B19)," ",LOWER(C19))</f>
        <v>peter dannock</v>
      </c>
    </row>
    <row r="20" spans="1:16" s="5" customFormat="1" x14ac:dyDescent="0.2">
      <c r="A20" s="396">
        <v>18</v>
      </c>
      <c r="B20" s="401" t="s">
        <v>28</v>
      </c>
      <c r="C20" s="295" t="s">
        <v>29</v>
      </c>
      <c r="D20" s="298" t="s">
        <v>13</v>
      </c>
      <c r="E20" s="398">
        <f>SUM(F20:O20)</f>
        <v>100</v>
      </c>
      <c r="F20" s="4">
        <f>IFERROR(VLOOKUP($P20,'Rd1 PI'!$C$2:$AC$41,27,0),0)</f>
        <v>0</v>
      </c>
      <c r="G20" s="4">
        <f>IFERROR(VLOOKUP($P20,'Rd2 Sandown'!$C$2:$AC$41,27,0),0)</f>
        <v>95</v>
      </c>
      <c r="H20" s="4">
        <f>IFERROR(VLOOKUP($P20,'Rd3 Winton'!$C$2:$AC$45,27,0),0)</f>
        <v>5</v>
      </c>
      <c r="I20" s="4">
        <f>IFERROR(VLOOKUP($P20,#REF!,27,0),0)</f>
        <v>0</v>
      </c>
      <c r="J20" s="4">
        <f>IFERROR(VLOOKUP($P20,#REF!,27,0),0)</f>
        <v>0</v>
      </c>
      <c r="K20" s="4">
        <f>IFERROR(VLOOKUP($P20,#REF!,27,0),0)</f>
        <v>0</v>
      </c>
      <c r="L20" s="4">
        <f>IFERROR(VLOOKUP($P20,#REF!,27,0),0)</f>
        <v>0</v>
      </c>
      <c r="M20" s="4">
        <f>IFERROR(VLOOKUP($P20,#REF!,27,0),0)</f>
        <v>0</v>
      </c>
      <c r="N20" s="4">
        <f>IFERROR(VLOOKUP($P20,#REF!,27,0),0)</f>
        <v>0</v>
      </c>
      <c r="O20" s="298">
        <f>IFERROR(VLOOKUP($P20,#REF!,27,0),0)</f>
        <v>0</v>
      </c>
      <c r="P20" s="5" t="str">
        <f>CONCATENATE(LOWER(B20)," ",LOWER(C20))</f>
        <v>tim meaden</v>
      </c>
    </row>
    <row r="21" spans="1:16" s="5" customFormat="1" x14ac:dyDescent="0.2">
      <c r="A21" s="396">
        <v>19</v>
      </c>
      <c r="B21" s="401" t="s">
        <v>365</v>
      </c>
      <c r="C21" s="295" t="s">
        <v>366</v>
      </c>
      <c r="D21" s="298" t="s">
        <v>3</v>
      </c>
      <c r="E21" s="398">
        <f>SUM(F21:O21)</f>
        <v>90</v>
      </c>
      <c r="F21" s="4">
        <f>IFERROR(VLOOKUP($P21,'Rd1 PI'!$C$2:$AC$41,27,0),0)</f>
        <v>0</v>
      </c>
      <c r="G21" s="4">
        <f>IFERROR(VLOOKUP($P21,'Rd2 Sandown'!$C$2:$AC$41,27,0),0)</f>
        <v>0</v>
      </c>
      <c r="H21" s="4">
        <f>IFERROR(VLOOKUP($P21,'Rd3 Winton'!$C$2:$AC$45,27,0),0)</f>
        <v>90</v>
      </c>
      <c r="I21" s="4">
        <f>IFERROR(VLOOKUP($P21,#REF!,27,0),0)</f>
        <v>0</v>
      </c>
      <c r="J21" s="4">
        <f>IFERROR(VLOOKUP($P21,#REF!,27,0),0)</f>
        <v>0</v>
      </c>
      <c r="K21" s="4">
        <f>IFERROR(VLOOKUP($P21,#REF!,27,0),0)</f>
        <v>0</v>
      </c>
      <c r="L21" s="4">
        <f>IFERROR(VLOOKUP($P21,#REF!,27,0),0)</f>
        <v>0</v>
      </c>
      <c r="M21" s="4">
        <f>IFERROR(VLOOKUP($P21,#REF!,27,0),0)</f>
        <v>0</v>
      </c>
      <c r="N21" s="4">
        <f>IFERROR(VLOOKUP($P21,#REF!,27,0),0)</f>
        <v>0</v>
      </c>
      <c r="O21" s="298">
        <f>IFERROR(VLOOKUP($P21,#REF!,27,0),0)</f>
        <v>0</v>
      </c>
      <c r="P21" s="5" t="str">
        <f>CONCATENATE(LOWER(B21)," ",LOWER(C21))</f>
        <v>daryl ervine</v>
      </c>
    </row>
    <row r="22" spans="1:16" s="5" customFormat="1" x14ac:dyDescent="0.2">
      <c r="A22" s="396">
        <v>20</v>
      </c>
      <c r="B22" s="401" t="s">
        <v>116</v>
      </c>
      <c r="C22" s="295" t="s">
        <v>117</v>
      </c>
      <c r="D22" s="298" t="s">
        <v>49</v>
      </c>
      <c r="E22" s="398">
        <f>SUM(F22:O22)</f>
        <v>85</v>
      </c>
      <c r="F22" s="4">
        <f>IFERROR(VLOOKUP($P22,'Rd1 PI'!$C$2:$AC$41,27,0),0)</f>
        <v>80</v>
      </c>
      <c r="G22" s="4">
        <f>IFERROR(VLOOKUP($P22,'Rd2 Sandown'!$C$2:$AC$41,27,0),0)</f>
        <v>5</v>
      </c>
      <c r="H22" s="4">
        <f>IFERROR(VLOOKUP($P22,'Rd3 Winton'!$C$2:$AC$45,27,0),0)</f>
        <v>0</v>
      </c>
      <c r="I22" s="4">
        <f>IFERROR(VLOOKUP($P22,#REF!,27,0),0)</f>
        <v>0</v>
      </c>
      <c r="J22" s="4">
        <f>IFERROR(VLOOKUP($P22,#REF!,27,0),0)</f>
        <v>0</v>
      </c>
      <c r="K22" s="4">
        <f>IFERROR(VLOOKUP($P22,#REF!,27,0),0)</f>
        <v>0</v>
      </c>
      <c r="L22" s="4">
        <f>IFERROR(VLOOKUP($P22,#REF!,27,0),0)</f>
        <v>0</v>
      </c>
      <c r="M22" s="4">
        <f>IFERROR(VLOOKUP($P22,#REF!,27,0),0)</f>
        <v>0</v>
      </c>
      <c r="N22" s="4">
        <f>IFERROR(VLOOKUP($P22,#REF!,27,0),0)</f>
        <v>0</v>
      </c>
      <c r="O22" s="298">
        <f>IFERROR(VLOOKUP($P22,#REF!,27,0),0)</f>
        <v>0</v>
      </c>
      <c r="P22" s="5" t="str">
        <f>CONCATENATE(LOWER(B22)," ",LOWER(C22))</f>
        <v>alan conrad</v>
      </c>
    </row>
    <row r="23" spans="1:16" s="5" customFormat="1" x14ac:dyDescent="0.2">
      <c r="A23" s="396">
        <v>20</v>
      </c>
      <c r="B23" s="401" t="s">
        <v>275</v>
      </c>
      <c r="C23" s="295" t="s">
        <v>59</v>
      </c>
      <c r="D23" s="298" t="s">
        <v>5</v>
      </c>
      <c r="E23" s="398">
        <f>SUM(F23:O23)</f>
        <v>85</v>
      </c>
      <c r="F23" s="4">
        <f>IFERROR(VLOOKUP($P23,'Rd1 PI'!$C$2:$AC$41,27,0),0)</f>
        <v>0</v>
      </c>
      <c r="G23" s="4">
        <f>IFERROR(VLOOKUP($P23,'Rd2 Sandown'!$C$2:$AC$41,27,0),0)</f>
        <v>50</v>
      </c>
      <c r="H23" s="4">
        <f>IFERROR(VLOOKUP($P23,'Rd3 Winton'!$C$2:$AC$45,27,0),0)</f>
        <v>35</v>
      </c>
      <c r="I23" s="4">
        <f>IFERROR(VLOOKUP($P23,#REF!,27,0),0)</f>
        <v>0</v>
      </c>
      <c r="J23" s="4">
        <f>IFERROR(VLOOKUP($P23,#REF!,27,0),0)</f>
        <v>0</v>
      </c>
      <c r="K23" s="4">
        <f>IFERROR(VLOOKUP($P23,#REF!,27,0),0)</f>
        <v>0</v>
      </c>
      <c r="L23" s="4">
        <f>IFERROR(VLOOKUP($P23,#REF!,27,0),0)</f>
        <v>0</v>
      </c>
      <c r="M23" s="4">
        <f>IFERROR(VLOOKUP($P23,#REF!,27,0),0)</f>
        <v>0</v>
      </c>
      <c r="N23" s="4">
        <f>IFERROR(VLOOKUP($P23,#REF!,27,0),0)</f>
        <v>0</v>
      </c>
      <c r="O23" s="298">
        <f>IFERROR(VLOOKUP($P23,#REF!,27,0),0)</f>
        <v>0</v>
      </c>
      <c r="P23" s="5" t="str">
        <f>CONCATENATE(LOWER(B23)," ",LOWER(C23))</f>
        <v>john downes</v>
      </c>
    </row>
    <row r="24" spans="1:16" s="5" customFormat="1" x14ac:dyDescent="0.2">
      <c r="A24" s="396">
        <v>22</v>
      </c>
      <c r="B24" s="401" t="s">
        <v>265</v>
      </c>
      <c r="C24" s="295" t="s">
        <v>266</v>
      </c>
      <c r="D24" s="298" t="s">
        <v>48</v>
      </c>
      <c r="E24" s="398">
        <f>SUM(F24:O24)</f>
        <v>80</v>
      </c>
      <c r="F24" s="4">
        <f>IFERROR(VLOOKUP($P24,'Rd1 PI'!$C$2:$AC$41,27,0),0)</f>
        <v>0</v>
      </c>
      <c r="G24" s="4">
        <f>IFERROR(VLOOKUP($P24,'Rd2 Sandown'!$C$2:$AC$41,27,0),0)</f>
        <v>80</v>
      </c>
      <c r="H24" s="4">
        <f>IFERROR(VLOOKUP($P24,'Rd3 Winton'!$C$2:$AC$45,27,0),0)</f>
        <v>0</v>
      </c>
      <c r="I24" s="4">
        <f>IFERROR(VLOOKUP($P24,#REF!,27,0),0)</f>
        <v>0</v>
      </c>
      <c r="J24" s="4">
        <f>IFERROR(VLOOKUP($P24,#REF!,27,0),0)</f>
        <v>0</v>
      </c>
      <c r="K24" s="4">
        <f>IFERROR(VLOOKUP($P24,#REF!,27,0),0)</f>
        <v>0</v>
      </c>
      <c r="L24" s="4">
        <f>IFERROR(VLOOKUP($P24,#REF!,27,0),0)</f>
        <v>0</v>
      </c>
      <c r="M24" s="4">
        <f>IFERROR(VLOOKUP($P24,#REF!,27,0),0)</f>
        <v>0</v>
      </c>
      <c r="N24" s="4">
        <f>IFERROR(VLOOKUP($P24,#REF!,27,0),0)</f>
        <v>0</v>
      </c>
      <c r="O24" s="298">
        <f>IFERROR(VLOOKUP($P24,#REF!,27,0),0)</f>
        <v>0</v>
      </c>
      <c r="P24" s="5" t="str">
        <f>CONCATENATE(LOWER(B24)," ",LOWER(C24))</f>
        <v>gavin newman</v>
      </c>
    </row>
    <row r="25" spans="1:16" s="5" customFormat="1" x14ac:dyDescent="0.2">
      <c r="A25" s="396">
        <v>23</v>
      </c>
      <c r="B25" s="401" t="s">
        <v>52</v>
      </c>
      <c r="C25" s="295" t="s">
        <v>53</v>
      </c>
      <c r="D25" s="298" t="s">
        <v>21</v>
      </c>
      <c r="E25" s="398">
        <f>SUM(F25:O25) - SMALL(F25:O25,2) - MIN(F25:O25)</f>
        <v>70</v>
      </c>
      <c r="F25" s="4">
        <f>IFERROR(VLOOKUP($P25,'Rd1 PI'!$C$2:$AC$41,27,0),0)</f>
        <v>70</v>
      </c>
      <c r="G25" s="4">
        <f>IFERROR(VLOOKUP($P25,'Rd2 Sandown'!$C$2:$AC$41,27,0),0)</f>
        <v>0</v>
      </c>
      <c r="H25" s="4">
        <f>IFERROR(VLOOKUP($P25,'Rd3 Winton'!$C$2:$AC$45,27,0),0)</f>
        <v>0</v>
      </c>
      <c r="I25" s="4">
        <f>IFERROR(VLOOKUP($P25,#REF!,27,0),0)</f>
        <v>0</v>
      </c>
      <c r="J25" s="4">
        <f>IFERROR(VLOOKUP($P25,#REF!,27,0),0)</f>
        <v>0</v>
      </c>
      <c r="K25" s="4">
        <f>IFERROR(VLOOKUP($P25,#REF!,27,0),0)</f>
        <v>0</v>
      </c>
      <c r="L25" s="4">
        <f>IFERROR(VLOOKUP($P25,#REF!,27,0),0)</f>
        <v>0</v>
      </c>
      <c r="M25" s="4">
        <f>IFERROR(VLOOKUP($P25,#REF!,27,0),0)</f>
        <v>0</v>
      </c>
      <c r="N25" s="4">
        <f>IFERROR(VLOOKUP($P25,#REF!,27,0),0)</f>
        <v>0</v>
      </c>
      <c r="O25" s="298">
        <f>IFERROR(VLOOKUP($P25,#REF!,27,0),0)</f>
        <v>0</v>
      </c>
      <c r="P25" s="5" t="str">
        <f>CONCATENATE(LOWER(B25)," ",LOWER(C25))</f>
        <v>steve williamsz</v>
      </c>
    </row>
    <row r="26" spans="1:16" s="5" customFormat="1" x14ac:dyDescent="0.2">
      <c r="A26" s="396">
        <v>23</v>
      </c>
      <c r="B26" s="401" t="s">
        <v>209</v>
      </c>
      <c r="C26" s="295" t="s">
        <v>210</v>
      </c>
      <c r="D26" s="298" t="s">
        <v>13</v>
      </c>
      <c r="E26" s="398">
        <f>SUM(F26:O26)</f>
        <v>70</v>
      </c>
      <c r="F26" s="4">
        <f>IFERROR(VLOOKUP($P26,'Rd1 PI'!$C$2:$AC$41,27,0),0)</f>
        <v>65</v>
      </c>
      <c r="G26" s="4">
        <f>IFERROR(VLOOKUP($P26,'Rd2 Sandown'!$C$2:$AC$41,27,0),0)</f>
        <v>5</v>
      </c>
      <c r="H26" s="4">
        <f>IFERROR(VLOOKUP($P26,'Rd3 Winton'!$C$2:$AC$45,27,0),0)</f>
        <v>0</v>
      </c>
      <c r="I26" s="4">
        <f>IFERROR(VLOOKUP($P26,#REF!,27,0),0)</f>
        <v>0</v>
      </c>
      <c r="J26" s="4">
        <f>IFERROR(VLOOKUP($P26,#REF!,27,0),0)</f>
        <v>0</v>
      </c>
      <c r="K26" s="4">
        <f>IFERROR(VLOOKUP($P26,#REF!,27,0),0)</f>
        <v>0</v>
      </c>
      <c r="L26" s="4">
        <f>IFERROR(VLOOKUP($P26,#REF!,27,0),0)</f>
        <v>0</v>
      </c>
      <c r="M26" s="4">
        <f>IFERROR(VLOOKUP($P26,#REF!,27,0),0)</f>
        <v>0</v>
      </c>
      <c r="N26" s="4">
        <f>IFERROR(VLOOKUP($P26,#REF!,27,0),0)</f>
        <v>0</v>
      </c>
      <c r="O26" s="298">
        <f>IFERROR(VLOOKUP($P26,#REF!,27,0),0)</f>
        <v>0</v>
      </c>
      <c r="P26" s="5" t="str">
        <f>CONCATENATE(LOWER(B26)," ",LOWER(C26))</f>
        <v>ray monik</v>
      </c>
    </row>
    <row r="27" spans="1:16" s="5" customFormat="1" x14ac:dyDescent="0.2">
      <c r="A27" s="396">
        <v>23</v>
      </c>
      <c r="B27" s="401" t="s">
        <v>273</v>
      </c>
      <c r="C27" s="295" t="s">
        <v>274</v>
      </c>
      <c r="D27" s="298" t="s">
        <v>4</v>
      </c>
      <c r="E27" s="398">
        <f>SUM(F27:O27)</f>
        <v>70</v>
      </c>
      <c r="F27" s="4">
        <f>IFERROR(VLOOKUP($P27,'Rd1 PI'!$C$2:$AC$41,27,0),0)</f>
        <v>0</v>
      </c>
      <c r="G27" s="4">
        <f>IFERROR(VLOOKUP($P27,'Rd2 Sandown'!$C$2:$AC$41,27,0),0)</f>
        <v>65</v>
      </c>
      <c r="H27" s="4">
        <f>IFERROR(VLOOKUP($P27,'Rd3 Winton'!$C$2:$AC$45,27,0),0)</f>
        <v>5</v>
      </c>
      <c r="I27" s="4">
        <f>IFERROR(VLOOKUP($P27,#REF!,27,0),0)</f>
        <v>0</v>
      </c>
      <c r="J27" s="4">
        <f>IFERROR(VLOOKUP($P27,#REF!,27,0),0)</f>
        <v>0</v>
      </c>
      <c r="K27" s="4">
        <f>IFERROR(VLOOKUP($P27,#REF!,27,0),0)</f>
        <v>0</v>
      </c>
      <c r="L27" s="4">
        <f>IFERROR(VLOOKUP($P27,#REF!,27,0),0)</f>
        <v>0</v>
      </c>
      <c r="M27" s="4">
        <f>IFERROR(VLOOKUP($P27,#REF!,27,0),0)</f>
        <v>0</v>
      </c>
      <c r="N27" s="4">
        <f>IFERROR(VLOOKUP($P27,#REF!,27,0),0)</f>
        <v>0</v>
      </c>
      <c r="O27" s="298">
        <f>IFERROR(VLOOKUP($P27,#REF!,27,0),0)</f>
        <v>0</v>
      </c>
      <c r="P27" s="5" t="str">
        <f>CONCATENATE(LOWER(B27)," ",LOWER(C27))</f>
        <v>ian vague</v>
      </c>
    </row>
    <row r="28" spans="1:16" s="5" customFormat="1" x14ac:dyDescent="0.2">
      <c r="A28" s="396">
        <v>26</v>
      </c>
      <c r="B28" s="401" t="s">
        <v>130</v>
      </c>
      <c r="C28" s="295" t="s">
        <v>131</v>
      </c>
      <c r="D28" s="298" t="s">
        <v>14</v>
      </c>
      <c r="E28" s="398">
        <f>SUM(F28:O28)</f>
        <v>65</v>
      </c>
      <c r="F28" s="4">
        <f>IFERROR(VLOOKUP($P28,'Rd1 PI'!$C$2:$AC$41,27,0),0)</f>
        <v>65</v>
      </c>
      <c r="G28" s="4">
        <f>IFERROR(VLOOKUP($P28,'Rd2 Sandown'!$C$2:$AC$41,27,0),0)</f>
        <v>0</v>
      </c>
      <c r="H28" s="4">
        <f>IFERROR(VLOOKUP($P28,'Rd3 Winton'!$C$2:$AC$45,27,0),0)</f>
        <v>0</v>
      </c>
      <c r="I28" s="4">
        <f>IFERROR(VLOOKUP($P28,#REF!,27,0),0)</f>
        <v>0</v>
      </c>
      <c r="J28" s="4">
        <f>IFERROR(VLOOKUP($P28,#REF!,27,0),0)</f>
        <v>0</v>
      </c>
      <c r="K28" s="4">
        <f>IFERROR(VLOOKUP($P28,#REF!,27,0),0)</f>
        <v>0</v>
      </c>
      <c r="L28" s="4">
        <f>IFERROR(VLOOKUP($P28,#REF!,27,0),0)</f>
        <v>0</v>
      </c>
      <c r="M28" s="4">
        <f>IFERROR(VLOOKUP($P28,#REF!,27,0),0)</f>
        <v>0</v>
      </c>
      <c r="N28" s="4">
        <f>IFERROR(VLOOKUP($P28,#REF!,27,0),0)</f>
        <v>0</v>
      </c>
      <c r="O28" s="298">
        <f>IFERROR(VLOOKUP($P28,#REF!,27,0),0)</f>
        <v>0</v>
      </c>
      <c r="P28" s="5" t="str">
        <f>CONCATENATE(LOWER(B28)," ",LOWER(C28))</f>
        <v>brendan beavis</v>
      </c>
    </row>
    <row r="29" spans="1:16" s="5" customFormat="1" x14ac:dyDescent="0.2">
      <c r="A29" s="396">
        <v>27</v>
      </c>
      <c r="B29" s="401" t="s">
        <v>58</v>
      </c>
      <c r="C29" s="295" t="s">
        <v>367</v>
      </c>
      <c r="D29" s="298" t="s">
        <v>3</v>
      </c>
      <c r="E29" s="398">
        <f>SUM(F29:O29)</f>
        <v>50</v>
      </c>
      <c r="F29" s="4">
        <f>IFERROR(VLOOKUP($P29,'Rd1 PI'!$C$2:$AC$41,27,0),0)</f>
        <v>0</v>
      </c>
      <c r="G29" s="4">
        <f>IFERROR(VLOOKUP($P29,'Rd2 Sandown'!$C$2:$AC$41,27,0),0)</f>
        <v>0</v>
      </c>
      <c r="H29" s="4">
        <f>IFERROR(VLOOKUP($P29,'Rd3 Winton'!$C$2:$AC$45,27,0),0)</f>
        <v>50</v>
      </c>
      <c r="I29" s="4">
        <f>IFERROR(VLOOKUP($P29,#REF!,27,0),0)</f>
        <v>0</v>
      </c>
      <c r="J29" s="4">
        <f>IFERROR(VLOOKUP($P29,#REF!,27,0),0)</f>
        <v>0</v>
      </c>
      <c r="K29" s="4">
        <f>IFERROR(VLOOKUP($P29,#REF!,27,0),0)</f>
        <v>0</v>
      </c>
      <c r="L29" s="4">
        <f>IFERROR(VLOOKUP($P29,#REF!,27,0),0)</f>
        <v>0</v>
      </c>
      <c r="M29" s="4">
        <f>IFERROR(VLOOKUP($P29,#REF!,27,0),0)</f>
        <v>0</v>
      </c>
      <c r="N29" s="4">
        <f>IFERROR(VLOOKUP($P29,#REF!,27,0),0)</f>
        <v>0</v>
      </c>
      <c r="O29" s="298">
        <f>IFERROR(VLOOKUP($P29,#REF!,27,0),0)</f>
        <v>0</v>
      </c>
      <c r="P29" s="5" t="str">
        <f>CONCATENATE(LOWER(B29)," ",LOWER(C29))</f>
        <v>robert mason</v>
      </c>
    </row>
    <row r="30" spans="1:16" s="5" customFormat="1" x14ac:dyDescent="0.2">
      <c r="A30" s="396">
        <v>27</v>
      </c>
      <c r="B30" s="401" t="s">
        <v>111</v>
      </c>
      <c r="C30" s="295" t="s">
        <v>210</v>
      </c>
      <c r="D30" s="298" t="s">
        <v>13</v>
      </c>
      <c r="E30" s="398">
        <f>SUM(F30:O30)</f>
        <v>50</v>
      </c>
      <c r="F30" s="4">
        <f>IFERROR(VLOOKUP($P30,'Rd1 PI'!$C$2:$AC$41,27,0),0)</f>
        <v>0</v>
      </c>
      <c r="G30" s="4">
        <f>IFERROR(VLOOKUP($P30,'Rd2 Sandown'!$C$2:$AC$41,27,0),0)</f>
        <v>50</v>
      </c>
      <c r="H30" s="4">
        <f>IFERROR(VLOOKUP($P30,'Rd3 Winton'!$C$2:$AC$45,27,0),0)</f>
        <v>0</v>
      </c>
      <c r="I30" s="4">
        <f>IFERROR(VLOOKUP($P30,#REF!,27,0),0)</f>
        <v>0</v>
      </c>
      <c r="J30" s="4">
        <f>IFERROR(VLOOKUP($P30,#REF!,27,0),0)</f>
        <v>0</v>
      </c>
      <c r="K30" s="4">
        <f>IFERROR(VLOOKUP($P30,#REF!,27,0),0)</f>
        <v>0</v>
      </c>
      <c r="L30" s="4">
        <f>IFERROR(VLOOKUP($P30,#REF!,27,0),0)</f>
        <v>0</v>
      </c>
      <c r="M30" s="4">
        <f>IFERROR(VLOOKUP($P30,#REF!,27,0),0)</f>
        <v>0</v>
      </c>
      <c r="N30" s="4">
        <f>IFERROR(VLOOKUP($P30,#REF!,27,0),0)</f>
        <v>0</v>
      </c>
      <c r="O30" s="298">
        <f>IFERROR(VLOOKUP($P30,#REF!,27,0),0)</f>
        <v>0</v>
      </c>
      <c r="P30" s="5" t="str">
        <f>CONCATENATE(LOWER(B30)," ",LOWER(C30))</f>
        <v>dean monik</v>
      </c>
    </row>
    <row r="31" spans="1:16" s="5" customFormat="1" x14ac:dyDescent="0.2">
      <c r="A31" s="396">
        <v>29</v>
      </c>
      <c r="B31" s="401" t="s">
        <v>267</v>
      </c>
      <c r="C31" s="295" t="s">
        <v>268</v>
      </c>
      <c r="D31" s="298" t="s">
        <v>21</v>
      </c>
      <c r="E31" s="398">
        <f>SUM(F31:O31)</f>
        <v>35</v>
      </c>
      <c r="F31" s="4">
        <f>IFERROR(VLOOKUP($P31,'Rd1 PI'!$C$2:$AC$41,27,0),0)</f>
        <v>0</v>
      </c>
      <c r="G31" s="4">
        <f>IFERROR(VLOOKUP($P31,'Rd2 Sandown'!$C$2:$AC$41,27,0),0)</f>
        <v>35</v>
      </c>
      <c r="H31" s="4">
        <f>IFERROR(VLOOKUP($P31,'Rd3 Winton'!$C$2:$AC$45,27,0),0)</f>
        <v>0</v>
      </c>
      <c r="I31" s="4">
        <f>IFERROR(VLOOKUP($P31,#REF!,27,0),0)</f>
        <v>0</v>
      </c>
      <c r="J31" s="4">
        <f>IFERROR(VLOOKUP($P31,#REF!,27,0),0)</f>
        <v>0</v>
      </c>
      <c r="K31" s="4">
        <f>IFERROR(VLOOKUP($P31,#REF!,27,0),0)</f>
        <v>0</v>
      </c>
      <c r="L31" s="4">
        <f>IFERROR(VLOOKUP($P31,#REF!,27,0),0)</f>
        <v>0</v>
      </c>
      <c r="M31" s="4">
        <f>IFERROR(VLOOKUP($P31,#REF!,27,0),0)</f>
        <v>0</v>
      </c>
      <c r="N31" s="4">
        <f>IFERROR(VLOOKUP($P31,#REF!,27,0),0)</f>
        <v>0</v>
      </c>
      <c r="O31" s="298">
        <f>IFERROR(VLOOKUP($P31,#REF!,27,0),0)</f>
        <v>0</v>
      </c>
      <c r="P31" s="5" t="str">
        <f>CONCATENATE(LOWER(B31)," ",LOWER(C31))</f>
        <v>murray seymour</v>
      </c>
    </row>
    <row r="32" spans="1:16" s="5" customFormat="1" x14ac:dyDescent="0.2">
      <c r="A32" s="396">
        <v>30</v>
      </c>
      <c r="B32" s="401" t="s">
        <v>360</v>
      </c>
      <c r="C32" s="295" t="s">
        <v>361</v>
      </c>
      <c r="D32" s="298" t="s">
        <v>13</v>
      </c>
      <c r="E32" s="398">
        <f>SUM(F32:O32)</f>
        <v>20</v>
      </c>
      <c r="F32" s="4">
        <f>IFERROR(VLOOKUP($P32,'Rd1 PI'!$C$2:$AC$41,27,0),0)</f>
        <v>0</v>
      </c>
      <c r="G32" s="4">
        <f>IFERROR(VLOOKUP($P32,'Rd2 Sandown'!$C$2:$AC$41,27,0),0)</f>
        <v>0</v>
      </c>
      <c r="H32" s="4">
        <f>IFERROR(VLOOKUP($P32,'Rd3 Winton'!$C$2:$AC$45,27,0),0)</f>
        <v>20</v>
      </c>
      <c r="I32" s="4">
        <f>IFERROR(VLOOKUP($P32,#REF!,27,0),0)</f>
        <v>0</v>
      </c>
      <c r="J32" s="4">
        <f>IFERROR(VLOOKUP($P32,#REF!,27,0),0)</f>
        <v>0</v>
      </c>
      <c r="K32" s="4">
        <f>IFERROR(VLOOKUP($P32,#REF!,27,0),0)</f>
        <v>0</v>
      </c>
      <c r="L32" s="4">
        <f>IFERROR(VLOOKUP($P32,#REF!,27,0),0)</f>
        <v>0</v>
      </c>
      <c r="M32" s="4">
        <f>IFERROR(VLOOKUP($P32,#REF!,27,0),0)</f>
        <v>0</v>
      </c>
      <c r="N32" s="4">
        <f>IFERROR(VLOOKUP($P32,#REF!,27,0),0)</f>
        <v>0</v>
      </c>
      <c r="O32" s="298">
        <f>IFERROR(VLOOKUP($P32,#REF!,27,0),0)</f>
        <v>0</v>
      </c>
      <c r="P32" s="5" t="str">
        <f>CONCATENATE(LOWER(B32)," ",LOWER(C32))</f>
        <v>chris hogan</v>
      </c>
    </row>
    <row r="33" spans="1:17" s="5" customFormat="1" x14ac:dyDescent="0.2">
      <c r="A33" s="396">
        <v>30</v>
      </c>
      <c r="B33" s="401" t="s">
        <v>368</v>
      </c>
      <c r="C33" s="295" t="s">
        <v>121</v>
      </c>
      <c r="D33" s="298" t="s">
        <v>5</v>
      </c>
      <c r="E33" s="398">
        <f>SUM(F33:O33)</f>
        <v>20</v>
      </c>
      <c r="F33" s="4">
        <f>IFERROR(VLOOKUP($P33,'Rd1 PI'!$C$2:$AC$41,27,0),0)</f>
        <v>0</v>
      </c>
      <c r="G33" s="4">
        <f>IFERROR(VLOOKUP($P33,'Rd2 Sandown'!$C$2:$AC$41,27,0),0)</f>
        <v>0</v>
      </c>
      <c r="H33" s="4">
        <f>IFERROR(VLOOKUP($P33,'Rd3 Winton'!$C$2:$AC$45,27,0),0)</f>
        <v>20</v>
      </c>
      <c r="I33" s="4">
        <f>IFERROR(VLOOKUP($P33,#REF!,27,0),0)</f>
        <v>0</v>
      </c>
      <c r="J33" s="4">
        <f>IFERROR(VLOOKUP($P33,#REF!,27,0),0)</f>
        <v>0</v>
      </c>
      <c r="K33" s="4">
        <f>IFERROR(VLOOKUP($P33,#REF!,27,0),0)</f>
        <v>0</v>
      </c>
      <c r="L33" s="4">
        <f>IFERROR(VLOOKUP($P33,#REF!,27,0),0)</f>
        <v>0</v>
      </c>
      <c r="M33" s="4">
        <f>IFERROR(VLOOKUP($P33,#REF!,27,0),0)</f>
        <v>0</v>
      </c>
      <c r="N33" s="4">
        <f>IFERROR(VLOOKUP($P33,#REF!,27,0),0)</f>
        <v>0</v>
      </c>
      <c r="O33" s="298">
        <f>IFERROR(VLOOKUP($P33,#REF!,27,0),0)</f>
        <v>0</v>
      </c>
      <c r="P33" s="5" t="str">
        <f>CONCATENATE(LOWER(B33)," ",LOWER(C33))</f>
        <v>ismail dal</v>
      </c>
    </row>
    <row r="34" spans="1:17" s="5" customFormat="1" x14ac:dyDescent="0.2">
      <c r="A34" s="396">
        <v>32</v>
      </c>
      <c r="B34" s="401" t="s">
        <v>188</v>
      </c>
      <c r="C34" s="295" t="s">
        <v>189</v>
      </c>
      <c r="D34" s="298" t="s">
        <v>48</v>
      </c>
      <c r="E34" s="398">
        <f>SUM(F34:O34)</f>
        <v>15</v>
      </c>
      <c r="F34" s="4">
        <f>IFERROR(VLOOKUP($P34,'Rd1 PI'!$C$2:$AC$41,27,0),0)</f>
        <v>5</v>
      </c>
      <c r="G34" s="4">
        <f>IFERROR(VLOOKUP($P34,'Rd2 Sandown'!$C$2:$AC$41,27,0),0)</f>
        <v>5</v>
      </c>
      <c r="H34" s="4">
        <f>IFERROR(VLOOKUP($P34,'Rd3 Winton'!$C$2:$AC$45,27,0),0)</f>
        <v>5</v>
      </c>
      <c r="I34" s="4">
        <f>IFERROR(VLOOKUP($P34,#REF!,27,0),0)</f>
        <v>0</v>
      </c>
      <c r="J34" s="4">
        <f>IFERROR(VLOOKUP($P34,#REF!,27,0),0)</f>
        <v>0</v>
      </c>
      <c r="K34" s="4">
        <f>IFERROR(VLOOKUP($P34,#REF!,27,0),0)</f>
        <v>0</v>
      </c>
      <c r="L34" s="4">
        <f>IFERROR(VLOOKUP($P34,#REF!,27,0),0)</f>
        <v>0</v>
      </c>
      <c r="M34" s="4">
        <f>IFERROR(VLOOKUP($P34,#REF!,27,0),0)</f>
        <v>0</v>
      </c>
      <c r="N34" s="4">
        <f>IFERROR(VLOOKUP($P34,#REF!,27,0),0)</f>
        <v>0</v>
      </c>
      <c r="O34" s="298">
        <f>IFERROR(VLOOKUP($P34,#REF!,27,0),0)</f>
        <v>0</v>
      </c>
      <c r="P34" s="5" t="str">
        <f>CONCATENATE(LOWER(B34)," ",LOWER(C34))</f>
        <v>tom whelan</v>
      </c>
    </row>
    <row r="35" spans="1:17" s="5" customFormat="1" x14ac:dyDescent="0.2">
      <c r="A35" s="396">
        <v>32</v>
      </c>
      <c r="B35" s="401" t="s">
        <v>28</v>
      </c>
      <c r="C35" s="295" t="s">
        <v>362</v>
      </c>
      <c r="D35" s="298" t="s">
        <v>48</v>
      </c>
      <c r="E35" s="398">
        <f>SUM(F35:O35)</f>
        <v>15</v>
      </c>
      <c r="F35" s="4">
        <f>IFERROR(VLOOKUP($P35,'Rd1 PI'!$C$2:$AC$41,27,0),0)</f>
        <v>5</v>
      </c>
      <c r="G35" s="4">
        <f>IFERROR(VLOOKUP($P35,'Rd2 Sandown'!$C$2:$AC$41,27,0),0)</f>
        <v>5</v>
      </c>
      <c r="H35" s="4">
        <f>IFERROR(VLOOKUP($P35,'Rd3 Winton'!$C$2:$AC$45,27,0),0)</f>
        <v>5</v>
      </c>
      <c r="I35" s="4">
        <f>IFERROR(VLOOKUP($P35,#REF!,27,0),0)</f>
        <v>0</v>
      </c>
      <c r="J35" s="4">
        <f>IFERROR(VLOOKUP($P35,#REF!,27,0),0)</f>
        <v>0</v>
      </c>
      <c r="K35" s="4">
        <f>IFERROR(VLOOKUP($P35,#REF!,27,0),0)</f>
        <v>0</v>
      </c>
      <c r="L35" s="4">
        <f>IFERROR(VLOOKUP($P35,#REF!,27,0),0)</f>
        <v>0</v>
      </c>
      <c r="M35" s="4">
        <f>IFERROR(VLOOKUP($P35,#REF!,27,0),0)</f>
        <v>0</v>
      </c>
      <c r="N35" s="4">
        <f>IFERROR(VLOOKUP($P35,#REF!,27,0),0)</f>
        <v>0</v>
      </c>
      <c r="O35" s="298">
        <f>IFERROR(VLOOKUP($P35,#REF!,27,0),0)</f>
        <v>0</v>
      </c>
      <c r="P35" s="5" t="str">
        <f>CONCATENATE(LOWER(B35)," ",LOWER(C35))</f>
        <v>tim van duyl</v>
      </c>
    </row>
    <row r="36" spans="1:17" s="5" customFormat="1" x14ac:dyDescent="0.2">
      <c r="A36" s="396">
        <v>32</v>
      </c>
      <c r="B36" s="401" t="s">
        <v>118</v>
      </c>
      <c r="C36" s="295" t="s">
        <v>193</v>
      </c>
      <c r="D36" s="298" t="s">
        <v>48</v>
      </c>
      <c r="E36" s="398">
        <f>SUM(F36:O36)</f>
        <v>15</v>
      </c>
      <c r="F36" s="4">
        <f>IFERROR(VLOOKUP($P36,'Rd1 PI'!$C$2:$AC$41,27,0),0)</f>
        <v>5</v>
      </c>
      <c r="G36" s="4">
        <f>IFERROR(VLOOKUP($P36,'Rd2 Sandown'!$C$2:$AC$41,27,0),0)</f>
        <v>5</v>
      </c>
      <c r="H36" s="4">
        <f>IFERROR(VLOOKUP($P36,'Rd3 Winton'!$C$2:$AC$45,27,0),0)</f>
        <v>5</v>
      </c>
      <c r="I36" s="4">
        <f>IFERROR(VLOOKUP($P36,#REF!,27,0),0)</f>
        <v>0</v>
      </c>
      <c r="J36" s="4">
        <f>IFERROR(VLOOKUP($P36,#REF!,27,0),0)</f>
        <v>0</v>
      </c>
      <c r="K36" s="4">
        <f>IFERROR(VLOOKUP($P36,#REF!,27,0),0)</f>
        <v>0</v>
      </c>
      <c r="L36" s="4">
        <f>IFERROR(VLOOKUP($P36,#REF!,27,0),0)</f>
        <v>0</v>
      </c>
      <c r="M36" s="4">
        <f>IFERROR(VLOOKUP($P36,#REF!,27,0),0)</f>
        <v>0</v>
      </c>
      <c r="N36" s="4">
        <f>IFERROR(VLOOKUP($P36,#REF!,27,0),0)</f>
        <v>0</v>
      </c>
      <c r="O36" s="298">
        <f>IFERROR(VLOOKUP($P36,#REF!,27,0),0)</f>
        <v>0</v>
      </c>
      <c r="P36" s="5" t="str">
        <f>CONCATENATE(LOWER(B36)," ",LOWER(C36))</f>
        <v>david mackrell</v>
      </c>
    </row>
    <row r="37" spans="1:17" s="5" customFormat="1" x14ac:dyDescent="0.2">
      <c r="A37" s="396">
        <v>32</v>
      </c>
      <c r="B37" s="401" t="s">
        <v>139</v>
      </c>
      <c r="C37" s="295" t="s">
        <v>140</v>
      </c>
      <c r="D37" s="298" t="s">
        <v>48</v>
      </c>
      <c r="E37" s="398">
        <f>SUM(F37:O37)</f>
        <v>15</v>
      </c>
      <c r="F37" s="4">
        <f>IFERROR(VLOOKUP($P37,'Rd1 PI'!$C$2:$AC$41,27,0),0)</f>
        <v>5</v>
      </c>
      <c r="G37" s="4">
        <f>IFERROR(VLOOKUP($P37,'Rd2 Sandown'!$C$2:$AC$41,27,0),0)</f>
        <v>5</v>
      </c>
      <c r="H37" s="4">
        <f>IFERROR(VLOOKUP($P37,'Rd3 Winton'!$C$2:$AC$45,27,0),0)</f>
        <v>5</v>
      </c>
      <c r="I37" s="4">
        <f>IFERROR(VLOOKUP($P37,#REF!,27,0),0)</f>
        <v>0</v>
      </c>
      <c r="J37" s="4">
        <f>IFERROR(VLOOKUP($P37,#REF!,27,0),0)</f>
        <v>0</v>
      </c>
      <c r="K37" s="4">
        <f>IFERROR(VLOOKUP($P37,#REF!,27,0),0)</f>
        <v>0</v>
      </c>
      <c r="L37" s="4">
        <f>IFERROR(VLOOKUP($P37,#REF!,27,0),0)</f>
        <v>0</v>
      </c>
      <c r="M37" s="4">
        <f>IFERROR(VLOOKUP($P37,#REF!,27,0),0)</f>
        <v>0</v>
      </c>
      <c r="N37" s="4">
        <f>IFERROR(VLOOKUP($P37,#REF!,27,0),0)</f>
        <v>0</v>
      </c>
      <c r="O37" s="298">
        <f>IFERROR(VLOOKUP($P37,#REF!,27,0),0)</f>
        <v>0</v>
      </c>
      <c r="P37" s="5" t="str">
        <f>CONCATENATE(LOWER(B37)," ",LOWER(C37))</f>
        <v>simon acfield</v>
      </c>
    </row>
    <row r="38" spans="1:17" s="5" customFormat="1" x14ac:dyDescent="0.2">
      <c r="A38" s="396">
        <v>36</v>
      </c>
      <c r="B38" s="401" t="s">
        <v>195</v>
      </c>
      <c r="C38" s="295" t="s">
        <v>196</v>
      </c>
      <c r="D38" s="298" t="s">
        <v>4</v>
      </c>
      <c r="E38" s="398">
        <f>SUM(F38:O38)</f>
        <v>10</v>
      </c>
      <c r="F38" s="4">
        <f>IFERROR(VLOOKUP($P38,'Rd1 PI'!$C$2:$AC$41,27,0),0)</f>
        <v>5</v>
      </c>
      <c r="G38" s="4">
        <f>IFERROR(VLOOKUP($P38,'Rd2 Sandown'!$C$2:$AC$41,27,0),0)</f>
        <v>5</v>
      </c>
      <c r="H38" s="4">
        <f>IFERROR(VLOOKUP($P38,'Rd3 Winton'!$C$2:$AC$45,27,0),0)</f>
        <v>0</v>
      </c>
      <c r="I38" s="4">
        <f>IFERROR(VLOOKUP($P38,#REF!,27,0),0)</f>
        <v>0</v>
      </c>
      <c r="J38" s="4">
        <f>IFERROR(VLOOKUP($P38,#REF!,27,0),0)</f>
        <v>0</v>
      </c>
      <c r="K38" s="4">
        <f>IFERROR(VLOOKUP($P38,#REF!,27,0),0)</f>
        <v>0</v>
      </c>
      <c r="L38" s="4">
        <f>IFERROR(VLOOKUP($P38,#REF!,27,0),0)</f>
        <v>0</v>
      </c>
      <c r="M38" s="4">
        <f>IFERROR(VLOOKUP($P38,#REF!,27,0),0)</f>
        <v>0</v>
      </c>
      <c r="N38" s="4">
        <f>IFERROR(VLOOKUP($P38,#REF!,27,0),0)</f>
        <v>0</v>
      </c>
      <c r="O38" s="298">
        <f>IFERROR(VLOOKUP($P38,#REF!,27,0),0)</f>
        <v>0</v>
      </c>
      <c r="P38" s="5" t="str">
        <f>CONCATENATE(LOWER(B38)," ",LOWER(C38))</f>
        <v>peter whitaker</v>
      </c>
    </row>
    <row r="39" spans="1:17" s="5" customFormat="1" x14ac:dyDescent="0.2">
      <c r="A39" s="396">
        <v>36</v>
      </c>
      <c r="B39" s="401" t="s">
        <v>363</v>
      </c>
      <c r="C39" s="295" t="s">
        <v>279</v>
      </c>
      <c r="D39" s="298" t="s">
        <v>48</v>
      </c>
      <c r="E39" s="398">
        <f>SUM(F39:O39)</f>
        <v>10</v>
      </c>
      <c r="F39" s="4">
        <f>IFERROR(VLOOKUP($P39,'Rd1 PI'!$C$2:$AC$41,27,0),0)</f>
        <v>5</v>
      </c>
      <c r="G39" s="4">
        <f>IFERROR(VLOOKUP($P39,'Rd2 Sandown'!$C$2:$AC$41,27,0),0)</f>
        <v>0</v>
      </c>
      <c r="H39" s="4">
        <f>IFERROR(VLOOKUP($P39,'Rd3 Winton'!$C$2:$AC$45,27,0),0)</f>
        <v>5</v>
      </c>
      <c r="I39" s="4">
        <f>IFERROR(VLOOKUP($P39,#REF!,27,0),0)</f>
        <v>0</v>
      </c>
      <c r="J39" s="4">
        <f>IFERROR(VLOOKUP($P39,#REF!,27,0),0)</f>
        <v>0</v>
      </c>
      <c r="K39" s="4">
        <f>IFERROR(VLOOKUP($P39,#REF!,27,0),0)</f>
        <v>0</v>
      </c>
      <c r="L39" s="4">
        <f>IFERROR(VLOOKUP($P39,#REF!,27,0),0)</f>
        <v>0</v>
      </c>
      <c r="M39" s="4">
        <f>IFERROR(VLOOKUP($P39,#REF!,27,0),0)</f>
        <v>0</v>
      </c>
      <c r="N39" s="4">
        <f>IFERROR(VLOOKUP($P39,#REF!,27,0),0)</f>
        <v>0</v>
      </c>
      <c r="O39" s="298">
        <f>IFERROR(VLOOKUP($P39,#REF!,27,0),0)</f>
        <v>0</v>
      </c>
      <c r="P39" s="5" t="str">
        <f>CONCATENATE(LOWER(B39)," ",LOWER(C39))</f>
        <v>alex hailstone</v>
      </c>
    </row>
    <row r="40" spans="1:17" s="5" customFormat="1" x14ac:dyDescent="0.2">
      <c r="A40" s="396">
        <v>36</v>
      </c>
      <c r="B40" s="401" t="s">
        <v>261</v>
      </c>
      <c r="C40" s="295" t="s">
        <v>262</v>
      </c>
      <c r="D40" s="298" t="s">
        <v>14</v>
      </c>
      <c r="E40" s="398">
        <f>SUM(F40:O40)</f>
        <v>10</v>
      </c>
      <c r="F40" s="4">
        <f>IFERROR(VLOOKUP($P40,'Rd1 PI'!$C$2:$AC$41,27,0),0)</f>
        <v>0</v>
      </c>
      <c r="G40" s="4">
        <f>IFERROR(VLOOKUP($P40,'Rd2 Sandown'!$C$2:$AC$41,27,0),0)</f>
        <v>5</v>
      </c>
      <c r="H40" s="4">
        <f>IFERROR(VLOOKUP($P40,'Rd3 Winton'!$C$2:$AC$45,27,0),0)</f>
        <v>5</v>
      </c>
      <c r="I40" s="4">
        <f>IFERROR(VLOOKUP($P40,#REF!,27,0),0)</f>
        <v>0</v>
      </c>
      <c r="J40" s="4">
        <f>IFERROR(VLOOKUP($P40,#REF!,27,0),0)</f>
        <v>0</v>
      </c>
      <c r="K40" s="4">
        <f>IFERROR(VLOOKUP($P40,#REF!,27,0),0)</f>
        <v>0</v>
      </c>
      <c r="L40" s="4">
        <f>IFERROR(VLOOKUP($P40,#REF!,27,0),0)</f>
        <v>0</v>
      </c>
      <c r="M40" s="4">
        <f>IFERROR(VLOOKUP($P40,#REF!,27,0),0)</f>
        <v>0</v>
      </c>
      <c r="N40" s="4">
        <f>IFERROR(VLOOKUP($P40,#REF!,27,0),0)</f>
        <v>0</v>
      </c>
      <c r="O40" s="298">
        <f>IFERROR(VLOOKUP($P40,#REF!,27,0),0)</f>
        <v>0</v>
      </c>
      <c r="P40" s="5" t="str">
        <f>CONCATENATE(LOWER(B40)," ",LOWER(C40))</f>
        <v>joseph maccora</v>
      </c>
    </row>
    <row r="41" spans="1:17" s="5" customFormat="1" x14ac:dyDescent="0.2">
      <c r="A41" s="396">
        <v>36</v>
      </c>
      <c r="B41" s="401" t="s">
        <v>271</v>
      </c>
      <c r="C41" s="295" t="s">
        <v>272</v>
      </c>
      <c r="D41" s="298" t="s">
        <v>21</v>
      </c>
      <c r="E41" s="398">
        <f>SUM(F41:O41)</f>
        <v>10</v>
      </c>
      <c r="F41" s="4">
        <f>IFERROR(VLOOKUP($P41,'Rd1 PI'!$C$2:$AC$41,27,0),0)</f>
        <v>0</v>
      </c>
      <c r="G41" s="4">
        <f>IFERROR(VLOOKUP($P41,'Rd2 Sandown'!$C$2:$AC$41,27,0),0)</f>
        <v>5</v>
      </c>
      <c r="H41" s="4">
        <f>IFERROR(VLOOKUP($P41,'Rd3 Winton'!$C$2:$AC$45,27,0),0)</f>
        <v>5</v>
      </c>
      <c r="I41" s="4">
        <f>IFERROR(VLOOKUP($P41,#REF!,27,0),0)</f>
        <v>0</v>
      </c>
      <c r="J41" s="4">
        <f>IFERROR(VLOOKUP($P41,#REF!,27,0),0)</f>
        <v>0</v>
      </c>
      <c r="K41" s="4">
        <f>IFERROR(VLOOKUP($P41,#REF!,27,0),0)</f>
        <v>0</v>
      </c>
      <c r="L41" s="4">
        <f>IFERROR(VLOOKUP($P41,#REF!,27,0),0)</f>
        <v>0</v>
      </c>
      <c r="M41" s="4">
        <f>IFERROR(VLOOKUP($P41,#REF!,27,0),0)</f>
        <v>0</v>
      </c>
      <c r="N41" s="4">
        <f>IFERROR(VLOOKUP($P41,#REF!,27,0),0)</f>
        <v>0</v>
      </c>
      <c r="O41" s="298">
        <f>IFERROR(VLOOKUP($P41,#REF!,27,0),0)</f>
        <v>0</v>
      </c>
      <c r="P41" s="5" t="str">
        <f>CONCATENATE(LOWER(B41)," ",LOWER(C41))</f>
        <v>vivien stewart</v>
      </c>
    </row>
    <row r="42" spans="1:17" s="5" customFormat="1" x14ac:dyDescent="0.2">
      <c r="A42" s="396">
        <v>40</v>
      </c>
      <c r="B42" s="401" t="s">
        <v>263</v>
      </c>
      <c r="C42" s="295" t="s">
        <v>264</v>
      </c>
      <c r="D42" s="298" t="s">
        <v>16</v>
      </c>
      <c r="E42" s="398">
        <f>SUM(F42:O42)</f>
        <v>5</v>
      </c>
      <c r="F42" s="4">
        <f>IFERROR(VLOOKUP($P42,'Rd1 PI'!$C$2:$AC$41,27,0),0)</f>
        <v>0</v>
      </c>
      <c r="G42" s="4">
        <f>IFERROR(VLOOKUP($P42,'Rd2 Sandown'!$C$2:$AC$41,27,0),0)</f>
        <v>5</v>
      </c>
      <c r="H42" s="4">
        <f>IFERROR(VLOOKUP($P42,'Rd3 Winton'!$C$2:$AC$45,27,0),0)</f>
        <v>0</v>
      </c>
      <c r="I42" s="4">
        <f>IFERROR(VLOOKUP($P42,#REF!,27,0),0)</f>
        <v>0</v>
      </c>
      <c r="J42" s="4">
        <f>IFERROR(VLOOKUP($P42,#REF!,27,0),0)</f>
        <v>0</v>
      </c>
      <c r="K42" s="4">
        <f>IFERROR(VLOOKUP($P42,#REF!,27,0),0)</f>
        <v>0</v>
      </c>
      <c r="L42" s="4">
        <f>IFERROR(VLOOKUP($P42,#REF!,27,0),0)</f>
        <v>0</v>
      </c>
      <c r="M42" s="4">
        <f>IFERROR(VLOOKUP($P42,#REF!,27,0),0)</f>
        <v>0</v>
      </c>
      <c r="N42" s="4">
        <f>IFERROR(VLOOKUP($P42,#REF!,27,0),0)</f>
        <v>0</v>
      </c>
      <c r="O42" s="298">
        <f>IFERROR(VLOOKUP($P42,#REF!,27,0),0)</f>
        <v>0</v>
      </c>
      <c r="P42" s="5" t="str">
        <f>CONCATENATE(LOWER(B42)," ",LOWER(C42))</f>
        <v>steven cassar</v>
      </c>
    </row>
    <row r="43" spans="1:17" s="5" customFormat="1" x14ac:dyDescent="0.2">
      <c r="A43" s="396">
        <v>40</v>
      </c>
      <c r="B43" s="401" t="s">
        <v>269</v>
      </c>
      <c r="C43" s="295" t="s">
        <v>270</v>
      </c>
      <c r="D43" s="298" t="s">
        <v>21</v>
      </c>
      <c r="E43" s="398">
        <f>SUM(F43:O43)</f>
        <v>5</v>
      </c>
      <c r="F43" s="4">
        <f>IFERROR(VLOOKUP($P43,'Rd1 PI'!$C$2:$AC$41,27,0),0)</f>
        <v>0</v>
      </c>
      <c r="G43" s="4">
        <f>IFERROR(VLOOKUP($P43,'Rd2 Sandown'!$C$2:$AC$41,27,0),0)</f>
        <v>5</v>
      </c>
      <c r="H43" s="4">
        <f>IFERROR(VLOOKUP($P43,'Rd3 Winton'!$C$2:$AC$45,27,0),0)</f>
        <v>0</v>
      </c>
      <c r="I43" s="4">
        <f>IFERROR(VLOOKUP($P43,#REF!,27,0),0)</f>
        <v>0</v>
      </c>
      <c r="J43" s="4">
        <f>IFERROR(VLOOKUP($P43,#REF!,27,0),0)</f>
        <v>0</v>
      </c>
      <c r="K43" s="4">
        <f>IFERROR(VLOOKUP($P43,#REF!,27,0),0)</f>
        <v>0</v>
      </c>
      <c r="L43" s="4">
        <f>IFERROR(VLOOKUP($P43,#REF!,27,0),0)</f>
        <v>0</v>
      </c>
      <c r="M43" s="4">
        <f>IFERROR(VLOOKUP($P43,#REF!,27,0),0)</f>
        <v>0</v>
      </c>
      <c r="N43" s="4">
        <f>IFERROR(VLOOKUP($P43,#REF!,27,0),0)</f>
        <v>0</v>
      </c>
      <c r="O43" s="298">
        <f>IFERROR(VLOOKUP($P43,#REF!,27,0),0)</f>
        <v>0</v>
      </c>
      <c r="P43" s="5" t="str">
        <f>CONCATENATE(LOWER(B43)," ",LOWER(C43))</f>
        <v>wayne scanlan</v>
      </c>
    </row>
    <row r="44" spans="1:17" s="5" customFormat="1" x14ac:dyDescent="0.2">
      <c r="A44" s="396">
        <v>40</v>
      </c>
      <c r="B44" s="401" t="s">
        <v>191</v>
      </c>
      <c r="C44" s="295" t="s">
        <v>192</v>
      </c>
      <c r="D44" s="298" t="s">
        <v>48</v>
      </c>
      <c r="E44" s="398">
        <f>SUM(F44:O44)</f>
        <v>5</v>
      </c>
      <c r="F44" s="4">
        <f>IFERROR(VLOOKUP($P44,'Rd1 PI'!$C$2:$AC$41,27,0),0)</f>
        <v>5</v>
      </c>
      <c r="G44" s="4">
        <f>IFERROR(VLOOKUP($P44,'Rd2 Sandown'!$C$2:$AC$41,27,0),0)</f>
        <v>0</v>
      </c>
      <c r="H44" s="4">
        <f>IFERROR(VLOOKUP($P44,'Rd3 Winton'!$C$2:$AC$45,27,0),0)</f>
        <v>0</v>
      </c>
      <c r="I44" s="4">
        <f>IFERROR(VLOOKUP($P44,#REF!,27,0),0)</f>
        <v>0</v>
      </c>
      <c r="J44" s="4">
        <f>IFERROR(VLOOKUP($P44,#REF!,27,0),0)</f>
        <v>0</v>
      </c>
      <c r="K44" s="4">
        <f>IFERROR(VLOOKUP($P44,#REF!,27,0),0)</f>
        <v>0</v>
      </c>
      <c r="L44" s="4">
        <f>IFERROR(VLOOKUP($P44,#REF!,27,0),0)</f>
        <v>0</v>
      </c>
      <c r="M44" s="4">
        <f>IFERROR(VLOOKUP($P44,#REF!,27,0),0)</f>
        <v>0</v>
      </c>
      <c r="N44" s="4">
        <f>IFERROR(VLOOKUP($P44,#REF!,27,0),0)</f>
        <v>0</v>
      </c>
      <c r="O44" s="298">
        <f>IFERROR(VLOOKUP($P44,#REF!,27,0),0)</f>
        <v>0</v>
      </c>
      <c r="P44" s="5" t="str">
        <f>CONCATENATE(LOWER(B44)," ",LOWER(C44))</f>
        <v>isaac pittolo</v>
      </c>
    </row>
    <row r="45" spans="1:17" s="5" customFormat="1" ht="13.5" thickBot="1" x14ac:dyDescent="0.25">
      <c r="A45" s="396">
        <v>40</v>
      </c>
      <c r="B45" s="402" t="s">
        <v>369</v>
      </c>
      <c r="C45" s="296" t="s">
        <v>370</v>
      </c>
      <c r="D45" s="300" t="s">
        <v>48</v>
      </c>
      <c r="E45" s="399">
        <f>SUM(F45:O45)</f>
        <v>5</v>
      </c>
      <c r="F45" s="299">
        <f>IFERROR(VLOOKUP($P45,'Rd1 PI'!$C$2:$AC$41,27,0),0)</f>
        <v>0</v>
      </c>
      <c r="G45" s="299">
        <f>IFERROR(VLOOKUP($P45,'Rd2 Sandown'!$C$2:$AC$41,27,0),0)</f>
        <v>0</v>
      </c>
      <c r="H45" s="299">
        <f>IFERROR(VLOOKUP($P45,'Rd3 Winton'!$C$2:$AC$45,27,0),0)</f>
        <v>5</v>
      </c>
      <c r="I45" s="299">
        <f>IFERROR(VLOOKUP($P45,#REF!,27,0),0)</f>
        <v>0</v>
      </c>
      <c r="J45" s="299">
        <f>IFERROR(VLOOKUP($P45,#REF!,27,0),0)</f>
        <v>0</v>
      </c>
      <c r="K45" s="299">
        <f>IFERROR(VLOOKUP($P45,#REF!,27,0),0)</f>
        <v>0</v>
      </c>
      <c r="L45" s="299">
        <f>IFERROR(VLOOKUP($P45,#REF!,27,0),0)</f>
        <v>0</v>
      </c>
      <c r="M45" s="299">
        <f>IFERROR(VLOOKUP($P45,#REF!,27,0),0)</f>
        <v>0</v>
      </c>
      <c r="N45" s="299">
        <f>IFERROR(VLOOKUP($P45,#REF!,27,0),0)</f>
        <v>0</v>
      </c>
      <c r="O45" s="300">
        <f>IFERROR(VLOOKUP($P45,#REF!,27,0),0)</f>
        <v>0</v>
      </c>
      <c r="P45" s="5" t="str">
        <f>CONCATENATE(LOWER(B45)," ",LOWER(C45))</f>
        <v>barry payne</v>
      </c>
    </row>
    <row r="46" spans="1:17" x14ac:dyDescent="0.2">
      <c r="A46" s="3"/>
      <c r="B46" s="9"/>
      <c r="C46" s="9"/>
      <c r="D46" s="12"/>
      <c r="E46" s="12"/>
      <c r="F46" s="5"/>
      <c r="G46" s="5"/>
      <c r="H46" s="5"/>
      <c r="I46" s="5"/>
      <c r="J46" s="5"/>
      <c r="K46" s="5"/>
      <c r="L46" s="5"/>
      <c r="M46" s="5"/>
      <c r="N46" s="5"/>
      <c r="O46" s="5"/>
      <c r="P46" s="14"/>
      <c r="Q46" s="15"/>
    </row>
    <row r="47" spans="1:17" ht="15.75" x14ac:dyDescent="0.25">
      <c r="A47" s="10" t="s">
        <v>6</v>
      </c>
      <c r="B47" s="6"/>
      <c r="C47" s="6"/>
      <c r="D47" s="17"/>
      <c r="E47" s="24"/>
      <c r="F47" s="12"/>
      <c r="G47" s="12"/>
      <c r="H47" s="12"/>
      <c r="I47" s="12"/>
      <c r="J47" s="12"/>
      <c r="K47" s="12"/>
      <c r="L47" s="12"/>
      <c r="M47" s="12"/>
      <c r="N47" s="12"/>
      <c r="O47" s="12"/>
      <c r="P47" s="14"/>
      <c r="Q47" s="15"/>
    </row>
    <row r="48" spans="1:17" x14ac:dyDescent="0.2">
      <c r="A48" s="16"/>
      <c r="B48" s="6"/>
      <c r="C48" s="6"/>
      <c r="D48" s="17"/>
      <c r="E48" s="24"/>
      <c r="F48" s="12"/>
      <c r="G48" s="12"/>
      <c r="H48" s="12"/>
      <c r="I48" s="12"/>
      <c r="J48" s="12"/>
      <c r="K48" s="12"/>
      <c r="L48" s="12"/>
      <c r="M48" s="12"/>
      <c r="N48" s="12"/>
      <c r="O48" s="12"/>
      <c r="P48" s="14"/>
      <c r="Q48" s="15"/>
    </row>
    <row r="49" spans="1:17" s="5" customFormat="1" ht="13.5" thickBot="1" x14ac:dyDescent="0.25">
      <c r="A49" s="367" t="s">
        <v>7</v>
      </c>
      <c r="B49" s="368"/>
      <c r="C49" s="368"/>
      <c r="D49" s="7"/>
      <c r="E49" s="24"/>
      <c r="F49" s="12"/>
      <c r="G49" s="12"/>
      <c r="H49" s="12"/>
      <c r="I49" s="12"/>
      <c r="J49" s="12"/>
      <c r="K49" s="12"/>
      <c r="L49" s="12"/>
      <c r="M49" s="12"/>
      <c r="N49" s="12"/>
      <c r="O49" s="12"/>
    </row>
    <row r="50" spans="1:17" s="5" customFormat="1" x14ac:dyDescent="0.2">
      <c r="A50" s="358">
        <v>1</v>
      </c>
      <c r="B50" s="359" t="s">
        <v>276</v>
      </c>
      <c r="C50" s="359" t="s">
        <v>277</v>
      </c>
      <c r="D50" s="360" t="s">
        <v>3</v>
      </c>
      <c r="E50" s="361">
        <f>SUM(F50:O50) - SMALL(F50:O50,2) - MIN(F50:O50)</f>
        <v>175</v>
      </c>
      <c r="F50" s="362">
        <f>IFERROR(VLOOKUP($P50,'Rd1 PI'!$C$2:$AC$41,17,0),0)</f>
        <v>0</v>
      </c>
      <c r="G50" s="4">
        <f>IFERROR(VLOOKUP($P50,'Rd2 Sandown'!$C$2:$AC$41,17,0),0)</f>
        <v>100</v>
      </c>
      <c r="H50" s="4">
        <f>IFERROR(VLOOKUP($P50,'Rd3 Winton'!$C$2:$AC$45,17,0),0)</f>
        <v>75</v>
      </c>
      <c r="I50" s="357">
        <f>IFERROR(VLOOKUP($P50,#REF!,17,0),0)</f>
        <v>0</v>
      </c>
      <c r="J50" s="357">
        <f>IFERROR(VLOOKUP($P50,#REF!,17,0),0)</f>
        <v>0</v>
      </c>
      <c r="K50" s="357">
        <f>IFERROR(VLOOKUP($P50,#REF!,17,0),0)</f>
        <v>0</v>
      </c>
      <c r="L50" s="357">
        <f>IFERROR(VLOOKUP($P50,#REF!,17,0),0)</f>
        <v>0</v>
      </c>
      <c r="M50" s="357">
        <f>IFERROR(VLOOKUP($P50,#REF!,17,0),0)</f>
        <v>0</v>
      </c>
      <c r="N50" s="357">
        <f>IFERROR(VLOOKUP($P50,#REF!,17,0),0)</f>
        <v>0</v>
      </c>
      <c r="O50" s="357">
        <f>IFERROR(VLOOKUP($P50,#REF!,17,0),0)</f>
        <v>0</v>
      </c>
      <c r="P50" s="5" t="str">
        <f>CONCATENATE(LOWER(B50)," ",LOWER(C50))</f>
        <v>craig baird</v>
      </c>
    </row>
    <row r="51" spans="1:17" s="5" customFormat="1" x14ac:dyDescent="0.2">
      <c r="A51" s="358">
        <v>2</v>
      </c>
      <c r="B51" s="359" t="s">
        <v>365</v>
      </c>
      <c r="C51" s="359" t="s">
        <v>366</v>
      </c>
      <c r="D51" s="360" t="s">
        <v>3</v>
      </c>
      <c r="E51" s="363">
        <f>SUM(F51:O51) - SMALL(F51:O51,2) - MIN(F51:O51)</f>
        <v>100</v>
      </c>
      <c r="F51" s="362">
        <f>IFERROR(VLOOKUP($P51,'Rd1 PI'!$C$2:$AC$41,17,0),0)</f>
        <v>0</v>
      </c>
      <c r="G51" s="4">
        <f>IFERROR(VLOOKUP($P51,'Rd2 Sandown'!$C$2:$AC$41,17,0),0)</f>
        <v>0</v>
      </c>
      <c r="H51" s="4">
        <f>IFERROR(VLOOKUP($P51,'Rd3 Winton'!$C$2:$AC$45,17,0),0)</f>
        <v>100</v>
      </c>
      <c r="I51" s="357">
        <f>IFERROR(VLOOKUP($P51,#REF!,17,0),0)</f>
        <v>0</v>
      </c>
      <c r="J51" s="357">
        <f>IFERROR(VLOOKUP($P51,#REF!,17,0),0)</f>
        <v>0</v>
      </c>
      <c r="K51" s="357">
        <f>IFERROR(VLOOKUP($P51,#REF!,17,0),0)</f>
        <v>0</v>
      </c>
      <c r="L51" s="357">
        <f>IFERROR(VLOOKUP($P51,#REF!,17,0),0)</f>
        <v>0</v>
      </c>
      <c r="M51" s="357">
        <f>IFERROR(VLOOKUP($P51,#REF!,17,0),0)</f>
        <v>0</v>
      </c>
      <c r="N51" s="357">
        <f>IFERROR(VLOOKUP($P51,#REF!,17,0),0)</f>
        <v>0</v>
      </c>
      <c r="O51" s="357">
        <f>IFERROR(VLOOKUP($P51,#REF!,17,0),0)</f>
        <v>0</v>
      </c>
      <c r="P51" s="5" t="str">
        <f>CONCATENATE(LOWER(B51)," ",LOWER(C51))</f>
        <v>daryl ervine</v>
      </c>
    </row>
    <row r="52" spans="1:17" s="5" customFormat="1" x14ac:dyDescent="0.2">
      <c r="A52" s="358">
        <v>3</v>
      </c>
      <c r="B52" s="359" t="s">
        <v>58</v>
      </c>
      <c r="C52" s="359" t="s">
        <v>367</v>
      </c>
      <c r="D52" s="360" t="s">
        <v>3</v>
      </c>
      <c r="E52" s="363">
        <f>SUM(F52:O52) - SMALL(F52:O52,2) - MIN(F52:O52)</f>
        <v>60</v>
      </c>
      <c r="F52" s="362">
        <f>IFERROR(VLOOKUP($P52,'Rd1 PI'!$C$2:$AC$41,17,0),0)</f>
        <v>0</v>
      </c>
      <c r="G52" s="4">
        <f>IFERROR(VLOOKUP($P52,'Rd2 Sandown'!$C$2:$AC$41,17,0),0)</f>
        <v>0</v>
      </c>
      <c r="H52" s="4">
        <f>IFERROR(VLOOKUP($P52,'Rd3 Winton'!$C$2:$AC$45,17,0),0)</f>
        <v>60</v>
      </c>
      <c r="I52" s="357">
        <f>IFERROR(VLOOKUP($P52,#REF!,17,0),0)</f>
        <v>0</v>
      </c>
      <c r="J52" s="357">
        <f>IFERROR(VLOOKUP($P52,#REF!,17,0),0)</f>
        <v>0</v>
      </c>
      <c r="K52" s="357">
        <f>IFERROR(VLOOKUP($P52,#REF!,17,0),0)</f>
        <v>0</v>
      </c>
      <c r="L52" s="357">
        <f>IFERROR(VLOOKUP($P52,#REF!,17,0),0)</f>
        <v>0</v>
      </c>
      <c r="M52" s="357">
        <f>IFERROR(VLOOKUP($P52,#REF!,17,0),0)</f>
        <v>0</v>
      </c>
      <c r="N52" s="357">
        <f>IFERROR(VLOOKUP($P52,#REF!,17,0),0)</f>
        <v>0</v>
      </c>
      <c r="O52" s="357">
        <f>IFERROR(VLOOKUP($P52,#REF!,17,0),0)</f>
        <v>0</v>
      </c>
      <c r="P52" s="5" t="str">
        <f>CONCATENATE(LOWER(B52)," ",LOWER(C52))</f>
        <v>robert mason</v>
      </c>
    </row>
    <row r="53" spans="1:17" x14ac:dyDescent="0.2">
      <c r="A53" s="358">
        <v>4</v>
      </c>
      <c r="B53" s="364"/>
      <c r="C53" s="364"/>
      <c r="D53" s="360" t="s">
        <v>3</v>
      </c>
      <c r="E53" s="363">
        <f>SUM(F53:O53) - SMALL(F53:O53,2) - MIN(F53:O53)</f>
        <v>0</v>
      </c>
      <c r="F53" s="362">
        <f>IFERROR(VLOOKUP($P53,'Rd1 PI'!$C$2:$AC$41,17,0),0)</f>
        <v>0</v>
      </c>
      <c r="G53" s="4">
        <f>IFERROR(VLOOKUP($P53,'Rd2 Sandown'!$C$2:$AC$41,17,0),0)</f>
        <v>0</v>
      </c>
      <c r="H53" s="4">
        <f>IFERROR(VLOOKUP($P53,'Rd3 Winton'!$C$2:$AC$45,17,0),0)</f>
        <v>0</v>
      </c>
      <c r="I53" s="357">
        <f>IFERROR(VLOOKUP($P53,#REF!,17,0),0)</f>
        <v>0</v>
      </c>
      <c r="J53" s="357">
        <f>IFERROR(VLOOKUP($P53,#REF!,17,0),0)</f>
        <v>0</v>
      </c>
      <c r="K53" s="357">
        <f>IFERROR(VLOOKUP($P53,#REF!,17,0),0)</f>
        <v>0</v>
      </c>
      <c r="L53" s="357">
        <f>IFERROR(VLOOKUP($P53,#REF!,17,0),0)</f>
        <v>0</v>
      </c>
      <c r="M53" s="357">
        <f>IFERROR(VLOOKUP($P53,#REF!,17,0),0)</f>
        <v>0</v>
      </c>
      <c r="N53" s="357">
        <f>IFERROR(VLOOKUP($P53,#REF!,17,0),0)</f>
        <v>0</v>
      </c>
      <c r="O53" s="357">
        <f>IFERROR(VLOOKUP($P53,#REF!,17,0),0)</f>
        <v>0</v>
      </c>
      <c r="P53" s="5" t="str">
        <f>CONCATENATE(LOWER(B53)," ",LOWER(C53))</f>
        <v xml:space="preserve"> </v>
      </c>
      <c r="Q53" s="15"/>
    </row>
    <row r="54" spans="1:17" ht="13.5" thickBot="1" x14ac:dyDescent="0.25">
      <c r="A54" s="365">
        <v>5</v>
      </c>
      <c r="B54" s="343"/>
      <c r="C54" s="343"/>
      <c r="D54" s="360" t="s">
        <v>3</v>
      </c>
      <c r="E54" s="366">
        <f>SUM(F54:O54) - SMALL(F54:O54,2) - MIN(F54:O54)</f>
        <v>0</v>
      </c>
      <c r="F54" s="362">
        <f>IFERROR(VLOOKUP($P54,'Rd1 PI'!$C$2:$AC$41,17,0),0)</f>
        <v>0</v>
      </c>
      <c r="G54" s="4">
        <f>IFERROR(VLOOKUP($P54,'Rd2 Sandown'!$C$2:$AC$41,17,0),0)</f>
        <v>0</v>
      </c>
      <c r="H54" s="4">
        <f>IFERROR(VLOOKUP($P54,'Rd3 Winton'!$C$2:$AC$45,17,0),0)</f>
        <v>0</v>
      </c>
      <c r="I54" s="357">
        <f>IFERROR(VLOOKUP($P54,#REF!,17,0),0)</f>
        <v>0</v>
      </c>
      <c r="J54" s="357">
        <f>IFERROR(VLOOKUP($P54,#REF!,17,0),0)</f>
        <v>0</v>
      </c>
      <c r="K54" s="357">
        <f>IFERROR(VLOOKUP($P54,#REF!,17,0),0)</f>
        <v>0</v>
      </c>
      <c r="L54" s="357">
        <f>IFERROR(VLOOKUP($P54,#REF!,17,0),0)</f>
        <v>0</v>
      </c>
      <c r="M54" s="357">
        <f>IFERROR(VLOOKUP($P54,#REF!,17,0),0)</f>
        <v>0</v>
      </c>
      <c r="N54" s="357">
        <f>IFERROR(VLOOKUP($P54,#REF!,17,0),0)</f>
        <v>0</v>
      </c>
      <c r="O54" s="357">
        <f>IFERROR(VLOOKUP($P54,#REF!,17,0),0)</f>
        <v>0</v>
      </c>
      <c r="P54" s="5" t="str">
        <f>CONCATENATE(LOWER(B54)," ",LOWER(C54))</f>
        <v xml:space="preserve"> </v>
      </c>
      <c r="Q54" s="15"/>
    </row>
    <row r="55" spans="1:17" x14ac:dyDescent="0.2">
      <c r="B55" s="6"/>
      <c r="C55" s="6"/>
      <c r="D55" s="17"/>
      <c r="E55" s="24"/>
      <c r="F55" s="4"/>
      <c r="G55" s="4"/>
      <c r="H55" s="4"/>
      <c r="I55" s="4"/>
      <c r="J55" s="12"/>
      <c r="K55" s="12"/>
      <c r="L55" s="4"/>
      <c r="M55" s="4"/>
      <c r="N55" s="4"/>
      <c r="O55" s="4"/>
      <c r="P55" s="14"/>
      <c r="Q55" s="15"/>
    </row>
    <row r="56" spans="1:17" s="5" customFormat="1" ht="13.5" thickBot="1" x14ac:dyDescent="0.25">
      <c r="A56" s="47" t="s">
        <v>8</v>
      </c>
      <c r="B56" s="48"/>
      <c r="C56" s="48"/>
      <c r="D56" s="7"/>
      <c r="E56" s="24"/>
      <c r="F56" s="4"/>
      <c r="G56" s="4"/>
      <c r="H56" s="4"/>
      <c r="I56" s="4"/>
      <c r="J56" s="12"/>
      <c r="K56" s="12"/>
      <c r="L56" s="4"/>
      <c r="M56" s="4"/>
      <c r="N56" s="4"/>
      <c r="O56" s="4"/>
    </row>
    <row r="57" spans="1:17" s="5" customFormat="1" x14ac:dyDescent="0.2">
      <c r="A57" s="49">
        <v>1</v>
      </c>
      <c r="B57" s="50" t="s">
        <v>30</v>
      </c>
      <c r="C57" s="50" t="s">
        <v>31</v>
      </c>
      <c r="D57" s="46" t="s">
        <v>5</v>
      </c>
      <c r="E57" s="66">
        <f t="shared" ref="E57:E63" si="0">SUM(F57:O57) - SMALL(F57:O57,2) - MIN(F57:O57)</f>
        <v>300</v>
      </c>
      <c r="F57" s="129">
        <f>IFERROR(VLOOKUP($P57,'Rd1 PI'!$C$2:$AC$41,17,0),0)</f>
        <v>100</v>
      </c>
      <c r="G57" s="4">
        <f>IFERROR(VLOOKUP($P57,'Rd2 Sandown'!$C$2:$AC$41,17,0),0)</f>
        <v>100</v>
      </c>
      <c r="H57" s="4">
        <f>IFERROR(VLOOKUP($P57,'Rd3 Winton'!$C$2:$AC$45,17,0),0)</f>
        <v>100</v>
      </c>
      <c r="I57" s="271">
        <f>IFERROR(VLOOKUP($P57,#REF!,17,0),0)</f>
        <v>0</v>
      </c>
      <c r="J57" s="271">
        <f>IFERROR(VLOOKUP($P57,#REF!,17,0),0)</f>
        <v>0</v>
      </c>
      <c r="K57" s="271">
        <f>IFERROR(VLOOKUP($P57,#REF!,17,0),0)</f>
        <v>0</v>
      </c>
      <c r="L57" s="276">
        <f>IFERROR(VLOOKUP($P57,#REF!,17,0),0)</f>
        <v>0</v>
      </c>
      <c r="M57" s="276">
        <f>IFERROR(VLOOKUP($P57,#REF!,17,0),0)</f>
        <v>0</v>
      </c>
      <c r="N57" s="276">
        <f>IFERROR(VLOOKUP($P57,#REF!,17,0),0)</f>
        <v>0</v>
      </c>
      <c r="O57" s="276">
        <f>IFERROR(VLOOKUP($P57,#REF!,17,0),0)</f>
        <v>0</v>
      </c>
      <c r="P57" s="5" t="str">
        <f t="shared" ref="P57:P63" si="1">CONCATENATE(LOWER(B57)," ",LOWER(C57))</f>
        <v>simeon ouzas</v>
      </c>
    </row>
    <row r="58" spans="1:17" x14ac:dyDescent="0.2">
      <c r="A58" s="49">
        <v>2</v>
      </c>
      <c r="B58" s="50" t="s">
        <v>100</v>
      </c>
      <c r="C58" s="50" t="s">
        <v>101</v>
      </c>
      <c r="D58" s="46" t="s">
        <v>5</v>
      </c>
      <c r="E58" s="67">
        <f t="shared" si="0"/>
        <v>210</v>
      </c>
      <c r="F58" s="129">
        <f>IFERROR(VLOOKUP($P58,'Rd1 PI'!$C$2:$AC$41,17,0),0)</f>
        <v>60</v>
      </c>
      <c r="G58" s="4">
        <f>IFERROR(VLOOKUP($P58,'Rd2 Sandown'!$C$2:$AC$41,17,0),0)</f>
        <v>75</v>
      </c>
      <c r="H58" s="4">
        <f>IFERROR(VLOOKUP($P58,'Rd3 Winton'!$C$2:$AC$45,17,0),0)</f>
        <v>75</v>
      </c>
      <c r="I58" s="271">
        <f>IFERROR(VLOOKUP($P58,#REF!,17,0),0)</f>
        <v>0</v>
      </c>
      <c r="J58" s="271">
        <f>IFERROR(VLOOKUP($P58,#REF!,17,0),0)</f>
        <v>0</v>
      </c>
      <c r="K58" s="271">
        <f>IFERROR(VLOOKUP($P58,#REF!,17,0),0)</f>
        <v>0</v>
      </c>
      <c r="L58" s="276">
        <f>IFERROR(VLOOKUP($P58,#REF!,17,0),0)</f>
        <v>0</v>
      </c>
      <c r="M58" s="276">
        <f>IFERROR(VLOOKUP($P58,#REF!,17,0),0)</f>
        <v>0</v>
      </c>
      <c r="N58" s="276">
        <f>IFERROR(VLOOKUP($P58,#REF!,17,0),0)</f>
        <v>0</v>
      </c>
      <c r="O58" s="276">
        <f>IFERROR(VLOOKUP($P58,#REF!,17,0),0)</f>
        <v>0</v>
      </c>
      <c r="P58" s="5" t="str">
        <f t="shared" si="1"/>
        <v>matthew cavell</v>
      </c>
      <c r="Q58" s="15"/>
    </row>
    <row r="59" spans="1:17" x14ac:dyDescent="0.2">
      <c r="A59" s="49">
        <v>3</v>
      </c>
      <c r="B59" s="50" t="s">
        <v>137</v>
      </c>
      <c r="C59" s="50" t="s">
        <v>138</v>
      </c>
      <c r="D59" s="46" t="s">
        <v>5</v>
      </c>
      <c r="E59" s="67">
        <f t="shared" si="0"/>
        <v>180</v>
      </c>
      <c r="F59" s="129">
        <f>IFERROR(VLOOKUP($P59,'Rd1 PI'!$C$2:$AC$41,17,0),0)</f>
        <v>75</v>
      </c>
      <c r="G59" s="4">
        <f>IFERROR(VLOOKUP($P59,'Rd2 Sandown'!$C$2:$AC$41,17,0),0)</f>
        <v>45</v>
      </c>
      <c r="H59" s="4">
        <f>IFERROR(VLOOKUP($P59,'Rd3 Winton'!$C$2:$AC$45,17,0),0)</f>
        <v>60</v>
      </c>
      <c r="I59" s="271">
        <f>IFERROR(VLOOKUP($P59,#REF!,17,0),0)</f>
        <v>0</v>
      </c>
      <c r="J59" s="271">
        <f>IFERROR(VLOOKUP($P59,#REF!,17,0),0)</f>
        <v>0</v>
      </c>
      <c r="K59" s="271">
        <f>IFERROR(VLOOKUP($P59,#REF!,17,0),0)</f>
        <v>0</v>
      </c>
      <c r="L59" s="276">
        <f>IFERROR(VLOOKUP($P59,#REF!,17,0),0)</f>
        <v>0</v>
      </c>
      <c r="M59" s="276">
        <f>IFERROR(VLOOKUP($P59,#REF!,17,0),0)</f>
        <v>0</v>
      </c>
      <c r="N59" s="276">
        <f>IFERROR(VLOOKUP($P59,#REF!,17,0),0)</f>
        <v>0</v>
      </c>
      <c r="O59" s="276">
        <f>IFERROR(VLOOKUP($P59,#REF!,17,0),0)</f>
        <v>0</v>
      </c>
      <c r="P59" s="5" t="str">
        <f t="shared" si="1"/>
        <v>stuart dawson</v>
      </c>
      <c r="Q59" s="15"/>
    </row>
    <row r="60" spans="1:17" x14ac:dyDescent="0.2">
      <c r="A60" s="49">
        <v>4</v>
      </c>
      <c r="B60" s="50" t="s">
        <v>275</v>
      </c>
      <c r="C60" s="50" t="s">
        <v>59</v>
      </c>
      <c r="D60" s="46" t="s">
        <v>5</v>
      </c>
      <c r="E60" s="67">
        <f t="shared" si="0"/>
        <v>105</v>
      </c>
      <c r="F60" s="129">
        <f>IFERROR(VLOOKUP($P60,'Rd1 PI'!$C$2:$AC$41,17,0),0)</f>
        <v>0</v>
      </c>
      <c r="G60" s="4">
        <f>IFERROR(VLOOKUP($P60,'Rd2 Sandown'!$C$2:$AC$41,17,0),0)</f>
        <v>60</v>
      </c>
      <c r="H60" s="4">
        <f>IFERROR(VLOOKUP($P60,'Rd3 Winton'!$C$2:$AC$45,17,0),0)</f>
        <v>45</v>
      </c>
      <c r="I60" s="271">
        <f>IFERROR(VLOOKUP($P60,#REF!,17,0),0)</f>
        <v>0</v>
      </c>
      <c r="J60" s="271">
        <f>IFERROR(VLOOKUP($P60,#REF!,17,0),0)</f>
        <v>0</v>
      </c>
      <c r="K60" s="271">
        <f>IFERROR(VLOOKUP($P60,#REF!,17,0),0)</f>
        <v>0</v>
      </c>
      <c r="L60" s="276">
        <f>IFERROR(VLOOKUP($P60,#REF!,17,0),0)</f>
        <v>0</v>
      </c>
      <c r="M60" s="276">
        <f>IFERROR(VLOOKUP($P60,#REF!,17,0),0)</f>
        <v>0</v>
      </c>
      <c r="N60" s="276">
        <f>IFERROR(VLOOKUP($P60,#REF!,17,0),0)</f>
        <v>0</v>
      </c>
      <c r="O60" s="276">
        <f>IFERROR(VLOOKUP($P60,#REF!,17,0),0)</f>
        <v>0</v>
      </c>
      <c r="P60" s="5" t="str">
        <f t="shared" si="1"/>
        <v>john downes</v>
      </c>
      <c r="Q60" s="15"/>
    </row>
    <row r="61" spans="1:17" x14ac:dyDescent="0.2">
      <c r="A61" s="49">
        <v>5</v>
      </c>
      <c r="B61" s="50" t="s">
        <v>368</v>
      </c>
      <c r="C61" s="50" t="s">
        <v>121</v>
      </c>
      <c r="D61" s="46" t="s">
        <v>5</v>
      </c>
      <c r="E61" s="67">
        <f t="shared" si="0"/>
        <v>30</v>
      </c>
      <c r="F61" s="129">
        <f>IFERROR(VLOOKUP($P61,'Rd1 PI'!$C$2:$AC$41,17,0),0)</f>
        <v>0</v>
      </c>
      <c r="G61" s="4">
        <f>IFERROR(VLOOKUP($P61,'Rd2 Sandown'!$C$2:$AC$41,17,0),0)</f>
        <v>0</v>
      </c>
      <c r="H61" s="4">
        <f>IFERROR(VLOOKUP($P61,'Rd3 Winton'!$C$2:$AC$45,17,0),0)</f>
        <v>30</v>
      </c>
      <c r="I61" s="271">
        <f>IFERROR(VLOOKUP($P61,#REF!,17,0),0)</f>
        <v>0</v>
      </c>
      <c r="J61" s="271">
        <f>IFERROR(VLOOKUP($P61,#REF!,17,0),0)</f>
        <v>0</v>
      </c>
      <c r="K61" s="271">
        <f>IFERROR(VLOOKUP($P61,#REF!,17,0),0)</f>
        <v>0</v>
      </c>
      <c r="L61" s="276">
        <f>IFERROR(VLOOKUP($P61,#REF!,17,0),0)</f>
        <v>0</v>
      </c>
      <c r="M61" s="276">
        <f>IFERROR(VLOOKUP($P61,#REF!,17,0),0)</f>
        <v>0</v>
      </c>
      <c r="N61" s="276">
        <f>IFERROR(VLOOKUP($P61,#REF!,17,0),0)</f>
        <v>0</v>
      </c>
      <c r="O61" s="276">
        <f>IFERROR(VLOOKUP($P61,#REF!,17,0),0)</f>
        <v>0</v>
      </c>
      <c r="P61" s="5" t="str">
        <f t="shared" si="1"/>
        <v>ismail dal</v>
      </c>
      <c r="Q61" s="15"/>
    </row>
    <row r="62" spans="1:17" x14ac:dyDescent="0.2">
      <c r="A62" s="49">
        <v>6</v>
      </c>
      <c r="B62" s="50"/>
      <c r="C62" s="50"/>
      <c r="D62" s="46" t="s">
        <v>5</v>
      </c>
      <c r="E62" s="67">
        <f t="shared" si="0"/>
        <v>0</v>
      </c>
      <c r="F62" s="129">
        <f>IFERROR(VLOOKUP($P62,'Rd1 PI'!$C$2:$AC$41,17,0),0)</f>
        <v>0</v>
      </c>
      <c r="G62" s="4">
        <f>IFERROR(VLOOKUP($P62,'Rd2 Sandown'!$C$2:$AC$41,17,0),0)</f>
        <v>0</v>
      </c>
      <c r="H62" s="4">
        <f>IFERROR(VLOOKUP($P62,'Rd3 Winton'!$C$2:$AC$45,17,0),0)</f>
        <v>0</v>
      </c>
      <c r="I62" s="271">
        <f>IFERROR(VLOOKUP($P62,#REF!,17,0),0)</f>
        <v>0</v>
      </c>
      <c r="J62" s="271">
        <f>IFERROR(VLOOKUP($P62,#REF!,17,0),0)</f>
        <v>0</v>
      </c>
      <c r="K62" s="271">
        <f>IFERROR(VLOOKUP($P62,#REF!,17,0),0)</f>
        <v>0</v>
      </c>
      <c r="L62" s="276">
        <f>IFERROR(VLOOKUP($P62,#REF!,17,0),0)</f>
        <v>0</v>
      </c>
      <c r="M62" s="276">
        <f>IFERROR(VLOOKUP($P62,#REF!,17,0),0)</f>
        <v>0</v>
      </c>
      <c r="N62" s="276">
        <f>IFERROR(VLOOKUP($P62,#REF!,17,0),0)</f>
        <v>0</v>
      </c>
      <c r="O62" s="276">
        <f>IFERROR(VLOOKUP($P62,#REF!,17,0),0)</f>
        <v>0</v>
      </c>
      <c r="P62" s="5" t="str">
        <f t="shared" si="1"/>
        <v xml:space="preserve"> </v>
      </c>
      <c r="Q62" s="15"/>
    </row>
    <row r="63" spans="1:17" ht="13.5" thickBot="1" x14ac:dyDescent="0.25">
      <c r="A63" s="49">
        <v>7</v>
      </c>
      <c r="B63" s="50"/>
      <c r="C63" s="50"/>
      <c r="D63" s="46" t="s">
        <v>5</v>
      </c>
      <c r="E63" s="68">
        <f t="shared" si="0"/>
        <v>0</v>
      </c>
      <c r="F63" s="129">
        <f>IFERROR(VLOOKUP($P63,'Rd1 PI'!$C$2:$AC$41,17,0),0)</f>
        <v>0</v>
      </c>
      <c r="G63" s="4">
        <f>IFERROR(VLOOKUP($P63,'Rd2 Sandown'!$C$2:$AC$41,17,0),0)</f>
        <v>0</v>
      </c>
      <c r="H63" s="4">
        <f>IFERROR(VLOOKUP($P63,'Rd3 Winton'!$C$2:$AC$45,17,0),0)</f>
        <v>0</v>
      </c>
      <c r="I63" s="271">
        <f>IFERROR(VLOOKUP($P63,#REF!,17,0),0)</f>
        <v>0</v>
      </c>
      <c r="J63" s="271">
        <f>IFERROR(VLOOKUP($P63,#REF!,17,0),0)</f>
        <v>0</v>
      </c>
      <c r="K63" s="271">
        <f>IFERROR(VLOOKUP($P63,#REF!,17,0),0)</f>
        <v>0</v>
      </c>
      <c r="L63" s="276">
        <f>IFERROR(VLOOKUP($P63,#REF!,17,0),0)</f>
        <v>0</v>
      </c>
      <c r="M63" s="276">
        <f>IFERROR(VLOOKUP($P63,#REF!,17,0),0)</f>
        <v>0</v>
      </c>
      <c r="N63" s="276">
        <f>IFERROR(VLOOKUP($P63,#REF!,17,0),0)</f>
        <v>0</v>
      </c>
      <c r="O63" s="276">
        <f>IFERROR(VLOOKUP($P63,#REF!,17,0),0)</f>
        <v>0</v>
      </c>
      <c r="P63" s="5" t="str">
        <f t="shared" si="1"/>
        <v xml:space="preserve"> </v>
      </c>
      <c r="Q63" s="15"/>
    </row>
    <row r="64" spans="1:17" x14ac:dyDescent="0.2">
      <c r="B64" s="18"/>
      <c r="C64" s="18"/>
      <c r="D64" s="19"/>
      <c r="E64" s="24"/>
      <c r="F64" s="4"/>
      <c r="G64" s="4"/>
      <c r="H64" s="4"/>
      <c r="I64" s="4"/>
      <c r="J64" s="4"/>
      <c r="K64" s="4"/>
      <c r="L64" s="4"/>
      <c r="M64" s="4"/>
      <c r="N64" s="4"/>
      <c r="O64" s="4"/>
      <c r="P64" s="14"/>
      <c r="Q64" s="15"/>
    </row>
    <row r="65" spans="1:17" ht="13.5" thickBot="1" x14ac:dyDescent="0.25">
      <c r="A65" s="120" t="s">
        <v>9</v>
      </c>
      <c r="B65" s="121"/>
      <c r="C65" s="121"/>
      <c r="D65" s="15"/>
      <c r="E65" s="24"/>
      <c r="F65" s="4"/>
      <c r="G65" s="4"/>
      <c r="H65" s="4"/>
      <c r="I65" s="4"/>
      <c r="J65" s="4"/>
      <c r="K65" s="4"/>
      <c r="L65" s="4"/>
      <c r="M65" s="4"/>
      <c r="N65" s="4"/>
      <c r="O65" s="4"/>
      <c r="P65" s="14"/>
      <c r="Q65" s="15"/>
    </row>
    <row r="66" spans="1:17" x14ac:dyDescent="0.2">
      <c r="A66" s="111">
        <v>1</v>
      </c>
      <c r="B66" s="112" t="s">
        <v>58</v>
      </c>
      <c r="C66" s="205" t="s">
        <v>59</v>
      </c>
      <c r="D66" s="116" t="s">
        <v>4</v>
      </c>
      <c r="E66" s="109">
        <f>SUM(F66:O66) - SMALL(F66:O66,2) - MIN(F66:O66)</f>
        <v>275</v>
      </c>
      <c r="F66" s="203">
        <f>IFERROR(VLOOKUP($P66,'Rd1 PI'!$C$2:$AC$41,17,0),0)</f>
        <v>100</v>
      </c>
      <c r="G66" s="4">
        <f>IFERROR(VLOOKUP($P66,'Rd2 Sandown'!$C$2:$AC$41,17,0),0)</f>
        <v>75</v>
      </c>
      <c r="H66" s="4">
        <f>IFERROR(VLOOKUP($P66,'Rd3 Winton'!$C$2:$AC$45,17,0),0)</f>
        <v>100</v>
      </c>
      <c r="I66" s="270">
        <f>IFERROR(VLOOKUP($P66,#REF!,17,0),0)</f>
        <v>0</v>
      </c>
      <c r="J66" s="270">
        <f>IFERROR(VLOOKUP($P66,#REF!,17,0),0)</f>
        <v>0</v>
      </c>
      <c r="K66" s="270">
        <f>IFERROR(VLOOKUP($P66,#REF!,17,0),0)</f>
        <v>0</v>
      </c>
      <c r="L66" s="275">
        <f>IFERROR(VLOOKUP($P66,#REF!,17,0),0)</f>
        <v>0</v>
      </c>
      <c r="M66" s="275">
        <f>IFERROR(VLOOKUP($P66,#REF!,17,0),0)</f>
        <v>0</v>
      </c>
      <c r="N66" s="275">
        <f>IFERROR(VLOOKUP($P66,#REF!,17,0),0)</f>
        <v>0</v>
      </c>
      <c r="O66" s="275">
        <f>IFERROR(VLOOKUP($P66,#REF!,17,0),0)</f>
        <v>0</v>
      </c>
      <c r="P66" s="5" t="str">
        <f>CONCATENATE(LOWER(B66)," ",LOWER(C66))</f>
        <v>robert downes</v>
      </c>
      <c r="Q66" s="15"/>
    </row>
    <row r="67" spans="1:17" x14ac:dyDescent="0.2">
      <c r="A67" s="111">
        <v>2</v>
      </c>
      <c r="B67" s="117" t="s">
        <v>273</v>
      </c>
      <c r="C67" s="117" t="s">
        <v>274</v>
      </c>
      <c r="D67" s="116" t="s">
        <v>4</v>
      </c>
      <c r="E67" s="110">
        <f>SUM(F67:O67) - SMALL(F67:O67,2) - MIN(F67:O67)</f>
        <v>175</v>
      </c>
      <c r="F67" s="203">
        <f>IFERROR(VLOOKUP($P67,'Rd1 PI'!$C$2:$AC$41,17,0),0)</f>
        <v>0</v>
      </c>
      <c r="G67" s="4">
        <f>IFERROR(VLOOKUP($P67,'Rd2 Sandown'!$C$2:$AC$41,17,0),0)</f>
        <v>100</v>
      </c>
      <c r="H67" s="4">
        <f>IFERROR(VLOOKUP($P67,'Rd3 Winton'!$C$2:$AC$45,17,0),0)</f>
        <v>75</v>
      </c>
      <c r="I67" s="270">
        <f>IFERROR(VLOOKUP($P67,#REF!,17,0),0)</f>
        <v>0</v>
      </c>
      <c r="J67" s="270">
        <f>IFERROR(VLOOKUP($P67,#REF!,17,0),0)</f>
        <v>0</v>
      </c>
      <c r="K67" s="270">
        <f>IFERROR(VLOOKUP($P67,#REF!,17,0),0)</f>
        <v>0</v>
      </c>
      <c r="L67" s="275">
        <f>IFERROR(VLOOKUP($P67,#REF!,17,0),0)</f>
        <v>0</v>
      </c>
      <c r="M67" s="275">
        <f>IFERROR(VLOOKUP($P67,#REF!,17,0),0)</f>
        <v>0</v>
      </c>
      <c r="N67" s="275">
        <f>IFERROR(VLOOKUP($P67,#REF!,17,0),0)</f>
        <v>0</v>
      </c>
      <c r="O67" s="275">
        <f>IFERROR(VLOOKUP($P67,#REF!,17,0),0)</f>
        <v>0</v>
      </c>
      <c r="P67" s="5" t="str">
        <f>CONCATENATE(LOWER(B67)," ",LOWER(C67))</f>
        <v>ian vague</v>
      </c>
      <c r="Q67" s="15"/>
    </row>
    <row r="68" spans="1:17" x14ac:dyDescent="0.2">
      <c r="A68" s="111">
        <v>3</v>
      </c>
      <c r="B68" s="117" t="s">
        <v>195</v>
      </c>
      <c r="C68" s="117" t="s">
        <v>196</v>
      </c>
      <c r="D68" s="116" t="s">
        <v>4</v>
      </c>
      <c r="E68" s="110">
        <f>SUM(F68:O68) - SMALL(F68:O68,2) - MIN(F68:O68)</f>
        <v>135</v>
      </c>
      <c r="F68" s="203">
        <f>IFERROR(VLOOKUP($P68,'Rd1 PI'!$C$2:$AC$41,17,0),0)</f>
        <v>75</v>
      </c>
      <c r="G68" s="4">
        <f>IFERROR(VLOOKUP($P68,'Rd2 Sandown'!$C$2:$AC$41,17,0),0)</f>
        <v>60</v>
      </c>
      <c r="H68" s="4">
        <f>IFERROR(VLOOKUP($P68,'Rd3 Winton'!$C$2:$AC$45,17,0),0)</f>
        <v>0</v>
      </c>
      <c r="I68" s="270">
        <f>IFERROR(VLOOKUP($P68,#REF!,17,0),0)</f>
        <v>0</v>
      </c>
      <c r="J68" s="270">
        <f>IFERROR(VLOOKUP($P68,#REF!,17,0),0)</f>
        <v>0</v>
      </c>
      <c r="K68" s="270">
        <f>IFERROR(VLOOKUP($P68,#REF!,17,0),0)</f>
        <v>0</v>
      </c>
      <c r="L68" s="275">
        <f>IFERROR(VLOOKUP($P68,#REF!,17,0),0)</f>
        <v>0</v>
      </c>
      <c r="M68" s="275">
        <f>IFERROR(VLOOKUP($P68,#REF!,17,0),0)</f>
        <v>0</v>
      </c>
      <c r="N68" s="275">
        <f>IFERROR(VLOOKUP($P68,#REF!,17,0),0)</f>
        <v>0</v>
      </c>
      <c r="O68" s="275">
        <f>IFERROR(VLOOKUP($P68,#REF!,17,0),0)</f>
        <v>0</v>
      </c>
      <c r="P68" s="5" t="str">
        <f>CONCATENATE(LOWER(B68)," ",LOWER(C68))</f>
        <v>peter whitaker</v>
      </c>
      <c r="Q68" s="15"/>
    </row>
    <row r="69" spans="1:17" x14ac:dyDescent="0.2">
      <c r="A69" s="111">
        <v>4</v>
      </c>
      <c r="B69" s="117"/>
      <c r="C69" s="117"/>
      <c r="D69" s="116" t="s">
        <v>4</v>
      </c>
      <c r="E69" s="110">
        <f>SUM(F69:O69) - SMALL(F69:O69,2) - MIN(F69:O69)</f>
        <v>0</v>
      </c>
      <c r="F69" s="203">
        <f>IFERROR(VLOOKUP($P69,'Rd1 PI'!$C$2:$AC$41,17,0),0)</f>
        <v>0</v>
      </c>
      <c r="G69" s="4">
        <f>IFERROR(VLOOKUP($P69,'Rd2 Sandown'!$C$2:$AC$41,17,0),0)</f>
        <v>0</v>
      </c>
      <c r="H69" s="4">
        <f>IFERROR(VLOOKUP($P69,'Rd3 Winton'!$C$2:$AC$45,17,0),0)</f>
        <v>0</v>
      </c>
      <c r="I69" s="270">
        <f>IFERROR(VLOOKUP($P69,#REF!,17,0),0)</f>
        <v>0</v>
      </c>
      <c r="J69" s="270">
        <f>IFERROR(VLOOKUP($P69,#REF!,17,0),0)</f>
        <v>0</v>
      </c>
      <c r="K69" s="270">
        <f>IFERROR(VLOOKUP($P69,#REF!,17,0),0)</f>
        <v>0</v>
      </c>
      <c r="L69" s="275">
        <f>IFERROR(VLOOKUP($P69,#REF!,17,0),0)</f>
        <v>0</v>
      </c>
      <c r="M69" s="275">
        <f>IFERROR(VLOOKUP($P69,#REF!,17,0),0)</f>
        <v>0</v>
      </c>
      <c r="N69" s="275">
        <f>IFERROR(VLOOKUP($P69,#REF!,17,0),0)</f>
        <v>0</v>
      </c>
      <c r="O69" s="275">
        <f>IFERROR(VLOOKUP($P69,#REF!,17,0),0)</f>
        <v>0</v>
      </c>
      <c r="P69" s="5" t="str">
        <f>CONCATENATE(LOWER(B69)," ",LOWER(C69))</f>
        <v xml:space="preserve"> </v>
      </c>
      <c r="Q69" s="15"/>
    </row>
    <row r="70" spans="1:17" ht="13.5" thickBot="1" x14ac:dyDescent="0.25">
      <c r="A70" s="111">
        <v>5</v>
      </c>
      <c r="B70" s="108"/>
      <c r="C70" s="108"/>
      <c r="D70" s="116" t="s">
        <v>4</v>
      </c>
      <c r="E70" s="113">
        <f>SUM(F70:O70) - SMALL(F70:O70,2) - MIN(F70:O70)</f>
        <v>0</v>
      </c>
      <c r="F70" s="203">
        <f>IFERROR(VLOOKUP($P70,'Rd1 PI'!$C$2:$AC$41,17,0),0)</f>
        <v>0</v>
      </c>
      <c r="G70" s="4">
        <f>IFERROR(VLOOKUP($P70,'Rd2 Sandown'!$C$2:$AC$41,17,0),0)</f>
        <v>0</v>
      </c>
      <c r="H70" s="4">
        <f>IFERROR(VLOOKUP($P70,'Rd3 Winton'!$C$2:$AC$45,17,0),0)</f>
        <v>0</v>
      </c>
      <c r="I70" s="270">
        <f>IFERROR(VLOOKUP($P70,#REF!,17,0),0)</f>
        <v>0</v>
      </c>
      <c r="J70" s="270">
        <f>IFERROR(VLOOKUP($P70,#REF!,17,0),0)</f>
        <v>0</v>
      </c>
      <c r="K70" s="270">
        <f>IFERROR(VLOOKUP($P70,#REF!,17,0),0)</f>
        <v>0</v>
      </c>
      <c r="L70" s="275">
        <f>IFERROR(VLOOKUP($P70,#REF!,17,0),0)</f>
        <v>0</v>
      </c>
      <c r="M70" s="275">
        <f>IFERROR(VLOOKUP($P70,#REF!,17,0),0)</f>
        <v>0</v>
      </c>
      <c r="N70" s="275">
        <f>IFERROR(VLOOKUP($P70,#REF!,17,0),0)</f>
        <v>0</v>
      </c>
      <c r="O70" s="275">
        <f>IFERROR(VLOOKUP($P70,#REF!,17,0),0)</f>
        <v>0</v>
      </c>
      <c r="P70" s="5" t="str">
        <f>CONCATENATE(LOWER(B70)," ",LOWER(C70))</f>
        <v xml:space="preserve"> </v>
      </c>
      <c r="Q70" s="15"/>
    </row>
    <row r="71" spans="1:17" x14ac:dyDescent="0.2">
      <c r="A71" s="13"/>
      <c r="B71" s="22"/>
      <c r="C71" s="22"/>
      <c r="D71" s="23"/>
      <c r="E71" s="24"/>
      <c r="F71" s="4"/>
      <c r="G71" s="4"/>
      <c r="H71" s="4"/>
      <c r="I71" s="4"/>
      <c r="J71" s="4"/>
      <c r="K71" s="4"/>
      <c r="L71" s="4"/>
      <c r="M71" s="4"/>
      <c r="N71" s="4"/>
      <c r="O71" s="4"/>
      <c r="P71" s="14"/>
      <c r="Q71" s="15"/>
    </row>
    <row r="72" spans="1:17" ht="13.5" thickBot="1" x14ac:dyDescent="0.25">
      <c r="A72" s="118" t="s">
        <v>20</v>
      </c>
      <c r="B72" s="119"/>
      <c r="C72" s="119"/>
      <c r="D72" s="15"/>
      <c r="E72" s="24"/>
      <c r="F72" s="4"/>
      <c r="G72" s="4"/>
      <c r="H72" s="4"/>
      <c r="I72" s="4"/>
      <c r="J72" s="4"/>
      <c r="K72" s="4"/>
      <c r="L72" s="4"/>
      <c r="M72" s="4"/>
      <c r="N72" s="4"/>
      <c r="O72" s="4"/>
      <c r="P72" s="14"/>
      <c r="Q72" s="15"/>
    </row>
    <row r="73" spans="1:17" x14ac:dyDescent="0.2">
      <c r="A73" s="105">
        <v>1</v>
      </c>
      <c r="B73" s="115"/>
      <c r="C73" s="127"/>
      <c r="D73" s="114" t="s">
        <v>47</v>
      </c>
      <c r="E73" s="103">
        <f>SUM(F73:O73) - SMALL(F73:O73,2) - MIN(F73:O73)</f>
        <v>0</v>
      </c>
      <c r="F73" s="131">
        <f>IFERROR(VLOOKUP($P73,'Rd1 PI'!$C$2:$AC$41,17,0),0)</f>
        <v>0</v>
      </c>
      <c r="G73" s="4">
        <f>IFERROR(VLOOKUP($P73,'Rd2 Sandown'!$C$2:$AC$41,17,0),0)</f>
        <v>0</v>
      </c>
      <c r="H73" s="4">
        <f>IFERROR(VLOOKUP($P73,'Rd3 Winton'!$C$2:$AC$45,17,0),0)</f>
        <v>0</v>
      </c>
      <c r="I73" s="269">
        <f>IFERROR(VLOOKUP($P73,#REF!,17,0),0)</f>
        <v>0</v>
      </c>
      <c r="J73" s="269">
        <f>IFERROR(VLOOKUP($P73,#REF!,17,0),0)</f>
        <v>0</v>
      </c>
      <c r="K73" s="269">
        <f>IFERROR(VLOOKUP($P73,#REF!,17,0),0)</f>
        <v>0</v>
      </c>
      <c r="L73" s="274">
        <f>IFERROR(VLOOKUP($P73,#REF!,17,0),0)</f>
        <v>0</v>
      </c>
      <c r="M73" s="274">
        <f>IFERROR(VLOOKUP($P73,#REF!,17,0),0)</f>
        <v>0</v>
      </c>
      <c r="N73" s="274">
        <f>IFERROR(VLOOKUP($P73,#REF!,17,0),0)</f>
        <v>0</v>
      </c>
      <c r="O73" s="274">
        <v>0</v>
      </c>
      <c r="P73" s="5" t="str">
        <f>CONCATENATE(LOWER(B73)," ",LOWER(C73))</f>
        <v xml:space="preserve"> </v>
      </c>
      <c r="Q73" s="15"/>
    </row>
    <row r="74" spans="1:17" x14ac:dyDescent="0.2">
      <c r="A74" s="105">
        <v>2</v>
      </c>
      <c r="B74" s="127"/>
      <c r="C74" s="127"/>
      <c r="D74" s="114" t="s">
        <v>47</v>
      </c>
      <c r="E74" s="104">
        <f>SUM(F74:O74) - SMALL(F74:O74,2) - MIN(F74:O74)</f>
        <v>0</v>
      </c>
      <c r="F74" s="131">
        <f>IFERROR(VLOOKUP($P74,'Rd1 PI'!$C$2:$AC$41,17,0),0)</f>
        <v>0</v>
      </c>
      <c r="G74" s="4">
        <f>IFERROR(VLOOKUP($P74,'Rd2 Sandown'!$C$2:$AC$41,17,0),0)</f>
        <v>0</v>
      </c>
      <c r="H74" s="4">
        <f>IFERROR(VLOOKUP($P74,'Rd3 Winton'!$C$2:$AC$45,17,0),0)</f>
        <v>0</v>
      </c>
      <c r="I74" s="269">
        <f>IFERROR(VLOOKUP($P74,#REF!,17,0),0)</f>
        <v>0</v>
      </c>
      <c r="J74" s="269">
        <f>IFERROR(VLOOKUP($P74,#REF!,17,0),0)</f>
        <v>0</v>
      </c>
      <c r="K74" s="269">
        <f>IFERROR(VLOOKUP($P74,#REF!,17,0),0)</f>
        <v>0</v>
      </c>
      <c r="L74" s="274">
        <f>IFERROR(VLOOKUP($P74,#REF!,17,0),0)</f>
        <v>0</v>
      </c>
      <c r="M74" s="274">
        <f>IFERROR(VLOOKUP($P74,#REF!,17,0),0)</f>
        <v>0</v>
      </c>
      <c r="N74" s="274">
        <f>IFERROR(VLOOKUP($P74,#REF!,17,0),0)</f>
        <v>0</v>
      </c>
      <c r="O74" s="274">
        <f>IFERROR(VLOOKUP($P74,#REF!,17,0),0)</f>
        <v>0</v>
      </c>
      <c r="P74" s="5" t="str">
        <f>CONCATENATE(LOWER(B74)," ",LOWER(C74))</f>
        <v xml:space="preserve"> </v>
      </c>
      <c r="Q74" s="15"/>
    </row>
    <row r="75" spans="1:17" x14ac:dyDescent="0.2">
      <c r="A75" s="105">
        <v>3</v>
      </c>
      <c r="B75" s="102"/>
      <c r="C75" s="102"/>
      <c r="D75" s="114" t="s">
        <v>47</v>
      </c>
      <c r="E75" s="104">
        <f>SUM(F75:O75) - SMALL(F75:O75,2) - MIN(F75:O75)</f>
        <v>0</v>
      </c>
      <c r="F75" s="131">
        <f>IFERROR(VLOOKUP($P75,'Rd1 PI'!$C$2:$AC$41,17,0),0)</f>
        <v>0</v>
      </c>
      <c r="G75" s="4">
        <f>IFERROR(VLOOKUP($P75,'Rd2 Sandown'!$C$2:$AC$41,17,0),0)</f>
        <v>0</v>
      </c>
      <c r="H75" s="4">
        <f>IFERROR(VLOOKUP($P75,'Rd3 Winton'!$C$2:$AC$45,17,0),0)</f>
        <v>0</v>
      </c>
      <c r="I75" s="269">
        <f>IFERROR(VLOOKUP($P75,#REF!,17,0),0)</f>
        <v>0</v>
      </c>
      <c r="J75" s="269">
        <f>IFERROR(VLOOKUP($P75,#REF!,17,0),0)</f>
        <v>0</v>
      </c>
      <c r="K75" s="269">
        <f>IFERROR(VLOOKUP($P75,#REF!,17,0),0)</f>
        <v>0</v>
      </c>
      <c r="L75" s="274">
        <f>IFERROR(VLOOKUP($P75,#REF!,17,0),0)</f>
        <v>0</v>
      </c>
      <c r="M75" s="274">
        <f>IFERROR(VLOOKUP($P75,#REF!,17,0),0)</f>
        <v>0</v>
      </c>
      <c r="N75" s="274">
        <f>IFERROR(VLOOKUP($P75,#REF!,17,0),0)</f>
        <v>0</v>
      </c>
      <c r="O75" s="274">
        <f>IFERROR(VLOOKUP($P75,#REF!,17,0),0)</f>
        <v>0</v>
      </c>
      <c r="P75" s="5" t="str">
        <f>CONCATENATE(LOWER(B75)," ",LOWER(C75))</f>
        <v xml:space="preserve"> </v>
      </c>
      <c r="Q75" s="15"/>
    </row>
    <row r="76" spans="1:17" x14ac:dyDescent="0.2">
      <c r="A76" s="105">
        <v>4</v>
      </c>
      <c r="B76" s="106"/>
      <c r="C76" s="106"/>
      <c r="D76" s="114" t="s">
        <v>47</v>
      </c>
      <c r="E76" s="104">
        <f>SUM(F76:O76) - SMALL(F76:O76,2) - MIN(F76:O76)</f>
        <v>0</v>
      </c>
      <c r="F76" s="131">
        <f>IFERROR(VLOOKUP($P76,'Rd1 PI'!$C$2:$AC$41,17,0),0)</f>
        <v>0</v>
      </c>
      <c r="G76" s="4">
        <f>IFERROR(VLOOKUP($P76,'Rd2 Sandown'!$C$2:$AC$41,17,0),0)</f>
        <v>0</v>
      </c>
      <c r="H76" s="4">
        <f>IFERROR(VLOOKUP($P76,'Rd3 Winton'!$C$2:$AC$45,17,0),0)</f>
        <v>0</v>
      </c>
      <c r="I76" s="269">
        <f>IFERROR(VLOOKUP($P76,#REF!,17,0),0)</f>
        <v>0</v>
      </c>
      <c r="J76" s="269">
        <f>IFERROR(VLOOKUP($P76,#REF!,17,0),0)</f>
        <v>0</v>
      </c>
      <c r="K76" s="269">
        <f>IFERROR(VLOOKUP($P76,#REF!,17,0),0)</f>
        <v>0</v>
      </c>
      <c r="L76" s="274">
        <f>IFERROR(VLOOKUP($P76,#REF!,17,0),0)</f>
        <v>0</v>
      </c>
      <c r="M76" s="274">
        <f>IFERROR(VLOOKUP($P76,#REF!,17,0),0)</f>
        <v>0</v>
      </c>
      <c r="N76" s="274">
        <f>IFERROR(VLOOKUP($P76,#REF!,17,0),0)</f>
        <v>0</v>
      </c>
      <c r="O76" s="274">
        <f>IFERROR(VLOOKUP($P76,#REF!,17,0),0)</f>
        <v>0</v>
      </c>
      <c r="P76" s="5" t="str">
        <f>CONCATENATE(LOWER(B76)," ",LOWER(C76))</f>
        <v xml:space="preserve"> </v>
      </c>
      <c r="Q76" s="15"/>
    </row>
    <row r="77" spans="1:17" ht="13.5" thickBot="1" x14ac:dyDescent="0.25">
      <c r="A77" s="105">
        <v>5</v>
      </c>
      <c r="B77" s="102"/>
      <c r="C77" s="102"/>
      <c r="D77" s="114" t="s">
        <v>47</v>
      </c>
      <c r="E77" s="107">
        <f>SUM(F77:O77) - SMALL(F77:O77,2) - MIN(F77:O77)</f>
        <v>0</v>
      </c>
      <c r="F77" s="131">
        <f>IFERROR(VLOOKUP($P77,'Rd1 PI'!$C$2:$AC$41,17,0),0)</f>
        <v>0</v>
      </c>
      <c r="G77" s="4">
        <f>IFERROR(VLOOKUP($P77,'Rd2 Sandown'!$C$2:$AC$41,17,0),0)</f>
        <v>0</v>
      </c>
      <c r="H77" s="4">
        <f>IFERROR(VLOOKUP($P77,'Rd3 Winton'!$C$2:$AC$45,17,0),0)</f>
        <v>0</v>
      </c>
      <c r="I77" s="269">
        <f>IFERROR(VLOOKUP($P77,#REF!,17,0),0)</f>
        <v>0</v>
      </c>
      <c r="J77" s="269">
        <f>IFERROR(VLOOKUP($P77,#REF!,17,0),0)</f>
        <v>0</v>
      </c>
      <c r="K77" s="269">
        <f>IFERROR(VLOOKUP($P77,#REF!,17,0),0)</f>
        <v>0</v>
      </c>
      <c r="L77" s="274">
        <f>IFERROR(VLOOKUP($P77,#REF!,17,0),0)</f>
        <v>0</v>
      </c>
      <c r="M77" s="274">
        <f>IFERROR(VLOOKUP($P77,#REF!,17,0),0)</f>
        <v>0</v>
      </c>
      <c r="N77" s="274">
        <f>IFERROR(VLOOKUP($P77,#REF!,17,0),0)</f>
        <v>0</v>
      </c>
      <c r="O77" s="274">
        <f>IFERROR(VLOOKUP($P77,#REF!,17,0),0)</f>
        <v>0</v>
      </c>
      <c r="P77" s="5" t="str">
        <f>CONCATENATE(LOWER(B77)," ",LOWER(C77))</f>
        <v xml:space="preserve"> </v>
      </c>
      <c r="Q77" s="15"/>
    </row>
    <row r="78" spans="1:17" x14ac:dyDescent="0.2">
      <c r="A78" s="13"/>
      <c r="B78" s="22"/>
      <c r="C78" s="22"/>
      <c r="D78" s="23"/>
      <c r="E78" s="24"/>
      <c r="F78" s="4"/>
      <c r="G78" s="4"/>
      <c r="H78" s="4"/>
      <c r="I78" s="4"/>
      <c r="J78" s="4"/>
      <c r="K78" s="4"/>
      <c r="L78" s="4"/>
      <c r="M78" s="4"/>
      <c r="N78" s="4"/>
      <c r="O78" s="4"/>
      <c r="P78" s="14"/>
      <c r="Q78" s="15"/>
    </row>
    <row r="79" spans="1:17" s="5" customFormat="1" ht="13.5" thickBot="1" x14ac:dyDescent="0.25">
      <c r="A79" s="243" t="s">
        <v>18</v>
      </c>
      <c r="B79" s="244"/>
      <c r="C79" s="244"/>
      <c r="D79" s="15"/>
      <c r="E79" s="24"/>
      <c r="F79" s="4"/>
      <c r="G79" s="4"/>
      <c r="H79" s="4"/>
      <c r="I79" s="4"/>
      <c r="J79" s="4"/>
      <c r="K79" s="4"/>
      <c r="L79" s="4"/>
      <c r="M79" s="4"/>
      <c r="N79" s="4"/>
      <c r="O79" s="4"/>
    </row>
    <row r="80" spans="1:17" s="5" customFormat="1" x14ac:dyDescent="0.2">
      <c r="A80" s="233">
        <v>1</v>
      </c>
      <c r="B80" s="234" t="s">
        <v>139</v>
      </c>
      <c r="C80" s="234" t="s">
        <v>208</v>
      </c>
      <c r="D80" s="235" t="s">
        <v>22</v>
      </c>
      <c r="E80" s="236">
        <f>SUM(F80:O80) - SMALL(F80:O80,2) - MIN(F80:O80)</f>
        <v>300</v>
      </c>
      <c r="F80" s="237">
        <f>IFERROR(VLOOKUP($P80,'Rd1 PI'!$C$2:$AC$41,17,0),0)</f>
        <v>100</v>
      </c>
      <c r="G80" s="4">
        <f>IFERROR(VLOOKUP($P80,'Rd2 Sandown'!$C$2:$AC$41,17,0),0)</f>
        <v>100</v>
      </c>
      <c r="H80" s="4">
        <f>IFERROR(VLOOKUP($P80,'Rd3 Winton'!$C$2:$AC$45,17,0),0)</f>
        <v>100</v>
      </c>
      <c r="I80" s="238">
        <f>IFERROR(VLOOKUP($P80,#REF!,17,0),0)</f>
        <v>0</v>
      </c>
      <c r="J80" s="238">
        <f>IFERROR(VLOOKUP($P80,#REF!,17,0),0)</f>
        <v>0</v>
      </c>
      <c r="K80" s="238">
        <f>IFERROR(VLOOKUP($P80,#REF!,17,0),0)</f>
        <v>0</v>
      </c>
      <c r="L80" s="238">
        <f>IFERROR(VLOOKUP($P80,#REF!,17,0),0)</f>
        <v>0</v>
      </c>
      <c r="M80" s="238">
        <f>IFERROR(VLOOKUP($P80,#REF!,17,0),0)</f>
        <v>0</v>
      </c>
      <c r="N80" s="238">
        <f>IFERROR(VLOOKUP($P80,#REF!,17,0),0)</f>
        <v>0</v>
      </c>
      <c r="O80" s="238">
        <f>IFERROR(VLOOKUP($P80,#REF!,17,0),0)</f>
        <v>0</v>
      </c>
      <c r="P80" s="5" t="str">
        <f>CONCATENATE(LOWER(B80)," ",LOWER(C80))</f>
        <v>simon mclean</v>
      </c>
    </row>
    <row r="81" spans="1:17" s="5" customFormat="1" x14ac:dyDescent="0.2">
      <c r="A81" s="233">
        <v>2</v>
      </c>
      <c r="B81" s="234" t="s">
        <v>120</v>
      </c>
      <c r="C81" s="234" t="s">
        <v>121</v>
      </c>
      <c r="D81" s="235" t="s">
        <v>22</v>
      </c>
      <c r="E81" s="239">
        <f>SUM(F81:O81) - SMALL(F81:O81,2) - MIN(F81:O81)</f>
        <v>225</v>
      </c>
      <c r="F81" s="237">
        <f>IFERROR(VLOOKUP($P81,'Rd1 PI'!$C$2:$AC$41,17,0),0)</f>
        <v>75</v>
      </c>
      <c r="G81" s="4">
        <f>IFERROR(VLOOKUP($P81,'Rd2 Sandown'!$C$2:$AC$41,17,0),0)</f>
        <v>75</v>
      </c>
      <c r="H81" s="4">
        <f>IFERROR(VLOOKUP($P81,'Rd3 Winton'!$C$2:$AC$45,17,0),0)</f>
        <v>75</v>
      </c>
      <c r="I81" s="238">
        <f>IFERROR(VLOOKUP($P81,#REF!,17,0),0)</f>
        <v>0</v>
      </c>
      <c r="J81" s="238">
        <f>IFERROR(VLOOKUP($P81,#REF!,17,0),0)</f>
        <v>0</v>
      </c>
      <c r="K81" s="238">
        <f>IFERROR(VLOOKUP($P81,#REF!,17,0),0)</f>
        <v>0</v>
      </c>
      <c r="L81" s="238">
        <f>IFERROR(VLOOKUP($P81,#REF!,17,0),0)</f>
        <v>0</v>
      </c>
      <c r="M81" s="238">
        <f>IFERROR(VLOOKUP($P81,#REF!,17,0),0)</f>
        <v>0</v>
      </c>
      <c r="N81" s="238">
        <f>IFERROR(VLOOKUP($P81,#REF!,17,0),0)</f>
        <v>0</v>
      </c>
      <c r="O81" s="238">
        <f>IFERROR(VLOOKUP($P81,#REF!,17,0),0)</f>
        <v>0</v>
      </c>
      <c r="P81" s="5" t="str">
        <f>CONCATENATE(LOWER(B81)," ",LOWER(C81))</f>
        <v>kutay dal</v>
      </c>
    </row>
    <row r="82" spans="1:17" s="5" customFormat="1" x14ac:dyDescent="0.2">
      <c r="A82" s="233">
        <v>3</v>
      </c>
      <c r="B82" s="234"/>
      <c r="C82" s="234"/>
      <c r="D82" s="235" t="s">
        <v>22</v>
      </c>
      <c r="E82" s="239">
        <f>SUM(F82:O82) - SMALL(F82:O82,2) - MIN(F82:O82)</f>
        <v>0</v>
      </c>
      <c r="F82" s="237">
        <f>IFERROR(VLOOKUP($P82,'Rd1 PI'!$C$2:$AC$41,17,0),0)</f>
        <v>0</v>
      </c>
      <c r="G82" s="4">
        <f>IFERROR(VLOOKUP($P82,'Rd2 Sandown'!$C$2:$AC$41,17,0),0)</f>
        <v>0</v>
      </c>
      <c r="H82" s="4">
        <f>IFERROR(VLOOKUP($P82,'Rd3 Winton'!$C$2:$AC$45,17,0),0)</f>
        <v>0</v>
      </c>
      <c r="I82" s="238">
        <f>IFERROR(VLOOKUP($P82,#REF!,17,0),0)</f>
        <v>0</v>
      </c>
      <c r="J82" s="238">
        <f>IFERROR(VLOOKUP($P82,#REF!,17,0),0)</f>
        <v>0</v>
      </c>
      <c r="K82" s="238">
        <f>IFERROR(VLOOKUP($P82,#REF!,17,0),0)</f>
        <v>0</v>
      </c>
      <c r="L82" s="238">
        <f>IFERROR(VLOOKUP($P82,#REF!,17,0),0)</f>
        <v>0</v>
      </c>
      <c r="M82" s="238">
        <f>IFERROR(VLOOKUP($P82,#REF!,17,0),0)</f>
        <v>0</v>
      </c>
      <c r="N82" s="238">
        <f>IFERROR(VLOOKUP($P82,#REF!,17,0),0)</f>
        <v>0</v>
      </c>
      <c r="O82" s="238">
        <f>IFERROR(VLOOKUP($P82,#REF!,17,0),0)</f>
        <v>0</v>
      </c>
      <c r="P82" s="5" t="str">
        <f>CONCATENATE(LOWER(B82)," ",LOWER(C82))</f>
        <v xml:space="preserve"> </v>
      </c>
    </row>
    <row r="83" spans="1:17" s="5" customFormat="1" x14ac:dyDescent="0.2">
      <c r="A83" s="233">
        <v>4</v>
      </c>
      <c r="B83" s="240"/>
      <c r="C83" s="240"/>
      <c r="D83" s="235" t="s">
        <v>22</v>
      </c>
      <c r="E83" s="239">
        <f>SUM(F83:O83) - SMALL(F83:O83,2) - MIN(F83:O83)</f>
        <v>0</v>
      </c>
      <c r="F83" s="237">
        <f>IFERROR(VLOOKUP($P83,'Rd1 PI'!$C$2:$AC$41,17,0),0)</f>
        <v>0</v>
      </c>
      <c r="G83" s="4">
        <f>IFERROR(VLOOKUP($P83,'Rd2 Sandown'!$C$2:$AC$41,17,0),0)</f>
        <v>0</v>
      </c>
      <c r="H83" s="4">
        <f>IFERROR(VLOOKUP($P83,'Rd3 Winton'!$C$2:$AC$45,17,0),0)</f>
        <v>0</v>
      </c>
      <c r="I83" s="238">
        <f>IFERROR(VLOOKUP($P83,#REF!,17,0),0)</f>
        <v>0</v>
      </c>
      <c r="J83" s="238">
        <f>IFERROR(VLOOKUP($P83,#REF!,17,0),0)</f>
        <v>0</v>
      </c>
      <c r="K83" s="238">
        <f>IFERROR(VLOOKUP($P83,#REF!,17,0),0)</f>
        <v>0</v>
      </c>
      <c r="L83" s="238">
        <f>IFERROR(VLOOKUP($P83,#REF!,17,0),0)</f>
        <v>0</v>
      </c>
      <c r="M83" s="238">
        <f>IFERROR(VLOOKUP($P83,#REF!,17,0),0)</f>
        <v>0</v>
      </c>
      <c r="N83" s="238">
        <f>IFERROR(VLOOKUP($P83,#REF!,17,0),0)</f>
        <v>0</v>
      </c>
      <c r="O83" s="238">
        <f>IFERROR(VLOOKUP($P83,#REF!,17,0),0)</f>
        <v>0</v>
      </c>
      <c r="P83" s="5" t="str">
        <f>CONCATENATE(LOWER(B83)," ",LOWER(C83))</f>
        <v xml:space="preserve"> </v>
      </c>
      <c r="Q83" s="15"/>
    </row>
    <row r="84" spans="1:17" s="5" customFormat="1" ht="13.5" thickBot="1" x14ac:dyDescent="0.25">
      <c r="A84" s="241">
        <v>5</v>
      </c>
      <c r="B84" s="240"/>
      <c r="C84" s="240"/>
      <c r="D84" s="235" t="s">
        <v>22</v>
      </c>
      <c r="E84" s="242">
        <f>SUM(F84:O84) - SMALL(F84:O84,2) - MIN(F84:O84)</f>
        <v>0</v>
      </c>
      <c r="F84" s="237">
        <f>IFERROR(VLOOKUP($P84,'Rd1 PI'!$C$2:$AC$41,17,0),0)</f>
        <v>0</v>
      </c>
      <c r="G84" s="4">
        <f>IFERROR(VLOOKUP($P84,'Rd2 Sandown'!$C$2:$AC$41,17,0),0)</f>
        <v>0</v>
      </c>
      <c r="H84" s="4">
        <f>IFERROR(VLOOKUP($P84,'Rd3 Winton'!$C$2:$AC$45,17,0),0)</f>
        <v>0</v>
      </c>
      <c r="I84" s="238">
        <f>IFERROR(VLOOKUP($P84,#REF!,17,0),0)</f>
        <v>0</v>
      </c>
      <c r="J84" s="238">
        <f>IFERROR(VLOOKUP($P84,#REF!,17,0),0)</f>
        <v>0</v>
      </c>
      <c r="K84" s="238">
        <f>IFERROR(VLOOKUP($P84,#REF!,17,0),0)</f>
        <v>0</v>
      </c>
      <c r="L84" s="238">
        <f>IFERROR(VLOOKUP($P84,#REF!,17,0),0)</f>
        <v>0</v>
      </c>
      <c r="M84" s="238">
        <f>IFERROR(VLOOKUP($P84,#REF!,17,0),0)</f>
        <v>0</v>
      </c>
      <c r="N84" s="238">
        <f>IFERROR(VLOOKUP($P84,#REF!,17,0),0)</f>
        <v>0</v>
      </c>
      <c r="O84" s="238">
        <f>IFERROR(VLOOKUP($P84,#REF!,17,0),0)</f>
        <v>0</v>
      </c>
      <c r="P84" s="5" t="str">
        <f>CONCATENATE(LOWER(B84)," ",LOWER(C84))</f>
        <v xml:space="preserve"> </v>
      </c>
      <c r="Q84" s="15"/>
    </row>
    <row r="85" spans="1:17" s="5" customFormat="1" x14ac:dyDescent="0.2">
      <c r="A85" s="13"/>
      <c r="B85" s="22"/>
      <c r="C85" s="22"/>
      <c r="D85" s="4"/>
      <c r="E85" s="24"/>
      <c r="F85" s="4"/>
      <c r="G85" s="4"/>
      <c r="H85" s="4"/>
      <c r="I85" s="4"/>
      <c r="J85" s="4"/>
      <c r="K85" s="4"/>
      <c r="L85" s="4"/>
      <c r="M85" s="4"/>
      <c r="N85" s="4"/>
      <c r="O85" s="4"/>
      <c r="P85" s="14"/>
      <c r="Q85" s="15"/>
    </row>
    <row r="86" spans="1:17" s="5" customFormat="1" ht="13.5" thickBot="1" x14ac:dyDescent="0.25">
      <c r="A86" s="43" t="s">
        <v>19</v>
      </c>
      <c r="B86" s="44"/>
      <c r="C86" s="44"/>
      <c r="D86" s="15"/>
      <c r="E86" s="24"/>
      <c r="F86" s="4"/>
      <c r="G86" s="4"/>
      <c r="H86" s="4"/>
      <c r="I86" s="4"/>
      <c r="J86" s="4"/>
      <c r="K86" s="4"/>
      <c r="L86" s="4"/>
      <c r="M86" s="4"/>
      <c r="N86" s="4"/>
      <c r="O86" s="4"/>
    </row>
    <row r="87" spans="1:17" s="5" customFormat="1" x14ac:dyDescent="0.2">
      <c r="A87" s="41">
        <v>1</v>
      </c>
      <c r="B87" s="35" t="s">
        <v>95</v>
      </c>
      <c r="C87" s="35" t="s">
        <v>96</v>
      </c>
      <c r="D87" s="65" t="s">
        <v>21</v>
      </c>
      <c r="E87" s="69">
        <f>SUM(F87:O87) - SMALL(F87:O87,2) - MIN(F87:O87)</f>
        <v>275</v>
      </c>
      <c r="F87" s="273">
        <f>IFERROR(VLOOKUP($P87,'Rd1 PI'!$C$2:$AC$41,17,0),0)</f>
        <v>100</v>
      </c>
      <c r="G87" s="4">
        <f>IFERROR(VLOOKUP($P87,'Rd2 Sandown'!$C$2:$AC$41,17,0),0)</f>
        <v>75</v>
      </c>
      <c r="H87" s="4">
        <f>IFERROR(VLOOKUP($P87,'Rd3 Winton'!$C$2:$AC$45,17,0),0)</f>
        <v>100</v>
      </c>
      <c r="I87" s="268">
        <f>IFERROR(VLOOKUP($P87,#REF!,17,0),0)</f>
        <v>0</v>
      </c>
      <c r="J87" s="268">
        <f>IFERROR(VLOOKUP($P87,#REF!,17,0),0)</f>
        <v>0</v>
      </c>
      <c r="K87" s="268">
        <f>IFERROR(VLOOKUP($P87,#REF!,17,0),0)</f>
        <v>0</v>
      </c>
      <c r="L87" s="273">
        <f>IFERROR(VLOOKUP($P87,#REF!,17,0),0)</f>
        <v>0</v>
      </c>
      <c r="M87" s="273">
        <f>IFERROR(VLOOKUP($P87,#REF!,17,0),0)</f>
        <v>0</v>
      </c>
      <c r="N87" s="273">
        <f>IFERROR(VLOOKUP($P87,#REF!,17,0),0)</f>
        <v>0</v>
      </c>
      <c r="O87" s="273">
        <f>IFERROR(VLOOKUP($P87,#REF!,17,0),0)</f>
        <v>0</v>
      </c>
      <c r="P87" s="5" t="str">
        <f>CONCATENATE(LOWER(B87)," ",LOWER(C87))</f>
        <v>max lloyd</v>
      </c>
      <c r="Q87" s="15"/>
    </row>
    <row r="88" spans="1:17" s="5" customFormat="1" x14ac:dyDescent="0.2">
      <c r="A88" s="41">
        <v>2</v>
      </c>
      <c r="B88" s="81" t="s">
        <v>259</v>
      </c>
      <c r="C88" s="81" t="s">
        <v>260</v>
      </c>
      <c r="D88" s="65" t="s">
        <v>21</v>
      </c>
      <c r="E88" s="70">
        <f>SUM(F88:O88) - SMALL(F88:O88,2) - MIN(F88:O88)</f>
        <v>175</v>
      </c>
      <c r="F88" s="273">
        <f>IFERROR(VLOOKUP($P88,'Rd1 PI'!$C$2:$AC$41,17,0),0)</f>
        <v>0</v>
      </c>
      <c r="G88" s="4">
        <f>IFERROR(VLOOKUP($P88,'Rd2 Sandown'!$C$2:$AC$41,17,0),0)</f>
        <v>100</v>
      </c>
      <c r="H88" s="4">
        <f>IFERROR(VLOOKUP($P88,'Rd3 Winton'!$C$2:$AC$45,17,0),0)</f>
        <v>75</v>
      </c>
      <c r="I88" s="268">
        <f>IFERROR(VLOOKUP($P88,#REF!,17,0),0)</f>
        <v>0</v>
      </c>
      <c r="J88" s="268">
        <f>IFERROR(VLOOKUP($P88,#REF!,17,0),0)</f>
        <v>0</v>
      </c>
      <c r="K88" s="268">
        <f>IFERROR(VLOOKUP($P88,#REF!,17,0),0)</f>
        <v>0</v>
      </c>
      <c r="L88" s="273">
        <f>IFERROR(VLOOKUP($P88,#REF!,17,0),0)</f>
        <v>0</v>
      </c>
      <c r="M88" s="273">
        <f>IFERROR(VLOOKUP($P88,#REF!,17,0),0)</f>
        <v>0</v>
      </c>
      <c r="N88" s="273">
        <f>IFERROR(VLOOKUP($P88,#REF!,17,0),0)</f>
        <v>0</v>
      </c>
      <c r="O88" s="273">
        <f>IFERROR(VLOOKUP($P88,#REF!,17,0),0)</f>
        <v>0</v>
      </c>
      <c r="P88" s="5" t="str">
        <f>CONCATENATE(LOWER(B88)," ",LOWER(C88))</f>
        <v>noel heritage</v>
      </c>
    </row>
    <row r="89" spans="1:17" s="5" customFormat="1" x14ac:dyDescent="0.2">
      <c r="A89" s="41">
        <v>3</v>
      </c>
      <c r="B89" s="81" t="s">
        <v>195</v>
      </c>
      <c r="C89" s="81" t="s">
        <v>194</v>
      </c>
      <c r="D89" s="65" t="s">
        <v>21</v>
      </c>
      <c r="E89" s="70">
        <f>SUM(F89:O89) - SMALL(F89:O89,2) - MIN(F89:O89)</f>
        <v>120</v>
      </c>
      <c r="F89" s="273">
        <f>IFERROR(VLOOKUP($P89,'Rd1 PI'!$C$2:$AC$41,17,0),0)</f>
        <v>60</v>
      </c>
      <c r="G89" s="4">
        <f>IFERROR(VLOOKUP($P89,'Rd2 Sandown'!$C$2:$AC$41,17,0),0)</f>
        <v>0</v>
      </c>
      <c r="H89" s="4">
        <f>IFERROR(VLOOKUP($P89,'Rd3 Winton'!$C$2:$AC$45,17,0),0)</f>
        <v>60</v>
      </c>
      <c r="I89" s="268">
        <f>IFERROR(VLOOKUP($P89,#REF!,17,0),0)</f>
        <v>0</v>
      </c>
      <c r="J89" s="268">
        <f>IFERROR(VLOOKUP($P89,#REF!,17,0),0)</f>
        <v>0</v>
      </c>
      <c r="K89" s="268">
        <f>IFERROR(VLOOKUP($P89,#REF!,17,0),0)</f>
        <v>0</v>
      </c>
      <c r="L89" s="273">
        <f>IFERROR(VLOOKUP($P89,#REF!,17,0),0)</f>
        <v>0</v>
      </c>
      <c r="M89" s="273">
        <f>IFERROR(VLOOKUP($P89,#REF!,17,0),0)</f>
        <v>0</v>
      </c>
      <c r="N89" s="273">
        <f>IFERROR(VLOOKUP($P89,#REF!,17,0),0)</f>
        <v>0</v>
      </c>
      <c r="O89" s="273">
        <f>IFERROR(VLOOKUP($P89,#REF!,17,0),0)</f>
        <v>0</v>
      </c>
      <c r="P89" s="5" t="str">
        <f>CONCATENATE(LOWER(B89)," ",LOWER(C89))</f>
        <v>peter dannock</v>
      </c>
    </row>
    <row r="90" spans="1:17" x14ac:dyDescent="0.2">
      <c r="A90" s="41">
        <v>4</v>
      </c>
      <c r="B90" s="81" t="s">
        <v>52</v>
      </c>
      <c r="C90" s="81" t="s">
        <v>53</v>
      </c>
      <c r="D90" s="65" t="s">
        <v>21</v>
      </c>
      <c r="E90" s="70">
        <f>SUM(F90:O90) - SMALL(F90:O90,2) - MIN(F90:O90)</f>
        <v>75</v>
      </c>
      <c r="F90" s="273">
        <f>IFERROR(VLOOKUP($P90,'Rd1 PI'!$C$2:$AC$41,17,0),0)</f>
        <v>75</v>
      </c>
      <c r="G90" s="4">
        <f>IFERROR(VLOOKUP($P90,'Rd2 Sandown'!$C$2:$AC$41,17,0),0)</f>
        <v>0</v>
      </c>
      <c r="H90" s="4">
        <f>IFERROR(VLOOKUP($P90,'Rd3 Winton'!$C$2:$AC$45,17,0),0)</f>
        <v>0</v>
      </c>
      <c r="I90" s="273">
        <f>IFERROR(VLOOKUP($P90,#REF!,17,0),0)</f>
        <v>0</v>
      </c>
      <c r="J90" s="273">
        <f>IFERROR(VLOOKUP($P90,#REF!,17,0),0)</f>
        <v>0</v>
      </c>
      <c r="K90" s="273">
        <f>IFERROR(VLOOKUP($P90,#REF!,17,0),0)</f>
        <v>0</v>
      </c>
      <c r="L90" s="273">
        <f>IFERROR(VLOOKUP($P90,#REF!,17,0),0)</f>
        <v>0</v>
      </c>
      <c r="M90" s="273">
        <f>IFERROR(VLOOKUP($P90,#REF!,17,0),0)</f>
        <v>0</v>
      </c>
      <c r="N90" s="273">
        <f>IFERROR(VLOOKUP($P90,#REF!,17,0),0)</f>
        <v>0</v>
      </c>
      <c r="O90" s="273">
        <f>IFERROR(VLOOKUP($P90,#REF!,17,0),0)</f>
        <v>0</v>
      </c>
      <c r="P90" s="5" t="str">
        <f>CONCATENATE(LOWER(B90)," ",LOWER(C90))</f>
        <v>steve williamsz</v>
      </c>
      <c r="Q90" s="5"/>
    </row>
    <row r="91" spans="1:17" x14ac:dyDescent="0.2">
      <c r="A91" s="42">
        <v>5</v>
      </c>
      <c r="B91" s="81" t="s">
        <v>271</v>
      </c>
      <c r="C91" s="81" t="s">
        <v>272</v>
      </c>
      <c r="D91" s="65" t="s">
        <v>21</v>
      </c>
      <c r="E91" s="70">
        <f>SUM(F91:O91) - SMALL(F91:O91,2) - MIN(F91:O91)</f>
        <v>75</v>
      </c>
      <c r="F91" s="273">
        <f>IFERROR(VLOOKUP($P91,'Rd1 PI'!$C$2:$AC$41,17,0),0)</f>
        <v>0</v>
      </c>
      <c r="G91" s="4">
        <f>IFERROR(VLOOKUP($P91,'Rd2 Sandown'!$C$2:$AC$41,17,0),0)</f>
        <v>30</v>
      </c>
      <c r="H91" s="4">
        <f>IFERROR(VLOOKUP($P91,'Rd3 Winton'!$C$2:$AC$45,17,0),0)</f>
        <v>45</v>
      </c>
      <c r="I91" s="273">
        <f>IFERROR(VLOOKUP($P91,#REF!,17,0),0)</f>
        <v>0</v>
      </c>
      <c r="J91" s="273">
        <f>IFERROR(VLOOKUP($P91,#REF!,17,0),0)</f>
        <v>0</v>
      </c>
      <c r="K91" s="273">
        <f>IFERROR(VLOOKUP($P91,#REF!,17,0),0)</f>
        <v>0</v>
      </c>
      <c r="L91" s="273">
        <f>IFERROR(VLOOKUP($P91,#REF!,17,0),0)</f>
        <v>0</v>
      </c>
      <c r="M91" s="273">
        <f>IFERROR(VLOOKUP($P91,#REF!,17,0),0)</f>
        <v>0</v>
      </c>
      <c r="N91" s="273">
        <f>IFERROR(VLOOKUP($P91,#REF!,17,0),0)</f>
        <v>0</v>
      </c>
      <c r="O91" s="273">
        <f>IFERROR(VLOOKUP($P91,#REF!,17,0),0)</f>
        <v>0</v>
      </c>
      <c r="P91" s="5" t="str">
        <f>CONCATENATE(LOWER(B91)," ",LOWER(C91))</f>
        <v>vivien stewart</v>
      </c>
      <c r="Q91" s="15"/>
    </row>
    <row r="92" spans="1:17" x14ac:dyDescent="0.2">
      <c r="A92" s="41">
        <v>6</v>
      </c>
      <c r="B92" s="81" t="s">
        <v>267</v>
      </c>
      <c r="C92" s="81" t="s">
        <v>268</v>
      </c>
      <c r="D92" s="65" t="s">
        <v>21</v>
      </c>
      <c r="E92" s="70">
        <f>SUM(F92:O92) - SMALL(F92:O92,2) - MIN(F92:O92)</f>
        <v>60</v>
      </c>
      <c r="F92" s="273">
        <f>IFERROR(VLOOKUP($P92,'Rd1 PI'!$C$2:$AC$41,17,0),0)</f>
        <v>0</v>
      </c>
      <c r="G92" s="4">
        <f>IFERROR(VLOOKUP($P92,'Rd2 Sandown'!$C$2:$AC$41,17,0),0)</f>
        <v>60</v>
      </c>
      <c r="H92" s="4">
        <f>IFERROR(VLOOKUP($P92,'Rd3 Winton'!$C$2:$AC$45,17,0),0)</f>
        <v>0</v>
      </c>
      <c r="I92" s="268">
        <f>IFERROR(VLOOKUP($P92,#REF!,17,0),0)</f>
        <v>0</v>
      </c>
      <c r="J92" s="268">
        <f>IFERROR(VLOOKUP($P92,#REF!,17,0),0)</f>
        <v>0</v>
      </c>
      <c r="K92" s="268">
        <f>IFERROR(VLOOKUP($P92,#REF!,17,0),0)</f>
        <v>0</v>
      </c>
      <c r="L92" s="273">
        <f>IFERROR(VLOOKUP($P92,#REF!,17,0),0)</f>
        <v>0</v>
      </c>
      <c r="M92" s="273">
        <f>IFERROR(VLOOKUP($P92,#REF!,17,0),0)</f>
        <v>0</v>
      </c>
      <c r="N92" s="273">
        <f>IFERROR(VLOOKUP($P92,#REF!,17,0),0)</f>
        <v>0</v>
      </c>
      <c r="O92" s="273">
        <f>IFERROR(VLOOKUP($P92,#REF!,17,0),0)</f>
        <v>0</v>
      </c>
      <c r="P92" s="5" t="str">
        <f>CONCATENATE(LOWER(B92)," ",LOWER(C92))</f>
        <v>murray seymour</v>
      </c>
      <c r="Q92" s="5"/>
    </row>
    <row r="93" spans="1:17" ht="13.5" thickBot="1" x14ac:dyDescent="0.25">
      <c r="A93" s="42">
        <v>7</v>
      </c>
      <c r="B93" s="81" t="s">
        <v>269</v>
      </c>
      <c r="C93" s="81" t="s">
        <v>270</v>
      </c>
      <c r="D93" s="65" t="s">
        <v>21</v>
      </c>
      <c r="E93" s="71">
        <f>SUM(F93:O93) - SMALL(F93:O93,2) - MIN(F93:O93)</f>
        <v>45</v>
      </c>
      <c r="F93" s="273">
        <f>IFERROR(VLOOKUP($P93,'Rd1 PI'!$C$2:$AC$41,17,0),0)</f>
        <v>0</v>
      </c>
      <c r="G93" s="4">
        <f>IFERROR(VLOOKUP($P93,'Rd2 Sandown'!$C$2:$AC$41,17,0),0)</f>
        <v>45</v>
      </c>
      <c r="H93" s="4">
        <f>IFERROR(VLOOKUP($P93,'Rd3 Winton'!$C$2:$AC$45,17,0),0)</f>
        <v>0</v>
      </c>
      <c r="I93" s="268">
        <f>IFERROR(VLOOKUP($P93,#REF!,17,0),0)</f>
        <v>0</v>
      </c>
      <c r="J93" s="268">
        <f>IFERROR(VLOOKUP($P93,#REF!,17,0),0)</f>
        <v>0</v>
      </c>
      <c r="K93" s="268">
        <f>IFERROR(VLOOKUP($P93,#REF!,17,0),0)</f>
        <v>0</v>
      </c>
      <c r="L93" s="273">
        <f>IFERROR(VLOOKUP($P93,#REF!,17,0),0)</f>
        <v>0</v>
      </c>
      <c r="M93" s="273">
        <f>IFERROR(VLOOKUP($P93,#REF!,17,0),0)</f>
        <v>0</v>
      </c>
      <c r="N93" s="273">
        <f>IFERROR(VLOOKUP($P93,#REF!,17,0),0)</f>
        <v>0</v>
      </c>
      <c r="O93" s="273">
        <f>IFERROR(VLOOKUP($P93,#REF!,17,0),0)</f>
        <v>0</v>
      </c>
      <c r="P93" s="5" t="str">
        <f>CONCATENATE(LOWER(B93)," ",LOWER(C93))</f>
        <v>wayne scanlan</v>
      </c>
      <c r="Q93" s="15"/>
    </row>
    <row r="94" spans="1:17" x14ac:dyDescent="0.2">
      <c r="A94" s="13"/>
      <c r="B94" s="22"/>
      <c r="C94" s="22"/>
      <c r="D94" s="4"/>
      <c r="E94" s="24"/>
      <c r="F94" s="4"/>
      <c r="G94" s="4"/>
      <c r="H94" s="4"/>
      <c r="I94" s="4"/>
      <c r="J94" s="4"/>
      <c r="K94" s="4"/>
      <c r="L94" s="4"/>
      <c r="M94" s="4"/>
      <c r="N94" s="4"/>
      <c r="O94" s="4"/>
      <c r="P94" s="14"/>
      <c r="Q94" s="15"/>
    </row>
    <row r="95" spans="1:17" s="5" customFormat="1" ht="13.5" thickBot="1" x14ac:dyDescent="0.25">
      <c r="A95" s="376" t="s">
        <v>45</v>
      </c>
      <c r="B95" s="335"/>
      <c r="C95" s="335"/>
      <c r="D95" s="15"/>
      <c r="E95" s="24"/>
      <c r="F95" s="4"/>
      <c r="G95" s="4"/>
      <c r="H95" s="4"/>
      <c r="I95" s="4"/>
      <c r="J95" s="4"/>
      <c r="K95" s="4"/>
      <c r="L95" s="4"/>
      <c r="M95" s="4"/>
      <c r="N95" s="4"/>
      <c r="O95" s="4"/>
    </row>
    <row r="96" spans="1:17" s="5" customFormat="1" x14ac:dyDescent="0.2">
      <c r="A96" s="370">
        <v>1</v>
      </c>
      <c r="B96" s="371" t="s">
        <v>98</v>
      </c>
      <c r="C96" s="371" t="s">
        <v>99</v>
      </c>
      <c r="D96" s="372" t="s">
        <v>48</v>
      </c>
      <c r="E96" s="373">
        <f>SUM(F96:O96) - SMALL(F96:O96,2) - MIN(F96:O96)</f>
        <v>300</v>
      </c>
      <c r="F96" s="369">
        <f>IFERROR(VLOOKUP($P96,'Rd1 PI'!$C$2:$AC$41,17,0),0)</f>
        <v>100</v>
      </c>
      <c r="G96" s="4">
        <f>IFERROR(VLOOKUP($P96,'Rd2 Sandown'!$C$2:$AC$41,17,0),0)</f>
        <v>100</v>
      </c>
      <c r="H96" s="4">
        <f>IFERROR(VLOOKUP($P96,'Rd3 Winton'!$C$2:$AC$45,17,0),0)</f>
        <v>100</v>
      </c>
      <c r="I96" s="369">
        <f>IFERROR(VLOOKUP($P96,#REF!,17,0),0)</f>
        <v>0</v>
      </c>
      <c r="J96" s="369">
        <f>IFERROR(VLOOKUP($P96,#REF!,17,0),0)</f>
        <v>0</v>
      </c>
      <c r="K96" s="369">
        <f>IFERROR(VLOOKUP($P96,#REF!,17,0),0)</f>
        <v>0</v>
      </c>
      <c r="L96" s="369">
        <f>IFERROR(VLOOKUP($P96,#REF!,17,0),0)</f>
        <v>0</v>
      </c>
      <c r="M96" s="369">
        <f>IFERROR(VLOOKUP($P96,#REF!,17,0),0)</f>
        <v>0</v>
      </c>
      <c r="N96" s="369">
        <f>IFERROR(VLOOKUP($P96,#REF!,17,0),0)</f>
        <v>0</v>
      </c>
      <c r="O96" s="369">
        <f>IFERROR(VLOOKUP($P96,#REF!,17,0),0)</f>
        <v>0</v>
      </c>
      <c r="P96" s="5" t="str">
        <f>CONCATENATE(LOWER(B96)," ",LOWER(C96))</f>
        <v>russell garner</v>
      </c>
    </row>
    <row r="97" spans="1:17" s="5" customFormat="1" x14ac:dyDescent="0.2">
      <c r="A97" s="370">
        <v>2</v>
      </c>
      <c r="B97" s="371" t="s">
        <v>359</v>
      </c>
      <c r="C97" s="371" t="s">
        <v>278</v>
      </c>
      <c r="D97" s="372" t="s">
        <v>48</v>
      </c>
      <c r="E97" s="374">
        <f>SUM(F97:O97) - SMALL(F97:O97,2) - MIN(F97:O97)</f>
        <v>150</v>
      </c>
      <c r="F97" s="369">
        <f>IFERROR(VLOOKUP($P97,'Rd1 PI'!$C$2:$AC$41,17,0),0)</f>
        <v>75</v>
      </c>
      <c r="G97" s="4">
        <f>IFERROR(VLOOKUP($P97,'Rd2 Sandown'!$C$2:$AC$41,17,0),0)</f>
        <v>0</v>
      </c>
      <c r="H97" s="4">
        <f>IFERROR(VLOOKUP($P97,'Rd3 Winton'!$C$2:$AC$45,17,0),0)</f>
        <v>75</v>
      </c>
      <c r="I97" s="369">
        <f>IFERROR(VLOOKUP($P97,#REF!,17,0),0)</f>
        <v>0</v>
      </c>
      <c r="J97" s="369">
        <f>IFERROR(VLOOKUP($P97,#REF!,17,0),0)</f>
        <v>0</v>
      </c>
      <c r="K97" s="369">
        <f>IFERROR(VLOOKUP($P97,#REF!,17,0),0)</f>
        <v>0</v>
      </c>
      <c r="L97" s="369">
        <f>IFERROR(VLOOKUP($P97,#REF!,17,0),0)</f>
        <v>0</v>
      </c>
      <c r="M97" s="369">
        <f>IFERROR(VLOOKUP($P97,#REF!,17,0),0)</f>
        <v>0</v>
      </c>
      <c r="N97" s="369">
        <f>IFERROR(VLOOKUP($P97,#REF!,17,0),0)</f>
        <v>0</v>
      </c>
      <c r="O97" s="369">
        <f>IFERROR(VLOOKUP($P97,#REF!,17,0),0)</f>
        <v>0</v>
      </c>
      <c r="P97" s="5" t="str">
        <f>CONCATENATE(LOWER(B97)," ",LOWER(C97))</f>
        <v>ben sale</v>
      </c>
    </row>
    <row r="98" spans="1:17" s="5" customFormat="1" x14ac:dyDescent="0.2">
      <c r="A98" s="370">
        <v>3</v>
      </c>
      <c r="B98" s="371" t="s">
        <v>28</v>
      </c>
      <c r="C98" s="371" t="s">
        <v>190</v>
      </c>
      <c r="D98" s="372" t="s">
        <v>48</v>
      </c>
      <c r="E98" s="374">
        <f>SUM(F98:O98) - SMALL(F98:O98,2) - MIN(F98:O98)</f>
        <v>120</v>
      </c>
      <c r="F98" s="369">
        <f>IFERROR(VLOOKUP($P98,'Rd1 PI'!$C$2:$AC$41,17,0),0)</f>
        <v>15</v>
      </c>
      <c r="G98" s="4">
        <f>IFERROR(VLOOKUP($P98,'Rd2 Sandown'!$C$2:$AC$41,17,0),0)</f>
        <v>60</v>
      </c>
      <c r="H98" s="4">
        <f>IFERROR(VLOOKUP($P98,'Rd3 Winton'!$C$2:$AC$45,17,0),0)</f>
        <v>45</v>
      </c>
      <c r="I98" s="369">
        <f>IFERROR(VLOOKUP($P98,#REF!,17,0),0)</f>
        <v>0</v>
      </c>
      <c r="J98" s="369">
        <f>IFERROR(VLOOKUP($P98,#REF!,17,0),0)</f>
        <v>0</v>
      </c>
      <c r="K98" s="369">
        <f>IFERROR(VLOOKUP($P98,#REF!,17,0),0)</f>
        <v>0</v>
      </c>
      <c r="L98" s="369">
        <f>IFERROR(VLOOKUP($P98,#REF!,17,0),0)</f>
        <v>0</v>
      </c>
      <c r="M98" s="369">
        <f>IFERROR(VLOOKUP($P98,#REF!,17,0),0)</f>
        <v>0</v>
      </c>
      <c r="N98" s="369">
        <f>IFERROR(VLOOKUP($P98,#REF!,17,0),0)</f>
        <v>0</v>
      </c>
      <c r="O98" s="369">
        <f>IFERROR(VLOOKUP($P98,#REF!,17,0),0)</f>
        <v>0</v>
      </c>
      <c r="P98" s="5" t="str">
        <f>CONCATENATE(LOWER(B98)," ",LOWER(C98))</f>
        <v>tim van duyl</v>
      </c>
    </row>
    <row r="99" spans="1:17" s="5" customFormat="1" x14ac:dyDescent="0.2">
      <c r="A99" s="370">
        <v>4</v>
      </c>
      <c r="B99" s="371" t="s">
        <v>111</v>
      </c>
      <c r="C99" s="371" t="s">
        <v>187</v>
      </c>
      <c r="D99" s="372" t="s">
        <v>48</v>
      </c>
      <c r="E99" s="374">
        <f>SUM(F99:O99) - SMALL(F99:O99,2) - MIN(F99:O99)</f>
        <v>120</v>
      </c>
      <c r="F99" s="369">
        <f>IFERROR(VLOOKUP($P99,'Rd1 PI'!$C$2:$AC$41,17,0),0)</f>
        <v>60</v>
      </c>
      <c r="G99" s="4">
        <f>IFERROR(VLOOKUP($P99,'Rd2 Sandown'!$C$2:$AC$41,17,0),0)</f>
        <v>0</v>
      </c>
      <c r="H99" s="4">
        <f>IFERROR(VLOOKUP($P99,'Rd3 Winton'!$C$2:$AC$45,17,0),0)</f>
        <v>60</v>
      </c>
      <c r="I99" s="369">
        <f>IFERROR(VLOOKUP($P99,#REF!,17,0),0)</f>
        <v>0</v>
      </c>
      <c r="J99" s="369">
        <f>IFERROR(VLOOKUP($P99,#REF!,17,0),0)</f>
        <v>0</v>
      </c>
      <c r="K99" s="369">
        <f>IFERROR(VLOOKUP($P99,#REF!,17,0),0)</f>
        <v>0</v>
      </c>
      <c r="L99" s="369">
        <f>IFERROR(VLOOKUP($P99,#REF!,17,0),0)</f>
        <v>0</v>
      </c>
      <c r="M99" s="369">
        <f>IFERROR(VLOOKUP($P99,#REF!,17,0),0)</f>
        <v>0</v>
      </c>
      <c r="N99" s="369">
        <f>IFERROR(VLOOKUP($P99,#REF!,17,0),0)</f>
        <v>0</v>
      </c>
      <c r="O99" s="369">
        <f>IFERROR(VLOOKUP($P99,#REF!,17,0),0)</f>
        <v>0</v>
      </c>
      <c r="P99" s="5" t="str">
        <f>CONCATENATE(LOWER(B99)," ",LOWER(C99))</f>
        <v>dean hasnat</v>
      </c>
    </row>
    <row r="100" spans="1:17" s="5" customFormat="1" x14ac:dyDescent="0.2">
      <c r="A100" s="370">
        <v>5</v>
      </c>
      <c r="B100" s="371" t="s">
        <v>188</v>
      </c>
      <c r="C100" s="371" t="s">
        <v>189</v>
      </c>
      <c r="D100" s="372" t="s">
        <v>48</v>
      </c>
      <c r="E100" s="374">
        <f>SUM(F100:O100) - SMALL(F100:O100,2) - MIN(F100:O100)</f>
        <v>105</v>
      </c>
      <c r="F100" s="369">
        <f>IFERROR(VLOOKUP($P100,'Rd1 PI'!$C$2:$AC$41,17,0),0)</f>
        <v>45</v>
      </c>
      <c r="G100" s="4">
        <f>IFERROR(VLOOKUP($P100,'Rd2 Sandown'!$C$2:$AC$41,17,0),0)</f>
        <v>30</v>
      </c>
      <c r="H100" s="4">
        <f>IFERROR(VLOOKUP($P100,'Rd3 Winton'!$C$2:$AC$45,17,0),0)</f>
        <v>30</v>
      </c>
      <c r="I100" s="369">
        <f>IFERROR(VLOOKUP($P100,#REF!,17,0),0)</f>
        <v>0</v>
      </c>
      <c r="J100" s="369">
        <f>IFERROR(VLOOKUP($P100,#REF!,17,0),0)</f>
        <v>0</v>
      </c>
      <c r="K100" s="369">
        <f>IFERROR(VLOOKUP($P100,#REF!,17,0),0)</f>
        <v>0</v>
      </c>
      <c r="L100" s="369">
        <f>IFERROR(VLOOKUP($P100,#REF!,17,0),0)</f>
        <v>0</v>
      </c>
      <c r="M100" s="369">
        <f>IFERROR(VLOOKUP($P100,#REF!,17,0),0)</f>
        <v>0</v>
      </c>
      <c r="N100" s="369">
        <f>IFERROR(VLOOKUP($P100,#REF!,17,0),0)</f>
        <v>0</v>
      </c>
      <c r="O100" s="369">
        <f>IFERROR(VLOOKUP($P100,#REF!,17,0),0)</f>
        <v>0</v>
      </c>
      <c r="P100" s="5" t="str">
        <f>CONCATENATE(LOWER(B100)," ",LOWER(C100))</f>
        <v>tom whelan</v>
      </c>
    </row>
    <row r="101" spans="1:17" s="5" customFormat="1" x14ac:dyDescent="0.2">
      <c r="A101" s="370">
        <v>6</v>
      </c>
      <c r="B101" s="371" t="s">
        <v>265</v>
      </c>
      <c r="C101" s="371" t="s">
        <v>266</v>
      </c>
      <c r="D101" s="372" t="s">
        <v>48</v>
      </c>
      <c r="E101" s="374">
        <f>SUM(F101:O101) - SMALL(F101:O101,2) - MIN(F101:O101)</f>
        <v>75</v>
      </c>
      <c r="F101" s="369">
        <f>IFERROR(VLOOKUP($P101,'Rd1 PI'!$C$2:$AC$41,17,0),0)</f>
        <v>0</v>
      </c>
      <c r="G101" s="4">
        <f>IFERROR(VLOOKUP($P101,'Rd2 Sandown'!$C$2:$AC$41,17,0),0)</f>
        <v>75</v>
      </c>
      <c r="H101" s="4">
        <f>IFERROR(VLOOKUP($P101,'Rd3 Winton'!$C$2:$AC$45,17,0),0)</f>
        <v>0</v>
      </c>
      <c r="I101" s="369">
        <f>IFERROR(VLOOKUP($P101,#REF!,17,0),0)</f>
        <v>0</v>
      </c>
      <c r="J101" s="369">
        <f>IFERROR(VLOOKUP($P101,#REF!,17,0),0)</f>
        <v>0</v>
      </c>
      <c r="K101" s="369">
        <f>IFERROR(VLOOKUP($P101,#REF!,17,0),0)</f>
        <v>0</v>
      </c>
      <c r="L101" s="369">
        <f>IFERROR(VLOOKUP($P101,#REF!,17,0),0)</f>
        <v>0</v>
      </c>
      <c r="M101" s="369">
        <f>IFERROR(VLOOKUP($P101,#REF!,17,0),0)</f>
        <v>0</v>
      </c>
      <c r="N101" s="369">
        <f>IFERROR(VLOOKUP($P101,#REF!,17,0),0)</f>
        <v>0</v>
      </c>
      <c r="O101" s="369">
        <f>IFERROR(VLOOKUP($P101,#REF!,17,0),0)</f>
        <v>0</v>
      </c>
      <c r="P101" s="5" t="str">
        <f>CONCATENATE(LOWER(B101)," ",LOWER(C101))</f>
        <v>gavin newman</v>
      </c>
    </row>
    <row r="102" spans="1:17" s="5" customFormat="1" x14ac:dyDescent="0.2">
      <c r="A102" s="370">
        <v>7</v>
      </c>
      <c r="B102" s="371" t="s">
        <v>118</v>
      </c>
      <c r="C102" s="371" t="s">
        <v>193</v>
      </c>
      <c r="D102" s="372" t="s">
        <v>48</v>
      </c>
      <c r="E102" s="374">
        <f>SUM(F102:O102) - SMALL(F102:O102,2) - MIN(F102:O102)</f>
        <v>75</v>
      </c>
      <c r="F102" s="369">
        <f>IFERROR(VLOOKUP($P102,'Rd1 PI'!$C$2:$AC$41,17,0),0)</f>
        <v>15</v>
      </c>
      <c r="G102" s="4">
        <f>IFERROR(VLOOKUP($P102,'Rd2 Sandown'!$C$2:$AC$41,17,0),0)</f>
        <v>45</v>
      </c>
      <c r="H102" s="4">
        <f>IFERROR(VLOOKUP($P102,'Rd3 Winton'!$C$2:$AC$45,17,0),0)</f>
        <v>15</v>
      </c>
      <c r="I102" s="369">
        <f>IFERROR(VLOOKUP($P102,#REF!,17,0),0)</f>
        <v>0</v>
      </c>
      <c r="J102" s="369">
        <f>IFERROR(VLOOKUP($P102,#REF!,17,0),0)</f>
        <v>0</v>
      </c>
      <c r="K102" s="369">
        <f>IFERROR(VLOOKUP($P102,#REF!,17,0),0)</f>
        <v>0</v>
      </c>
      <c r="L102" s="369">
        <f>IFERROR(VLOOKUP($P102,#REF!,17,0),0)</f>
        <v>0</v>
      </c>
      <c r="M102" s="369">
        <f>IFERROR(VLOOKUP($P102,#REF!,17,0),0)</f>
        <v>0</v>
      </c>
      <c r="N102" s="369">
        <f>IFERROR(VLOOKUP($P102,#REF!,17,0),0)</f>
        <v>0</v>
      </c>
      <c r="O102" s="369">
        <f>IFERROR(VLOOKUP($P102,#REF!,17,0),0)</f>
        <v>0</v>
      </c>
      <c r="P102" s="5" t="str">
        <f>CONCATENATE(LOWER(B102)," ",LOWER(C102))</f>
        <v>david mackrell</v>
      </c>
    </row>
    <row r="103" spans="1:17" s="5" customFormat="1" x14ac:dyDescent="0.2">
      <c r="A103" s="370">
        <v>8</v>
      </c>
      <c r="B103" s="371" t="s">
        <v>139</v>
      </c>
      <c r="C103" s="371" t="s">
        <v>140</v>
      </c>
      <c r="D103" s="372" t="s">
        <v>48</v>
      </c>
      <c r="E103" s="374">
        <f>SUM(F103:O103) - SMALL(F103:O103,2) - MIN(F103:O103)</f>
        <v>45</v>
      </c>
      <c r="F103" s="369">
        <f>IFERROR(VLOOKUP($P103,'Rd1 PI'!$C$2:$AC$41,17,0),0)</f>
        <v>15</v>
      </c>
      <c r="G103" s="4">
        <f>IFERROR(VLOOKUP($P103,'Rd2 Sandown'!$C$2:$AC$41,17,0),0)</f>
        <v>15</v>
      </c>
      <c r="H103" s="4">
        <f>IFERROR(VLOOKUP($P103,'Rd3 Winton'!$C$2:$AC$45,17,0),0)</f>
        <v>15</v>
      </c>
      <c r="I103" s="369">
        <f>IFERROR(VLOOKUP($P103,#REF!,17,0),0)</f>
        <v>0</v>
      </c>
      <c r="J103" s="369">
        <f>IFERROR(VLOOKUP($P103,#REF!,17,0),0)</f>
        <v>0</v>
      </c>
      <c r="K103" s="369">
        <f>IFERROR(VLOOKUP($P103,#REF!,17,0),0)</f>
        <v>0</v>
      </c>
      <c r="L103" s="369">
        <f>IFERROR(VLOOKUP($P103,#REF!,17,0),0)</f>
        <v>0</v>
      </c>
      <c r="M103" s="369">
        <f>IFERROR(VLOOKUP($P103,#REF!,17,0),0)</f>
        <v>0</v>
      </c>
      <c r="N103" s="369">
        <f>IFERROR(VLOOKUP($P103,#REF!,17,0),0)</f>
        <v>0</v>
      </c>
      <c r="O103" s="369">
        <f>IFERROR(VLOOKUP($P103,#REF!,17,0),0)</f>
        <v>0</v>
      </c>
      <c r="P103" s="5" t="str">
        <f>CONCATENATE(LOWER(B103)," ",LOWER(C103))</f>
        <v>simon acfield</v>
      </c>
    </row>
    <row r="104" spans="1:17" s="5" customFormat="1" x14ac:dyDescent="0.2">
      <c r="A104" s="370">
        <v>9</v>
      </c>
      <c r="B104" s="371" t="s">
        <v>363</v>
      </c>
      <c r="C104" s="371" t="s">
        <v>279</v>
      </c>
      <c r="D104" s="372" t="s">
        <v>48</v>
      </c>
      <c r="E104" s="374">
        <f>SUM(F104:O104) - SMALL(F104:O104,2) - MIN(F104:O104)</f>
        <v>45</v>
      </c>
      <c r="F104" s="369">
        <f>IFERROR(VLOOKUP($P104,'Rd1 PI'!$C$2:$AC$41,17,0),0)</f>
        <v>30</v>
      </c>
      <c r="G104" s="4">
        <f>IFERROR(VLOOKUP($P104,'Rd2 Sandown'!$C$2:$AC$41,17,0),0)</f>
        <v>0</v>
      </c>
      <c r="H104" s="4">
        <f>IFERROR(VLOOKUP($P104,'Rd3 Winton'!$C$2:$AC$45,17,0),0)</f>
        <v>15</v>
      </c>
      <c r="I104" s="369">
        <f>IFERROR(VLOOKUP($P104,#REF!,17,0),0)</f>
        <v>0</v>
      </c>
      <c r="J104" s="369">
        <f>IFERROR(VLOOKUP($P104,#REF!,17,0),0)</f>
        <v>0</v>
      </c>
      <c r="K104" s="369">
        <f>IFERROR(VLOOKUP($P104,#REF!,17,0),0)</f>
        <v>0</v>
      </c>
      <c r="L104" s="369">
        <f>IFERROR(VLOOKUP($P104,#REF!,17,0),0)</f>
        <v>0</v>
      </c>
      <c r="M104" s="369">
        <f>IFERROR(VLOOKUP($P104,#REF!,17,0),0)</f>
        <v>0</v>
      </c>
      <c r="N104" s="369">
        <f>IFERROR(VLOOKUP($P104,#REF!,17,0),0)</f>
        <v>0</v>
      </c>
      <c r="O104" s="369">
        <f>IFERROR(VLOOKUP($P104,#REF!,17,0),0)</f>
        <v>0</v>
      </c>
      <c r="P104" s="5" t="str">
        <f>CONCATENATE(LOWER(B104)," ",LOWER(C104))</f>
        <v>alex hailstone</v>
      </c>
    </row>
    <row r="105" spans="1:17" s="5" customFormat="1" x14ac:dyDescent="0.2">
      <c r="A105" s="370">
        <v>10</v>
      </c>
      <c r="B105" s="371" t="s">
        <v>191</v>
      </c>
      <c r="C105" s="371" t="s">
        <v>192</v>
      </c>
      <c r="D105" s="372" t="s">
        <v>48</v>
      </c>
      <c r="E105" s="374">
        <f>SUM(F105:O105) - SMALL(F105:O105,2) - MIN(F105:O105)</f>
        <v>15</v>
      </c>
      <c r="F105" s="369">
        <f>IFERROR(VLOOKUP($P105,'Rd1 PI'!$C$2:$AC$41,17,0),0)</f>
        <v>15</v>
      </c>
      <c r="G105" s="4">
        <f>IFERROR(VLOOKUP($P105,'Rd2 Sandown'!$C$2:$AC$41,17,0),0)</f>
        <v>0</v>
      </c>
      <c r="H105" s="4">
        <f>IFERROR(VLOOKUP($P105,'Rd3 Winton'!$C$2:$AC$45,17,0),0)</f>
        <v>0</v>
      </c>
      <c r="I105" s="369">
        <f>IFERROR(VLOOKUP($P105,#REF!,17,0),0)</f>
        <v>0</v>
      </c>
      <c r="J105" s="369">
        <f>IFERROR(VLOOKUP($P105,#REF!,17,0),0)</f>
        <v>0</v>
      </c>
      <c r="K105" s="369">
        <f>IFERROR(VLOOKUP($P105,#REF!,17,0),0)</f>
        <v>0</v>
      </c>
      <c r="L105" s="369">
        <f>IFERROR(VLOOKUP($P105,#REF!,17,0),0)</f>
        <v>0</v>
      </c>
      <c r="M105" s="369">
        <f>IFERROR(VLOOKUP($P105,#REF!,17,0),0)</f>
        <v>0</v>
      </c>
      <c r="N105" s="369">
        <f>IFERROR(VLOOKUP($P105,#REF!,17,0),0)</f>
        <v>0</v>
      </c>
      <c r="O105" s="369">
        <f>IFERROR(VLOOKUP($P105,#REF!,17,0),0)</f>
        <v>0</v>
      </c>
      <c r="P105" s="5" t="str">
        <f>CONCATENATE(LOWER(B105)," ",LOWER(C105))</f>
        <v>isaac pittolo</v>
      </c>
    </row>
    <row r="106" spans="1:17" s="5" customFormat="1" ht="13.5" thickBot="1" x14ac:dyDescent="0.25">
      <c r="A106" s="370">
        <v>11</v>
      </c>
      <c r="B106" s="371" t="s">
        <v>369</v>
      </c>
      <c r="C106" s="371" t="s">
        <v>370</v>
      </c>
      <c r="D106" s="372" t="s">
        <v>48</v>
      </c>
      <c r="E106" s="375">
        <f>SUM(F106:O106) - SMALL(F106:O106,2) - MIN(F106:O106)</f>
        <v>15</v>
      </c>
      <c r="F106" s="369">
        <f>IFERROR(VLOOKUP($P106,'Rd1 PI'!$C$2:$AC$41,17,0),0)</f>
        <v>0</v>
      </c>
      <c r="G106" s="4">
        <f>IFERROR(VLOOKUP($P106,'Rd2 Sandown'!$C$2:$AC$41,17,0),0)</f>
        <v>0</v>
      </c>
      <c r="H106" s="4">
        <f>IFERROR(VLOOKUP($P106,'Rd3 Winton'!$C$2:$AC$45,17,0),0)</f>
        <v>15</v>
      </c>
      <c r="I106" s="369">
        <f>IFERROR(VLOOKUP($P106,#REF!,17,0),0)</f>
        <v>0</v>
      </c>
      <c r="J106" s="369">
        <f>IFERROR(VLOOKUP($P106,#REF!,17,0),0)</f>
        <v>0</v>
      </c>
      <c r="K106" s="369">
        <f>IFERROR(VLOOKUP($P106,#REF!,17,0),0)</f>
        <v>0</v>
      </c>
      <c r="L106" s="369">
        <f>IFERROR(VLOOKUP($P106,#REF!,17,0),0)</f>
        <v>0</v>
      </c>
      <c r="M106" s="369">
        <f>IFERROR(VLOOKUP($P106,#REF!,17,0),0)</f>
        <v>0</v>
      </c>
      <c r="N106" s="369">
        <f>IFERROR(VLOOKUP($P106,#REF!,17,0),0)</f>
        <v>0</v>
      </c>
      <c r="O106" s="369">
        <f>IFERROR(VLOOKUP($P106,#REF!,17,0),0)</f>
        <v>0</v>
      </c>
      <c r="P106" s="5" t="str">
        <f>CONCATENATE(LOWER(B106)," ",LOWER(C106))</f>
        <v>barry payne</v>
      </c>
    </row>
    <row r="107" spans="1:17" x14ac:dyDescent="0.2">
      <c r="A107" s="13"/>
      <c r="B107" s="5"/>
      <c r="C107" s="5"/>
      <c r="D107" s="23"/>
      <c r="E107" s="24"/>
      <c r="F107" s="4"/>
      <c r="G107" s="4"/>
      <c r="H107" s="4"/>
      <c r="I107" s="12"/>
      <c r="J107" s="12"/>
      <c r="K107" s="12"/>
      <c r="L107" s="4"/>
      <c r="M107" s="4"/>
      <c r="N107" s="4"/>
      <c r="O107" s="4"/>
      <c r="P107" s="14"/>
      <c r="Q107" s="15"/>
    </row>
    <row r="108" spans="1:17" s="5" customFormat="1" ht="13.5" thickBot="1" x14ac:dyDescent="0.25">
      <c r="A108" s="39" t="s">
        <v>46</v>
      </c>
      <c r="B108" s="40"/>
      <c r="C108" s="40"/>
      <c r="D108" s="15"/>
      <c r="E108" s="24"/>
      <c r="F108" s="4"/>
      <c r="G108" s="4"/>
      <c r="H108" s="4"/>
      <c r="I108" s="4"/>
      <c r="J108" s="4"/>
      <c r="K108" s="4"/>
      <c r="L108" s="4"/>
      <c r="M108" s="4"/>
      <c r="N108" s="4"/>
      <c r="O108" s="4"/>
    </row>
    <row r="109" spans="1:17" s="5" customFormat="1" x14ac:dyDescent="0.2">
      <c r="A109" s="36">
        <v>1</v>
      </c>
      <c r="B109" s="86" t="s">
        <v>114</v>
      </c>
      <c r="C109" s="86" t="s">
        <v>115</v>
      </c>
      <c r="D109" s="37" t="s">
        <v>49</v>
      </c>
      <c r="E109" s="72">
        <f>SUM(F109:O109) - SMALL(F109:O109,2) - MIN(F109:O109)</f>
        <v>300</v>
      </c>
      <c r="F109" s="204">
        <f>IFERROR(VLOOKUP($P109,'Rd1 PI'!$C$2:$AC$41,17,0),0)</f>
        <v>100</v>
      </c>
      <c r="G109" s="4">
        <f>IFERROR(VLOOKUP($P109,'Rd2 Sandown'!$C$2:$AC$41,17,0),0)</f>
        <v>100</v>
      </c>
      <c r="H109" s="4">
        <f>IFERROR(VLOOKUP($P109,'Rd3 Winton'!$C$2:$AC$45,17,0),0)</f>
        <v>100</v>
      </c>
      <c r="I109" s="38">
        <f>IFERROR(VLOOKUP($P109,#REF!,17,0),0)</f>
        <v>0</v>
      </c>
      <c r="J109" s="38">
        <f>IFERROR(VLOOKUP($P109,#REF!,17,0),0)</f>
        <v>0</v>
      </c>
      <c r="K109" s="38">
        <f>IFERROR(VLOOKUP($P109,#REF!,17,0),0)</f>
        <v>0</v>
      </c>
      <c r="L109" s="38">
        <f>IFERROR(VLOOKUP($P109,#REF!,17,0),0)</f>
        <v>0</v>
      </c>
      <c r="M109" s="38">
        <f>IFERROR(VLOOKUP($P109,#REF!,17,0),0)</f>
        <v>0</v>
      </c>
      <c r="N109" s="38">
        <f>IFERROR(VLOOKUP($P109,#REF!,17,0),0)</f>
        <v>0</v>
      </c>
      <c r="O109" s="38">
        <f>IFERROR(VLOOKUP($P109,#REF!,17,0),0)</f>
        <v>0</v>
      </c>
      <c r="P109" s="5" t="str">
        <f>CONCATENATE(LOWER(B109)," ",LOWER(C109))</f>
        <v>randy stagno navarra</v>
      </c>
    </row>
    <row r="110" spans="1:17" s="5" customFormat="1" x14ac:dyDescent="0.2">
      <c r="A110" s="36">
        <v>2</v>
      </c>
      <c r="B110" s="86" t="s">
        <v>118</v>
      </c>
      <c r="C110" s="86" t="s">
        <v>119</v>
      </c>
      <c r="D110" s="37" t="s">
        <v>49</v>
      </c>
      <c r="E110" s="73">
        <f>SUM(F110:O110) - SMALL(F110:O110,2) - MIN(F110:O110)</f>
        <v>210</v>
      </c>
      <c r="F110" s="204">
        <f>IFERROR(VLOOKUP($P110,'Rd1 PI'!$C$2:$AC$41,17,0),0)</f>
        <v>60</v>
      </c>
      <c r="G110" s="4">
        <f>IFERROR(VLOOKUP($P110,'Rd2 Sandown'!$C$2:$AC$41,17,0),0)</f>
        <v>75</v>
      </c>
      <c r="H110" s="4">
        <f>IFERROR(VLOOKUP($P110,'Rd3 Winton'!$C$2:$AC$45,17,0),0)</f>
        <v>75</v>
      </c>
      <c r="I110" s="38">
        <v>0</v>
      </c>
      <c r="J110" s="38">
        <v>0</v>
      </c>
      <c r="K110" s="38">
        <v>0</v>
      </c>
      <c r="L110" s="38">
        <v>0</v>
      </c>
      <c r="M110" s="38">
        <v>0</v>
      </c>
      <c r="N110" s="38">
        <v>0</v>
      </c>
      <c r="O110" s="38">
        <f>IFERROR(VLOOKUP($P110,#REF!,17,0),0)</f>
        <v>0</v>
      </c>
      <c r="P110" s="5" t="str">
        <f>CONCATENATE(LOWER(B110)," ",LOWER(C110))</f>
        <v>david adam</v>
      </c>
    </row>
    <row r="111" spans="1:17" s="5" customFormat="1" x14ac:dyDescent="0.2">
      <c r="A111" s="36">
        <v>3</v>
      </c>
      <c r="B111" s="86" t="s">
        <v>123</v>
      </c>
      <c r="C111" s="86" t="s">
        <v>122</v>
      </c>
      <c r="D111" s="37" t="s">
        <v>49</v>
      </c>
      <c r="E111" s="73">
        <f>SUM(F111:O111) - SMALL(F111:O111,2) - MIN(F111:O111)</f>
        <v>165</v>
      </c>
      <c r="F111" s="204">
        <f>IFERROR(VLOOKUP($P111,'Rd1 PI'!$C$2:$AC$41,17,0),0)</f>
        <v>45</v>
      </c>
      <c r="G111" s="4">
        <f>IFERROR(VLOOKUP($P111,'Rd2 Sandown'!$C$2:$AC$41,17,0),0)</f>
        <v>60</v>
      </c>
      <c r="H111" s="4">
        <f>IFERROR(VLOOKUP($P111,'Rd3 Winton'!$C$2:$AC$45,17,0),0)</f>
        <v>60</v>
      </c>
      <c r="I111" s="38">
        <f>IFERROR(VLOOKUP($P111,#REF!,17,0),0)</f>
        <v>0</v>
      </c>
      <c r="J111" s="38">
        <f>IFERROR(VLOOKUP($P111,#REF!,17,0),0)</f>
        <v>0</v>
      </c>
      <c r="K111" s="38">
        <f>IFERROR(VLOOKUP($P111,#REF!,17,0),0)</f>
        <v>0</v>
      </c>
      <c r="L111" s="38">
        <f>IFERROR(VLOOKUP($P111,#REF!,17,0),0)</f>
        <v>0</v>
      </c>
      <c r="M111" s="38">
        <f>IFERROR(VLOOKUP($P111,#REF!,17,0),0)</f>
        <v>0</v>
      </c>
      <c r="N111" s="38">
        <f>IFERROR(VLOOKUP($P111,#REF!,17,0),0)</f>
        <v>0</v>
      </c>
      <c r="O111" s="38">
        <f>IFERROR(VLOOKUP($P111,#REF!,17,0),0)</f>
        <v>0</v>
      </c>
      <c r="P111" s="5" t="str">
        <f>CONCATENATE(LOWER(B111)," ",LOWER(C111))</f>
        <v>matt brogan</v>
      </c>
    </row>
    <row r="112" spans="1:17" s="5" customFormat="1" x14ac:dyDescent="0.2">
      <c r="A112" s="36">
        <v>4</v>
      </c>
      <c r="B112" s="86" t="s">
        <v>116</v>
      </c>
      <c r="C112" s="86" t="s">
        <v>117</v>
      </c>
      <c r="D112" s="37" t="s">
        <v>49</v>
      </c>
      <c r="E112" s="73">
        <f>SUM(F112:O112) - SMALL(F112:O112,2) - MIN(F112:O112)</f>
        <v>120</v>
      </c>
      <c r="F112" s="204">
        <f>IFERROR(VLOOKUP($P112,'Rd1 PI'!$C$2:$AC$41,17,0),0)</f>
        <v>75</v>
      </c>
      <c r="G112" s="4">
        <f>IFERROR(VLOOKUP($P112,'Rd2 Sandown'!$C$2:$AC$41,17,0),0)</f>
        <v>45</v>
      </c>
      <c r="H112" s="4">
        <f>IFERROR(VLOOKUP($P112,'Rd3 Winton'!$C$2:$AC$45,17,0),0)</f>
        <v>0</v>
      </c>
      <c r="I112" s="38">
        <f>IFERROR(VLOOKUP($P112,#REF!,17,0),0)</f>
        <v>0</v>
      </c>
      <c r="J112" s="38">
        <f>IFERROR(VLOOKUP($P112,#REF!,17,0),0)</f>
        <v>0</v>
      </c>
      <c r="K112" s="38">
        <f>IFERROR(VLOOKUP($P112,#REF!,17,0),0)</f>
        <v>0</v>
      </c>
      <c r="L112" s="38">
        <f>IFERROR(VLOOKUP($P112,#REF!,17,0),0)</f>
        <v>0</v>
      </c>
      <c r="M112" s="38">
        <f>IFERROR(VLOOKUP($P112,#REF!,17,0),0)</f>
        <v>0</v>
      </c>
      <c r="N112" s="38">
        <f>IFERROR(VLOOKUP($P112,#REF!,17,0),0)</f>
        <v>0</v>
      </c>
      <c r="O112" s="38">
        <f>IFERROR(VLOOKUP($P112,#REF!,17,0),0)</f>
        <v>0</v>
      </c>
      <c r="P112" s="5" t="str">
        <f>CONCATENATE(LOWER(B112)," ",LOWER(C112))</f>
        <v>alan conrad</v>
      </c>
    </row>
    <row r="113" spans="1:17" s="5" customFormat="1" ht="13.5" thickBot="1" x14ac:dyDescent="0.25">
      <c r="A113" s="36">
        <v>5</v>
      </c>
      <c r="B113" s="86"/>
      <c r="C113" s="86"/>
      <c r="D113" s="37" t="s">
        <v>49</v>
      </c>
      <c r="E113" s="74">
        <f>SUM(F113:O113) - SMALL(F113:O113,2) - MIN(F113:O113)</f>
        <v>0</v>
      </c>
      <c r="F113" s="204">
        <f>IFERROR(VLOOKUP($P113,'Rd1 PI'!$C$2:$AC$41,17,0),0)</f>
        <v>0</v>
      </c>
      <c r="G113" s="4">
        <f>IFERROR(VLOOKUP($P113,'Rd2 Sandown'!$C$2:$AC$41,17,0),0)</f>
        <v>0</v>
      </c>
      <c r="H113" s="4">
        <f>IFERROR(VLOOKUP($P113,'Rd3 Winton'!$C$2:$AC$45,17,0),0)</f>
        <v>0</v>
      </c>
      <c r="I113" s="38">
        <f>IFERROR(VLOOKUP($P113,#REF!,17,0),0)</f>
        <v>0</v>
      </c>
      <c r="J113" s="38">
        <f>IFERROR(VLOOKUP($P113,#REF!,17,0),0)</f>
        <v>0</v>
      </c>
      <c r="K113" s="38">
        <f>IFERROR(VLOOKUP($P113,#REF!,17,0),0)</f>
        <v>0</v>
      </c>
      <c r="L113" s="38">
        <f>IFERROR(VLOOKUP($P113,#REF!,17,0),0)</f>
        <v>0</v>
      </c>
      <c r="M113" s="38">
        <f>IFERROR(VLOOKUP($P113,#REF!,17,0),0)</f>
        <v>0</v>
      </c>
      <c r="N113" s="38">
        <f>IFERROR(VLOOKUP($P113,#REF!,17,0),0)</f>
        <v>0</v>
      </c>
      <c r="O113" s="38">
        <f>IFERROR(VLOOKUP($P113,#REF!,17,0),0)</f>
        <v>0</v>
      </c>
      <c r="P113" s="5" t="str">
        <f>CONCATENATE(LOWER(B113)," ",LOWER(C113))</f>
        <v xml:space="preserve"> </v>
      </c>
    </row>
    <row r="114" spans="1:17" x14ac:dyDescent="0.2">
      <c r="A114" s="13"/>
      <c r="B114" s="5"/>
      <c r="C114" s="5"/>
      <c r="D114" s="23"/>
      <c r="E114" s="24"/>
      <c r="F114" s="4"/>
      <c r="G114" s="4"/>
      <c r="H114" s="4"/>
      <c r="I114" s="12"/>
      <c r="J114" s="12"/>
      <c r="K114" s="12"/>
      <c r="L114" s="4"/>
      <c r="M114" s="4"/>
      <c r="N114" s="4"/>
      <c r="O114" s="4"/>
      <c r="P114" s="14"/>
      <c r="Q114" s="15"/>
    </row>
    <row r="115" spans="1:17" s="5" customFormat="1" ht="13.5" thickBot="1" x14ac:dyDescent="0.25">
      <c r="A115" s="122" t="s">
        <v>17</v>
      </c>
      <c r="B115" s="123"/>
      <c r="C115" s="123"/>
      <c r="D115" s="15"/>
      <c r="E115" s="24"/>
      <c r="F115" s="4"/>
      <c r="G115" s="4"/>
      <c r="H115" s="4"/>
      <c r="I115" s="4"/>
      <c r="J115" s="4"/>
      <c r="K115" s="4"/>
      <c r="L115" s="4"/>
      <c r="M115" s="4"/>
      <c r="N115" s="4"/>
      <c r="O115" s="4"/>
    </row>
    <row r="116" spans="1:17" s="5" customFormat="1" x14ac:dyDescent="0.2">
      <c r="A116" s="94">
        <v>1</v>
      </c>
      <c r="B116" s="99" t="s">
        <v>263</v>
      </c>
      <c r="C116" s="99" t="s">
        <v>264</v>
      </c>
      <c r="D116" s="95" t="s">
        <v>16</v>
      </c>
      <c r="E116" s="96">
        <f>SUM(F116:O116) - SMALL(F116:O116,2) - MIN(F116:O116)</f>
        <v>100</v>
      </c>
      <c r="F116" s="133">
        <f>IFERROR(VLOOKUP($P116,'Rd1 PI'!$C$2:$AC$41,17,0),0)</f>
        <v>0</v>
      </c>
      <c r="G116" s="4">
        <f>IFERROR(VLOOKUP($P116,'Rd2 Sandown'!$C$2:$AC$41,17,0),0)</f>
        <v>100</v>
      </c>
      <c r="H116" s="4">
        <f>IFERROR(VLOOKUP($P116,'Rd3 Winton'!$C$2:$AC$45,17,0),0)</f>
        <v>0</v>
      </c>
      <c r="I116" s="97">
        <f>IFERROR(VLOOKUP($P116,#REF!,17,0),0)</f>
        <v>0</v>
      </c>
      <c r="J116" s="97">
        <f>IFERROR(VLOOKUP($P116,#REF!,17,0),0)</f>
        <v>0</v>
      </c>
      <c r="K116" s="97">
        <f>IFERROR(VLOOKUP($P116,#REF!,17,0),0)</f>
        <v>0</v>
      </c>
      <c r="L116" s="97">
        <f>IFERROR(VLOOKUP($P116,#REF!,17,0),0)</f>
        <v>0</v>
      </c>
      <c r="M116" s="97">
        <f>IFERROR(VLOOKUP($P116,#REF!,17,0),0)</f>
        <v>0</v>
      </c>
      <c r="N116" s="97">
        <f>IFERROR(VLOOKUP($P116,#REF!,17,0),0)</f>
        <v>0</v>
      </c>
      <c r="O116" s="97">
        <f>IFERROR(VLOOKUP($P116,#REF!,17,0),0)</f>
        <v>0</v>
      </c>
      <c r="P116" s="5" t="str">
        <f>CONCATENATE(LOWER(B116)," ",LOWER(C116))</f>
        <v>steven cassar</v>
      </c>
    </row>
    <row r="117" spans="1:17" s="5" customFormat="1" x14ac:dyDescent="0.2">
      <c r="A117" s="94">
        <v>2</v>
      </c>
      <c r="B117" s="99"/>
      <c r="C117" s="99"/>
      <c r="D117" s="95" t="s">
        <v>16</v>
      </c>
      <c r="E117" s="98">
        <f>SUM(F117:O117) - SMALL(F117:O117,2) - MIN(F117:O117)</f>
        <v>0</v>
      </c>
      <c r="F117" s="133">
        <f>IFERROR(VLOOKUP($P117,'Rd1 PI'!$C$2:$AC$41,17,0),0)</f>
        <v>0</v>
      </c>
      <c r="G117" s="4">
        <f>IFERROR(VLOOKUP($P117,'Rd2 Sandown'!$C$2:$AC$41,17,0),0)</f>
        <v>0</v>
      </c>
      <c r="H117" s="4">
        <f>IFERROR(VLOOKUP($P117,'Rd3 Winton'!$C$2:$AC$45,17,0),0)</f>
        <v>0</v>
      </c>
      <c r="I117" s="97">
        <f>IFERROR(VLOOKUP($P117,#REF!,17,0),0)</f>
        <v>0</v>
      </c>
      <c r="J117" s="97">
        <f>IFERROR(VLOOKUP($P117,#REF!,17,0),0)</f>
        <v>0</v>
      </c>
      <c r="K117" s="97">
        <f>IFERROR(VLOOKUP($P117,#REF!,17,0),0)</f>
        <v>0</v>
      </c>
      <c r="L117" s="97">
        <f>IFERROR(VLOOKUP($P117,#REF!,17,0),0)</f>
        <v>0</v>
      </c>
      <c r="M117" s="97">
        <f>IFERROR(VLOOKUP($P117,#REF!,17,0),0)</f>
        <v>0</v>
      </c>
      <c r="N117" s="97">
        <f>IFERROR(VLOOKUP($P117,#REF!,17,0),0)</f>
        <v>0</v>
      </c>
      <c r="O117" s="97">
        <f>IFERROR(VLOOKUP($P117,#REF!,17,0),0)</f>
        <v>0</v>
      </c>
      <c r="P117" s="5" t="str">
        <f>CONCATENATE(LOWER(B117)," ",LOWER(C117))</f>
        <v xml:space="preserve"> </v>
      </c>
    </row>
    <row r="118" spans="1:17" s="5" customFormat="1" x14ac:dyDescent="0.2">
      <c r="A118" s="94">
        <v>3</v>
      </c>
      <c r="B118" s="99"/>
      <c r="C118" s="99"/>
      <c r="D118" s="95" t="s">
        <v>16</v>
      </c>
      <c r="E118" s="98">
        <f>SUM(F118:O118) - SMALL(F118:O118,2) - MIN(F118:O118)</f>
        <v>0</v>
      </c>
      <c r="F118" s="133">
        <f>IFERROR(VLOOKUP($P118,'Rd1 PI'!$C$2:$AC$41,17,0),0)</f>
        <v>0</v>
      </c>
      <c r="G118" s="4">
        <f>IFERROR(VLOOKUP($P118,'Rd2 Sandown'!$C$2:$AC$41,17,0),0)</f>
        <v>0</v>
      </c>
      <c r="H118" s="4">
        <f>IFERROR(VLOOKUP($P118,'Rd3 Winton'!$C$2:$AC$45,17,0),0)</f>
        <v>0</v>
      </c>
      <c r="I118" s="97">
        <f>IFERROR(VLOOKUP($P118,#REF!,17,0),0)</f>
        <v>0</v>
      </c>
      <c r="J118" s="97">
        <f>IFERROR(VLOOKUP($P118,#REF!,17,0),0)</f>
        <v>0</v>
      </c>
      <c r="K118" s="97">
        <f>IFERROR(VLOOKUP($P118,#REF!,17,0),0)</f>
        <v>0</v>
      </c>
      <c r="L118" s="97">
        <f>IFERROR(VLOOKUP($P118,#REF!,17,0),0)</f>
        <v>0</v>
      </c>
      <c r="M118" s="97">
        <f>IFERROR(VLOOKUP($P118,#REF!,17,0),0)</f>
        <v>0</v>
      </c>
      <c r="N118" s="97">
        <f>IFERROR(VLOOKUP($P118,#REF!,17,0),0)</f>
        <v>0</v>
      </c>
      <c r="O118" s="97">
        <f>IFERROR(VLOOKUP($P118,#REF!,17,0),0)</f>
        <v>0</v>
      </c>
      <c r="P118" s="5" t="str">
        <f>CONCATENATE(LOWER(B118)," ",LOWER(C118))</f>
        <v xml:space="preserve"> </v>
      </c>
    </row>
    <row r="119" spans="1:17" s="5" customFormat="1" x14ac:dyDescent="0.2">
      <c r="A119" s="94">
        <v>4</v>
      </c>
      <c r="B119" s="99"/>
      <c r="C119" s="99"/>
      <c r="D119" s="95" t="s">
        <v>16</v>
      </c>
      <c r="E119" s="98">
        <f>SUM(F119:O119) - SMALL(F119:O119,2) - MIN(F119:O119)</f>
        <v>0</v>
      </c>
      <c r="F119" s="133">
        <f>IFERROR(VLOOKUP($P119,'Rd1 PI'!$C$2:$AC$41,17,0),0)</f>
        <v>0</v>
      </c>
      <c r="G119" s="4">
        <f>IFERROR(VLOOKUP($P119,'Rd2 Sandown'!$C$2:$AC$41,17,0),0)</f>
        <v>0</v>
      </c>
      <c r="H119" s="4">
        <f>IFERROR(VLOOKUP($P119,'Rd3 Winton'!$C$2:$AC$45,17,0),0)</f>
        <v>0</v>
      </c>
      <c r="I119" s="97">
        <f>IFERROR(VLOOKUP($P119,#REF!,17,0),0)</f>
        <v>0</v>
      </c>
      <c r="J119" s="97">
        <f>IFERROR(VLOOKUP($P119,#REF!,17,0),0)</f>
        <v>0</v>
      </c>
      <c r="K119" s="97">
        <f>IFERROR(VLOOKUP($P119,#REF!,17,0),0)</f>
        <v>0</v>
      </c>
      <c r="L119" s="97">
        <f>IFERROR(VLOOKUP($P119,#REF!,17,0),0)</f>
        <v>0</v>
      </c>
      <c r="M119" s="97">
        <f>IFERROR(VLOOKUP($P119,#REF!,17,0),0)</f>
        <v>0</v>
      </c>
      <c r="N119" s="97">
        <f>IFERROR(VLOOKUP($P119,#REF!,17,0),0)</f>
        <v>0</v>
      </c>
      <c r="O119" s="97">
        <f>IFERROR(VLOOKUP($P119,#REF!,17,0),0)</f>
        <v>0</v>
      </c>
      <c r="P119" s="5" t="str">
        <f>CONCATENATE(LOWER(B119)," ",LOWER(C119))</f>
        <v xml:space="preserve"> </v>
      </c>
    </row>
    <row r="120" spans="1:17" s="5" customFormat="1" ht="13.5" thickBot="1" x14ac:dyDescent="0.25">
      <c r="A120" s="94">
        <v>5</v>
      </c>
      <c r="B120" s="100"/>
      <c r="C120" s="100"/>
      <c r="D120" s="95" t="s">
        <v>16</v>
      </c>
      <c r="E120" s="101">
        <f>SUM(F120:O120) - SMALL(F120:O120,2) - MIN(F120:O120)</f>
        <v>0</v>
      </c>
      <c r="F120" s="133">
        <f>IFERROR(VLOOKUP($P120,'Rd1 PI'!$C$2:$AC$41,17,0),0)</f>
        <v>0</v>
      </c>
      <c r="G120" s="4">
        <f>IFERROR(VLOOKUP($P120,'Rd2 Sandown'!$C$2:$AC$41,17,0),0)</f>
        <v>0</v>
      </c>
      <c r="H120" s="4">
        <f>IFERROR(VLOOKUP($P120,'Rd3 Winton'!$C$2:$AC$45,17,0),0)</f>
        <v>0</v>
      </c>
      <c r="I120" s="97">
        <f>IFERROR(VLOOKUP($P120,#REF!,17,0),0)</f>
        <v>0</v>
      </c>
      <c r="J120" s="97">
        <f>IFERROR(VLOOKUP($P120,#REF!,17,0),0)</f>
        <v>0</v>
      </c>
      <c r="K120" s="97">
        <f>IFERROR(VLOOKUP($P120,#REF!,17,0),0)</f>
        <v>0</v>
      </c>
      <c r="L120" s="97">
        <f>IFERROR(VLOOKUP($P120,#REF!,17,0),0)</f>
        <v>0</v>
      </c>
      <c r="M120" s="97">
        <f>IFERROR(VLOOKUP($P120,#REF!,17,0),0)</f>
        <v>0</v>
      </c>
      <c r="N120" s="97">
        <f>IFERROR(VLOOKUP($P120,#REF!,17,0),0)</f>
        <v>0</v>
      </c>
      <c r="O120" s="97">
        <f>IFERROR(VLOOKUP($P120,#REF!,17,0),0)</f>
        <v>0</v>
      </c>
      <c r="P120" s="5" t="str">
        <f>CONCATENATE(LOWER(B120)," ",LOWER(C120))</f>
        <v xml:space="preserve"> </v>
      </c>
    </row>
    <row r="121" spans="1:17" x14ac:dyDescent="0.2">
      <c r="A121" s="3"/>
      <c r="B121" s="22"/>
      <c r="C121" s="22"/>
      <c r="D121" s="23"/>
      <c r="E121" s="24"/>
      <c r="F121" s="4"/>
      <c r="G121" s="4"/>
      <c r="H121" s="4"/>
      <c r="I121" s="23"/>
      <c r="J121" s="4"/>
      <c r="K121" s="4"/>
      <c r="L121" s="4"/>
      <c r="M121" s="4"/>
      <c r="N121" s="4"/>
      <c r="O121" s="4"/>
      <c r="P121" s="14"/>
      <c r="Q121" s="15"/>
    </row>
    <row r="122" spans="1:17" s="5" customFormat="1" ht="13.5" thickBot="1" x14ac:dyDescent="0.25">
      <c r="A122" s="64" t="s">
        <v>11</v>
      </c>
      <c r="B122" s="59"/>
      <c r="C122" s="59"/>
      <c r="D122" s="23"/>
      <c r="E122" s="24"/>
      <c r="F122" s="4"/>
      <c r="G122" s="4"/>
      <c r="H122" s="4"/>
      <c r="I122" s="12"/>
      <c r="J122" s="12"/>
      <c r="K122" s="12"/>
      <c r="L122" s="4"/>
      <c r="M122" s="4"/>
      <c r="N122" s="4"/>
      <c r="O122" s="4"/>
    </row>
    <row r="123" spans="1:17" s="5" customFormat="1" x14ac:dyDescent="0.2">
      <c r="A123" s="62">
        <v>1</v>
      </c>
      <c r="B123" s="61" t="s">
        <v>112</v>
      </c>
      <c r="C123" s="61" t="s">
        <v>113</v>
      </c>
      <c r="D123" s="60" t="s">
        <v>13</v>
      </c>
      <c r="E123" s="75">
        <f>SUM(F123:O123) - SMALL(F123:O123,2) - MIN(F123:O123)</f>
        <v>175</v>
      </c>
      <c r="F123" s="130">
        <f>IFERROR(VLOOKUP($P123,'Rd1 PI'!$C$2:$AC$41,17,0),0)</f>
        <v>100</v>
      </c>
      <c r="G123" s="4">
        <f>IFERROR(VLOOKUP($P123,'Rd2 Sandown'!$C$2:$AC$41,17,0),0)</f>
        <v>75</v>
      </c>
      <c r="H123" s="4">
        <f>IFERROR(VLOOKUP($P123,'Rd3 Winton'!$C$2:$AC$45,17,0),0)</f>
        <v>0</v>
      </c>
      <c r="I123" s="267">
        <f>IFERROR(VLOOKUP($P123,#REF!,17,0),0)</f>
        <v>0</v>
      </c>
      <c r="J123" s="267">
        <f>IFERROR(VLOOKUP($P123,#REF!,17,0),0)</f>
        <v>0</v>
      </c>
      <c r="K123" s="267">
        <f>IFERROR(VLOOKUP($P123,#REF!,17,0),0)</f>
        <v>0</v>
      </c>
      <c r="L123" s="272">
        <f>IFERROR(VLOOKUP($P123,#REF!,17,0),0)</f>
        <v>0</v>
      </c>
      <c r="M123" s="272">
        <f>IFERROR(VLOOKUP($P123,#REF!,17,0),0)</f>
        <v>0</v>
      </c>
      <c r="N123" s="272">
        <f>IFERROR(VLOOKUP($P123,#REF!,17,0),0)</f>
        <v>0</v>
      </c>
      <c r="O123" s="272">
        <f>IFERROR(VLOOKUP($P123,#REF!,17,0),0)</f>
        <v>0</v>
      </c>
      <c r="P123" s="5" t="str">
        <f>CONCATENATE(LOWER(B123)," ",LOWER(C123))</f>
        <v>paul ledwith</v>
      </c>
    </row>
    <row r="124" spans="1:17" s="5" customFormat="1" x14ac:dyDescent="0.2">
      <c r="A124" s="62">
        <v>2</v>
      </c>
      <c r="B124" s="61" t="s">
        <v>28</v>
      </c>
      <c r="C124" s="61" t="s">
        <v>29</v>
      </c>
      <c r="D124" s="60" t="s">
        <v>13</v>
      </c>
      <c r="E124" s="76">
        <f>SUM(F124:O124) - SMALL(F124:O124,2) - MIN(F124:O124)</f>
        <v>175</v>
      </c>
      <c r="F124" s="130">
        <f>IFERROR(VLOOKUP($P124,'Rd1 PI'!$C$2:$AC$41,17,0),0)</f>
        <v>0</v>
      </c>
      <c r="G124" s="4">
        <f>IFERROR(VLOOKUP($P124,'Rd2 Sandown'!$C$2:$AC$41,17,0),0)</f>
        <v>100</v>
      </c>
      <c r="H124" s="4">
        <f>IFERROR(VLOOKUP($P124,'Rd3 Winton'!$C$2:$AC$45,17,0),0)</f>
        <v>75</v>
      </c>
      <c r="I124" s="267">
        <f>IFERROR(VLOOKUP($P124,#REF!,17,0),0)</f>
        <v>0</v>
      </c>
      <c r="J124" s="267">
        <f>IFERROR(VLOOKUP($P124,#REF!,17,0),0)</f>
        <v>0</v>
      </c>
      <c r="K124" s="267">
        <f>IFERROR(VLOOKUP($P124,#REF!,17,0),0)</f>
        <v>0</v>
      </c>
      <c r="L124" s="272">
        <f>IFERROR(VLOOKUP($P124,#REF!,17,0),0)</f>
        <v>0</v>
      </c>
      <c r="M124" s="272">
        <f>IFERROR(VLOOKUP($P124,#REF!,17,0),0)</f>
        <v>0</v>
      </c>
      <c r="N124" s="272">
        <f>IFERROR(VLOOKUP($P124,#REF!,17,0),0)</f>
        <v>0</v>
      </c>
      <c r="O124" s="272">
        <f>IFERROR(VLOOKUP($P124,#REF!,17,0),0)</f>
        <v>0</v>
      </c>
      <c r="P124" s="5" t="str">
        <f>CONCATENATE(LOWER(B124)," ",LOWER(C124))</f>
        <v>tim meaden</v>
      </c>
      <c r="Q124" s="15"/>
    </row>
    <row r="125" spans="1:17" x14ac:dyDescent="0.2">
      <c r="A125" s="62">
        <v>3</v>
      </c>
      <c r="B125" s="61" t="s">
        <v>209</v>
      </c>
      <c r="C125" s="61" t="s">
        <v>210</v>
      </c>
      <c r="D125" s="60" t="s">
        <v>13</v>
      </c>
      <c r="E125" s="76">
        <f>SUM(F125:O125) - SMALL(F125:O125,2) - MIN(F125:O125)</f>
        <v>120</v>
      </c>
      <c r="F125" s="130">
        <f>IFERROR(VLOOKUP($P125,'Rd1 PI'!$C$2:$AC$41,17,0),0)</f>
        <v>75</v>
      </c>
      <c r="G125" s="4">
        <f>IFERROR(VLOOKUP($P125,'Rd2 Sandown'!$C$2:$AC$41,17,0),0)</f>
        <v>45</v>
      </c>
      <c r="H125" s="4">
        <f>IFERROR(VLOOKUP($P125,'Rd3 Winton'!$C$2:$AC$45,17,0),0)</f>
        <v>0</v>
      </c>
      <c r="I125" s="267">
        <f>IFERROR(VLOOKUP($P125,#REF!,17,0),0)</f>
        <v>0</v>
      </c>
      <c r="J125" s="267">
        <f>IFERROR(VLOOKUP($P125,#REF!,17,0),0)</f>
        <v>0</v>
      </c>
      <c r="K125" s="267">
        <f>IFERROR(VLOOKUP($P125,#REF!,17,0),0)</f>
        <v>0</v>
      </c>
      <c r="L125" s="272">
        <f>IFERROR(VLOOKUP($P125,#REF!,17,0),0)</f>
        <v>0</v>
      </c>
      <c r="M125" s="272">
        <f>IFERROR(VLOOKUP($P125,#REF!,17,0),0)</f>
        <v>0</v>
      </c>
      <c r="N125" s="272">
        <f>IFERROR(VLOOKUP($P125,#REF!,17,0),0)</f>
        <v>0</v>
      </c>
      <c r="O125" s="272">
        <f>IFERROR(VLOOKUP($P125,#REF!,17,0),0)</f>
        <v>0</v>
      </c>
      <c r="P125" s="5" t="str">
        <f>CONCATENATE(LOWER(B125)," ",LOWER(C125))</f>
        <v>ray monik</v>
      </c>
      <c r="Q125" s="5"/>
    </row>
    <row r="126" spans="1:17" x14ac:dyDescent="0.2">
      <c r="A126" s="63">
        <v>4</v>
      </c>
      <c r="B126" s="87" t="s">
        <v>360</v>
      </c>
      <c r="C126" s="87" t="s">
        <v>361</v>
      </c>
      <c r="D126" s="60" t="s">
        <v>13</v>
      </c>
      <c r="E126" s="76">
        <f>SUM(F126:O126) - SMALL(F126:O126,2) - MIN(F126:O126)</f>
        <v>100</v>
      </c>
      <c r="F126" s="130">
        <f>IFERROR(VLOOKUP($P126,'Rd1 PI'!$C$2:$AC$41,17,0),0)</f>
        <v>0</v>
      </c>
      <c r="G126" s="4">
        <f>IFERROR(VLOOKUP($P126,'Rd2 Sandown'!$C$2:$AC$41,17,0),0)</f>
        <v>0</v>
      </c>
      <c r="H126" s="4">
        <f>IFERROR(VLOOKUP($P126,'Rd3 Winton'!$C$2:$AC$45,17,0),0)</f>
        <v>100</v>
      </c>
      <c r="I126" s="267">
        <f>IFERROR(VLOOKUP($P126,#REF!,17,0),0)</f>
        <v>0</v>
      </c>
      <c r="J126" s="267">
        <f>IFERROR(VLOOKUP($P126,#REF!,17,0),0)</f>
        <v>0</v>
      </c>
      <c r="K126" s="267">
        <f>IFERROR(VLOOKUP($P126,#REF!,17,0),0)</f>
        <v>0</v>
      </c>
      <c r="L126" s="272">
        <f>IFERROR(VLOOKUP($P126,#REF!,17,0),0)</f>
        <v>0</v>
      </c>
      <c r="M126" s="272">
        <f>IFERROR(VLOOKUP($P126,#REF!,17,0),0)</f>
        <v>0</v>
      </c>
      <c r="N126" s="272">
        <f>IFERROR(VLOOKUP($P126,#REF!,17,0),0)</f>
        <v>0</v>
      </c>
      <c r="O126" s="272">
        <f>IFERROR(VLOOKUP($P126,#REF!,17,0),0)</f>
        <v>0</v>
      </c>
      <c r="P126" s="5" t="str">
        <f>CONCATENATE(LOWER(B126)," ",LOWER(C126))</f>
        <v>chris hogan</v>
      </c>
      <c r="Q126" s="15"/>
    </row>
    <row r="127" spans="1:17" ht="13.5" thickBot="1" x14ac:dyDescent="0.25">
      <c r="A127" s="63">
        <v>5</v>
      </c>
      <c r="B127" s="61" t="s">
        <v>111</v>
      </c>
      <c r="C127" s="61" t="s">
        <v>210</v>
      </c>
      <c r="D127" s="60" t="s">
        <v>13</v>
      </c>
      <c r="E127" s="77">
        <f>SUM(F127:O127) - SMALL(F127:O127,2) - MIN(F127:O127)</f>
        <v>60</v>
      </c>
      <c r="F127" s="130">
        <f>IFERROR(VLOOKUP($P127,'Rd1 PI'!$C$2:$AC$41,17,0),0)</f>
        <v>0</v>
      </c>
      <c r="G127" s="4">
        <f>IFERROR(VLOOKUP($P127,'Rd2 Sandown'!$C$2:$AC$41,17,0),0)</f>
        <v>60</v>
      </c>
      <c r="H127" s="4">
        <f>IFERROR(VLOOKUP($P127,'Rd3 Winton'!$C$2:$AC$45,17,0),0)</f>
        <v>0</v>
      </c>
      <c r="I127" s="267">
        <f>IFERROR(VLOOKUP($P127,#REF!,17,0),0)</f>
        <v>0</v>
      </c>
      <c r="J127" s="267">
        <f>IFERROR(VLOOKUP($P127,#REF!,17,0),0)</f>
        <v>0</v>
      </c>
      <c r="K127" s="267">
        <f>IFERROR(VLOOKUP($P127,#REF!,17,0),0)</f>
        <v>0</v>
      </c>
      <c r="L127" s="272">
        <f>IFERROR(VLOOKUP($P127,#REF!,17,0),0)</f>
        <v>0</v>
      </c>
      <c r="M127" s="272">
        <f>IFERROR(VLOOKUP($P127,#REF!,17,0),0)</f>
        <v>0</v>
      </c>
      <c r="N127" s="272">
        <f>IFERROR(VLOOKUP($P127,#REF!,17,0),0)</f>
        <v>0</v>
      </c>
      <c r="O127" s="272">
        <f>IFERROR(VLOOKUP($P127,#REF!,17,0),0)</f>
        <v>0</v>
      </c>
      <c r="P127" s="5" t="str">
        <f>CONCATENATE(LOWER(B127)," ",LOWER(C127))</f>
        <v>dean monik</v>
      </c>
      <c r="Q127" s="15"/>
    </row>
    <row r="128" spans="1:17" x14ac:dyDescent="0.2">
      <c r="A128" s="29"/>
      <c r="B128" s="11"/>
      <c r="C128" s="11"/>
      <c r="F128" s="4"/>
      <c r="G128" s="232"/>
      <c r="H128" s="4"/>
      <c r="I128" s="12"/>
      <c r="J128" s="12"/>
      <c r="K128" s="12"/>
      <c r="L128" s="4"/>
      <c r="M128" s="4"/>
      <c r="N128" s="4"/>
      <c r="O128" s="4"/>
    </row>
    <row r="129" spans="1:16" s="5" customFormat="1" ht="13.5" thickBot="1" x14ac:dyDescent="0.25">
      <c r="A129" s="53" t="s">
        <v>10</v>
      </c>
      <c r="B129" s="45"/>
      <c r="C129" s="45"/>
      <c r="D129" s="7"/>
      <c r="E129" s="24"/>
      <c r="F129" s="4"/>
      <c r="G129" s="232"/>
      <c r="H129" s="4"/>
      <c r="I129" s="12"/>
      <c r="J129" s="12"/>
      <c r="K129" s="12"/>
      <c r="L129" s="4"/>
      <c r="M129" s="4"/>
      <c r="N129" s="4"/>
      <c r="O129" s="4"/>
    </row>
    <row r="130" spans="1:16" s="5" customFormat="1" x14ac:dyDescent="0.2">
      <c r="A130" s="54">
        <v>1</v>
      </c>
      <c r="B130" s="88" t="s">
        <v>261</v>
      </c>
      <c r="C130" s="88" t="s">
        <v>262</v>
      </c>
      <c r="D130" s="52" t="s">
        <v>14</v>
      </c>
      <c r="E130" s="78">
        <f>SUM(F130:O130) - SMALL(F130:O130,2) - MIN(F130:O130)</f>
        <v>200</v>
      </c>
      <c r="F130" s="128">
        <f>IFERROR(VLOOKUP($P130,'Rd1 PI'!$C$2:$AC$41,17,0),0)</f>
        <v>0</v>
      </c>
      <c r="G130" s="4">
        <f>IFERROR(VLOOKUP($P130,'Rd2 Sandown'!$C$2:$AC$41,17,0),0)</f>
        <v>100</v>
      </c>
      <c r="H130" s="4">
        <f>IFERROR(VLOOKUP($P130,'Rd3 Winton'!$C$2:$AC$45,17,0),0)</f>
        <v>100</v>
      </c>
      <c r="I130" s="51">
        <f>IFERROR(VLOOKUP($P130,#REF!,17,0),0)</f>
        <v>0</v>
      </c>
      <c r="J130" s="51">
        <f>IFERROR(VLOOKUP($P130,#REF!,17,0),0)</f>
        <v>0</v>
      </c>
      <c r="K130" s="51">
        <f>IFERROR(VLOOKUP($P130,#REF!,17,0),0)</f>
        <v>0</v>
      </c>
      <c r="L130" s="51">
        <f>IFERROR(VLOOKUP($P130,#REF!,17,0),0)</f>
        <v>0</v>
      </c>
      <c r="M130" s="51">
        <f>IFERROR(VLOOKUP($P130,#REF!,17,0),0)</f>
        <v>0</v>
      </c>
      <c r="N130" s="51">
        <f>IFERROR(VLOOKUP($P130,#REF!,17,0),0)</f>
        <v>0</v>
      </c>
      <c r="O130" s="51">
        <f>IFERROR(VLOOKUP($P130,#REF!,17,0),0)</f>
        <v>0</v>
      </c>
      <c r="P130" s="5" t="str">
        <f>CONCATENATE(LOWER(B130)," ",LOWER(C130))</f>
        <v>joseph maccora</v>
      </c>
    </row>
    <row r="131" spans="1:16" s="5" customFormat="1" x14ac:dyDescent="0.2">
      <c r="A131" s="54">
        <v>2</v>
      </c>
      <c r="B131" s="88" t="s">
        <v>130</v>
      </c>
      <c r="C131" s="88" t="s">
        <v>131</v>
      </c>
      <c r="D131" s="52" t="s">
        <v>14</v>
      </c>
      <c r="E131" s="79">
        <f>SUM(F131:O131) - SMALL(F131:O131,2) - MIN(F131:O131)</f>
        <v>100</v>
      </c>
      <c r="F131" s="128">
        <f>IFERROR(VLOOKUP($P131,'Rd1 PI'!$C$2:$AC$41,17,0),0)</f>
        <v>100</v>
      </c>
      <c r="G131" s="4">
        <f>IFERROR(VLOOKUP($P131,'Rd2 Sandown'!$C$2:$AC$41,17,0),0)</f>
        <v>0</v>
      </c>
      <c r="H131" s="4">
        <f>IFERROR(VLOOKUP($P131,'Rd3 Winton'!$C$2:$AC$45,17,0),0)</f>
        <v>0</v>
      </c>
      <c r="I131" s="51">
        <f>IFERROR(VLOOKUP($P131,#REF!,17,0),0)</f>
        <v>0</v>
      </c>
      <c r="J131" s="51">
        <f>IFERROR(VLOOKUP($P131,#REF!,17,0),0)</f>
        <v>0</v>
      </c>
      <c r="K131" s="51">
        <f>IFERROR(VLOOKUP($P131,#REF!,17,0),0)</f>
        <v>0</v>
      </c>
      <c r="L131" s="51">
        <f>IFERROR(VLOOKUP($P131,#REF!,17,0),0)</f>
        <v>0</v>
      </c>
      <c r="M131" s="51">
        <f>IFERROR(VLOOKUP($P131,#REF!,17,0),0)</f>
        <v>0</v>
      </c>
      <c r="N131" s="51">
        <f>IFERROR(VLOOKUP($P131,#REF!,17,0),0)</f>
        <v>0</v>
      </c>
      <c r="O131" s="51">
        <f>IFERROR(VLOOKUP($P131,#REF!,17,0),0)</f>
        <v>0</v>
      </c>
      <c r="P131" s="5" t="str">
        <f>CONCATENATE(LOWER(B131)," ",LOWER(C131))</f>
        <v>brendan beavis</v>
      </c>
    </row>
    <row r="132" spans="1:16" s="5" customFormat="1" x14ac:dyDescent="0.2">
      <c r="A132" s="54">
        <v>3</v>
      </c>
      <c r="B132" s="88"/>
      <c r="C132" s="88"/>
      <c r="D132" s="52" t="s">
        <v>14</v>
      </c>
      <c r="E132" s="79">
        <f>SUM(F132:O132) - SMALL(F132:O132,2) - MIN(F132:O132)</f>
        <v>0</v>
      </c>
      <c r="F132" s="128">
        <f>IFERROR(VLOOKUP($P132,'Rd1 PI'!$C$2:$AC$41,17,0),0)</f>
        <v>0</v>
      </c>
      <c r="G132" s="4">
        <f>IFERROR(VLOOKUP($P132,'Rd2 Sandown'!$C$2:$AC$41,17,0),0)</f>
        <v>0</v>
      </c>
      <c r="H132" s="4">
        <f>IFERROR(VLOOKUP($P132,'Rd3 Winton'!$C$2:$AC$45,17,0),0)</f>
        <v>0</v>
      </c>
      <c r="I132" s="51">
        <f>IFERROR(VLOOKUP($P132,#REF!,17,0),0)</f>
        <v>0</v>
      </c>
      <c r="J132" s="51">
        <f>IFERROR(VLOOKUP($P132,#REF!,17,0),0)</f>
        <v>0</v>
      </c>
      <c r="K132" s="51">
        <f>IFERROR(VLOOKUP($P132,#REF!,17,0),0)</f>
        <v>0</v>
      </c>
      <c r="L132" s="51">
        <f>IFERROR(VLOOKUP($P132,#REF!,17,0),0)</f>
        <v>0</v>
      </c>
      <c r="M132" s="51">
        <f>IFERROR(VLOOKUP($P132,#REF!,17,0),0)</f>
        <v>0</v>
      </c>
      <c r="N132" s="51">
        <f>IFERROR(VLOOKUP($P132,#REF!,17,0),0)</f>
        <v>0</v>
      </c>
      <c r="O132" s="51">
        <f>IFERROR(VLOOKUP($P132,#REF!,17,0),0)</f>
        <v>0</v>
      </c>
      <c r="P132" s="5" t="str">
        <f>CONCATENATE(LOWER(B132)," ",LOWER(C132))</f>
        <v xml:space="preserve"> </v>
      </c>
    </row>
    <row r="133" spans="1:16" s="5" customFormat="1" x14ac:dyDescent="0.2">
      <c r="A133" s="54">
        <v>4</v>
      </c>
      <c r="B133" s="55"/>
      <c r="C133" s="55"/>
      <c r="D133" s="52" t="s">
        <v>14</v>
      </c>
      <c r="E133" s="79">
        <f>SUM(F133:O133) - SMALL(F133:O133,2) - MIN(F133:O133)</f>
        <v>0</v>
      </c>
      <c r="F133" s="128">
        <f>IFERROR(VLOOKUP($P133,'Rd1 PI'!$C$2:$AC$41,17,0),0)</f>
        <v>0</v>
      </c>
      <c r="G133" s="4">
        <f>IFERROR(VLOOKUP($P133,'Rd2 Sandown'!$C$2:$AC$41,17,0),0)</f>
        <v>0</v>
      </c>
      <c r="H133" s="4">
        <f>IFERROR(VLOOKUP($P133,'Rd3 Winton'!$C$2:$AC$45,17,0),0)</f>
        <v>0</v>
      </c>
      <c r="I133" s="51">
        <f>IFERROR(VLOOKUP($P133,#REF!,17,0),0)</f>
        <v>0</v>
      </c>
      <c r="J133" s="51">
        <f>IFERROR(VLOOKUP($P133,#REF!,17,0),0)</f>
        <v>0</v>
      </c>
      <c r="K133" s="51">
        <f>IFERROR(VLOOKUP($P133,#REF!,17,0),0)</f>
        <v>0</v>
      </c>
      <c r="L133" s="51">
        <f>IFERROR(VLOOKUP($P133,#REF!,17,0),0)</f>
        <v>0</v>
      </c>
      <c r="M133" s="51">
        <f>IFERROR(VLOOKUP($P133,#REF!,17,0),0)</f>
        <v>0</v>
      </c>
      <c r="N133" s="51">
        <f>IFERROR(VLOOKUP($P133,#REF!,17,0),0)</f>
        <v>0</v>
      </c>
      <c r="O133" s="51">
        <f>IFERROR(VLOOKUP($P133,#REF!,17,0),0)</f>
        <v>0</v>
      </c>
      <c r="P133" s="5" t="str">
        <f>CONCATENATE(LOWER(B133)," ",LOWER(C133))</f>
        <v xml:space="preserve"> </v>
      </c>
    </row>
    <row r="134" spans="1:16" s="5" customFormat="1" ht="13.5" thickBot="1" x14ac:dyDescent="0.25">
      <c r="A134" s="54">
        <v>5</v>
      </c>
      <c r="B134" s="55"/>
      <c r="C134" s="55"/>
      <c r="D134" s="52" t="s">
        <v>14</v>
      </c>
      <c r="E134" s="80">
        <f>SUM(F134:O134) - SMALL(F134:O134,2) - MIN(F134:O134)</f>
        <v>0</v>
      </c>
      <c r="F134" s="128">
        <f>IFERROR(VLOOKUP($P134,'Rd1 PI'!$C$2:$AC$41,17,0),0)</f>
        <v>0</v>
      </c>
      <c r="G134" s="4">
        <f>IFERROR(VLOOKUP($P134,'Rd2 Sandown'!$C$2:$AC$41,17,0),0)</f>
        <v>0</v>
      </c>
      <c r="H134" s="4">
        <f>IFERROR(VLOOKUP($P134,'Rd3 Winton'!$C$2:$AC$45,17,0),0)</f>
        <v>0</v>
      </c>
      <c r="I134" s="51">
        <f>IFERROR(VLOOKUP($P134,#REF!,17,0),0)</f>
        <v>0</v>
      </c>
      <c r="J134" s="51">
        <f>IFERROR(VLOOKUP($P134,#REF!,17,0),0)</f>
        <v>0</v>
      </c>
      <c r="K134" s="51">
        <f>IFERROR(VLOOKUP($P134,#REF!,17,0),0)</f>
        <v>0</v>
      </c>
      <c r="L134" s="51">
        <f>IFERROR(VLOOKUP($P134,#REF!,17,0),0)</f>
        <v>0</v>
      </c>
      <c r="M134" s="51">
        <f>IFERROR(VLOOKUP($P134,#REF!,17,0),0)</f>
        <v>0</v>
      </c>
      <c r="N134" s="51">
        <f>IFERROR(VLOOKUP($P134,#REF!,17,0),0)</f>
        <v>0</v>
      </c>
      <c r="O134" s="51">
        <f>IFERROR(VLOOKUP($P134,#REF!,17,0),0)</f>
        <v>0</v>
      </c>
      <c r="P134" s="5" t="str">
        <f>CONCATENATE(LOWER(B134)," ",LOWER(C134))</f>
        <v xml:space="preserve"> </v>
      </c>
    </row>
    <row r="135" spans="1:16" x14ac:dyDescent="0.2">
      <c r="B135" s="6"/>
      <c r="C135" s="6"/>
    </row>
    <row r="136" spans="1:16" x14ac:dyDescent="0.2">
      <c r="D136" s="17"/>
    </row>
    <row r="137" spans="1:16" x14ac:dyDescent="0.2">
      <c r="D137" s="28"/>
      <c r="E137" s="24"/>
      <c r="G137" s="20"/>
      <c r="H137" s="20"/>
      <c r="I137" s="20"/>
      <c r="J137" s="2"/>
      <c r="K137" s="20"/>
      <c r="L137" s="20"/>
    </row>
    <row r="138" spans="1:16" x14ac:dyDescent="0.2">
      <c r="A138" s="29"/>
      <c r="D138" s="17"/>
    </row>
    <row r="139" spans="1:16" x14ac:dyDescent="0.2">
      <c r="B139" s="21"/>
      <c r="C139" s="21"/>
      <c r="D139" s="17"/>
    </row>
    <row r="140" spans="1:16" x14ac:dyDescent="0.2">
      <c r="D140" s="17"/>
    </row>
    <row r="141" spans="1:16" x14ac:dyDescent="0.2">
      <c r="D141" s="17"/>
    </row>
    <row r="142" spans="1:16" x14ac:dyDescent="0.2">
      <c r="B142" s="6"/>
      <c r="C142" s="6"/>
      <c r="D142" s="17"/>
    </row>
    <row r="143" spans="1:16" x14ac:dyDescent="0.2">
      <c r="A143" s="29"/>
      <c r="B143" s="5"/>
      <c r="C143" s="5"/>
      <c r="D143" s="17"/>
    </row>
    <row r="144" spans="1:16" x14ac:dyDescent="0.2">
      <c r="A144" s="29"/>
      <c r="D144" s="17"/>
      <c r="G144" s="2"/>
      <c r="H144" s="2"/>
      <c r="I144" s="2"/>
      <c r="J144" s="2"/>
      <c r="K144" s="20"/>
    </row>
    <row r="145" spans="1:5" x14ac:dyDescent="0.2">
      <c r="A145" s="29"/>
      <c r="B145" s="21"/>
      <c r="C145" s="21"/>
    </row>
    <row r="146" spans="1:5" x14ac:dyDescent="0.2">
      <c r="A146" s="29"/>
      <c r="D146" s="17"/>
    </row>
    <row r="147" spans="1:5" x14ac:dyDescent="0.2">
      <c r="A147" s="29"/>
    </row>
    <row r="148" spans="1:5" x14ac:dyDescent="0.2">
      <c r="D148" s="17"/>
    </row>
    <row r="149" spans="1:5" x14ac:dyDescent="0.2">
      <c r="A149" s="29"/>
      <c r="D149" s="17"/>
    </row>
    <row r="150" spans="1:5" x14ac:dyDescent="0.2">
      <c r="A150" s="29"/>
      <c r="D150" s="7"/>
      <c r="E150" s="24"/>
    </row>
    <row r="151" spans="1:5" x14ac:dyDescent="0.2">
      <c r="A151" s="29"/>
      <c r="D151" s="17"/>
    </row>
    <row r="152" spans="1:5" x14ac:dyDescent="0.2">
      <c r="A152" s="29"/>
      <c r="D152" s="7"/>
      <c r="E152" s="24"/>
    </row>
    <row r="153" spans="1:5" x14ac:dyDescent="0.2">
      <c r="A153" s="29"/>
    </row>
    <row r="154" spans="1:5" x14ac:dyDescent="0.2">
      <c r="A154" s="29"/>
    </row>
    <row r="155" spans="1:5" x14ac:dyDescent="0.2">
      <c r="A155" s="29"/>
    </row>
    <row r="156" spans="1:5" x14ac:dyDescent="0.2">
      <c r="A156" s="29"/>
    </row>
    <row r="157" spans="1:5" x14ac:dyDescent="0.2">
      <c r="A157" s="29"/>
      <c r="B157" s="11"/>
      <c r="C157" s="11"/>
    </row>
    <row r="158" spans="1:5" x14ac:dyDescent="0.2">
      <c r="A158" s="29"/>
      <c r="D158" s="12"/>
      <c r="E158" s="24"/>
    </row>
  </sheetData>
  <sortState ref="B130:Q132">
    <sortCondition descending="1" ref="E130:E132"/>
  </sortState>
  <mergeCells count="1">
    <mergeCell ref="A1:O1"/>
  </mergeCells>
  <phoneticPr fontId="2" type="noConversion"/>
  <conditionalFormatting sqref="B3:D4 B10:D11 F3:O3 F7 G7:G8 I22:O22 B22:D22 F22 F34:G34 B34:D34 F6:G6 B6:D7 B25:D25 I25:O25 G22:G23 B13:D14 F13:G14 F10:G11 B36:D36 F36:G36 B38:D43 F38:G43 F28:G30 B28:D30 I28:O30 I38:O43 I36:O36 I10:O11 I13:O14 I6:O7 I34:O34 F4:G4 I4:O4 H4:H14 H25:H30 F25:G25 H17:H23 I17:O18 F17:G18 B17:D18 H32:H43 I32:O32 B32:D32 F32:G32 F45:O45 B45:D45">
    <cfRule type="expression" dxfId="637" priority="628">
      <formula>$D3="OPN"</formula>
    </cfRule>
    <cfRule type="expression" dxfId="636" priority="629">
      <formula>$D3="RES"</formula>
    </cfRule>
    <cfRule type="expression" dxfId="635" priority="630">
      <formula>$D3="SMOD"</formula>
    </cfRule>
    <cfRule type="expression" dxfId="634" priority="631">
      <formula>$D3="CDMOD"</formula>
    </cfRule>
    <cfRule type="expression" dxfId="633" priority="632">
      <formula>$D3="ABMOD"</formula>
    </cfRule>
    <cfRule type="expression" dxfId="632" priority="633">
      <formula>$D3="NBC"</formula>
    </cfRule>
    <cfRule type="expression" dxfId="631" priority="634">
      <formula>$D3="NAC"</formula>
    </cfRule>
    <cfRule type="expression" dxfId="630" priority="635">
      <formula>$D3="SND"</formula>
    </cfRule>
    <cfRule type="expression" dxfId="629" priority="636">
      <formula>$D3="SNC"</formula>
    </cfRule>
    <cfRule type="expression" dxfId="628" priority="637">
      <formula>$D3="SNB"</formula>
    </cfRule>
    <cfRule type="expression" dxfId="627" priority="638">
      <formula>$D3="SNA"</formula>
    </cfRule>
  </conditionalFormatting>
  <conditionalFormatting sqref="F8 B8:D8 I8:O8">
    <cfRule type="expression" dxfId="626" priority="617">
      <formula>$D8="OPN"</formula>
    </cfRule>
    <cfRule type="expression" dxfId="625" priority="618">
      <formula>$D8="RES"</formula>
    </cfRule>
    <cfRule type="expression" dxfId="624" priority="619">
      <formula>$D8="SMOD"</formula>
    </cfRule>
    <cfRule type="expression" dxfId="623" priority="620">
      <formula>$D8="CDMOD"</formula>
    </cfRule>
    <cfRule type="expression" dxfId="622" priority="621">
      <formula>$D8="ABMOD"</formula>
    </cfRule>
    <cfRule type="expression" dxfId="621" priority="622">
      <formula>$D8="NBC"</formula>
    </cfRule>
    <cfRule type="expression" dxfId="620" priority="623">
      <formula>$D8="NAC"</formula>
    </cfRule>
    <cfRule type="expression" dxfId="619" priority="624">
      <formula>$D8="SND"</formula>
    </cfRule>
    <cfRule type="expression" dxfId="618" priority="625">
      <formula>$D8="SNC"</formula>
    </cfRule>
    <cfRule type="expression" dxfId="617" priority="626">
      <formula>$D8="SNB"</formula>
    </cfRule>
    <cfRule type="expression" dxfId="616" priority="627">
      <formula>$D8="SNA"</formula>
    </cfRule>
  </conditionalFormatting>
  <conditionalFormatting sqref="B23:D23 F23 I23:O23">
    <cfRule type="expression" dxfId="615" priority="606">
      <formula>$D23="OPN"</formula>
    </cfRule>
    <cfRule type="expression" dxfId="614" priority="607">
      <formula>$D23="RES"</formula>
    </cfRule>
    <cfRule type="expression" dxfId="613" priority="608">
      <formula>$D23="SMOD"</formula>
    </cfRule>
    <cfRule type="expression" dxfId="612" priority="609">
      <formula>$D23="CDMOD"</formula>
    </cfRule>
    <cfRule type="expression" dxfId="611" priority="610">
      <formula>$D23="ABMOD"</formula>
    </cfRule>
    <cfRule type="expression" dxfId="610" priority="611">
      <formula>$D23="NBC"</formula>
    </cfRule>
    <cfRule type="expression" dxfId="609" priority="612">
      <formula>$D23="NAC"</formula>
    </cfRule>
    <cfRule type="expression" dxfId="608" priority="613">
      <formula>$D23="SND"</formula>
    </cfRule>
    <cfRule type="expression" dxfId="607" priority="614">
      <formula>$D23="SNC"</formula>
    </cfRule>
    <cfRule type="expression" dxfId="606" priority="615">
      <formula>$D23="SNB"</formula>
    </cfRule>
    <cfRule type="expression" dxfId="605" priority="616">
      <formula>$D23="SNA"</formula>
    </cfRule>
  </conditionalFormatting>
  <conditionalFormatting sqref="G50:G54">
    <cfRule type="expression" dxfId="604" priority="595">
      <formula>$D50="OPN"</formula>
    </cfRule>
    <cfRule type="expression" dxfId="603" priority="596">
      <formula>$D50="RES"</formula>
    </cfRule>
    <cfRule type="expression" dxfId="602" priority="597">
      <formula>$D50="SMOD"</formula>
    </cfRule>
    <cfRule type="expression" dxfId="601" priority="598">
      <formula>$D50="CDMOD"</formula>
    </cfRule>
    <cfRule type="expression" dxfId="600" priority="599">
      <formula>$D50="ABMOD"</formula>
    </cfRule>
    <cfRule type="expression" dxfId="599" priority="600">
      <formula>$D50="NBC"</formula>
    </cfRule>
    <cfRule type="expression" dxfId="598" priority="601">
      <formula>$D50="NAC"</formula>
    </cfRule>
    <cfRule type="expression" dxfId="597" priority="602">
      <formula>$D50="SND"</formula>
    </cfRule>
    <cfRule type="expression" dxfId="596" priority="603">
      <formula>$D50="SNC"</formula>
    </cfRule>
    <cfRule type="expression" dxfId="595" priority="604">
      <formula>$D50="SNB"</formula>
    </cfRule>
    <cfRule type="expression" dxfId="594" priority="605">
      <formula>$D50="SNA"</formula>
    </cfRule>
  </conditionalFormatting>
  <conditionalFormatting sqref="G80:G84">
    <cfRule type="expression" dxfId="593" priority="474">
      <formula>$D80="OPN"</formula>
    </cfRule>
    <cfRule type="expression" dxfId="592" priority="475">
      <formula>$D80="RES"</formula>
    </cfRule>
    <cfRule type="expression" dxfId="591" priority="476">
      <formula>$D80="SMOD"</formula>
    </cfRule>
    <cfRule type="expression" dxfId="590" priority="477">
      <formula>$D80="CDMOD"</formula>
    </cfRule>
    <cfRule type="expression" dxfId="589" priority="478">
      <formula>$D80="ABMOD"</formula>
    </cfRule>
    <cfRule type="expression" dxfId="588" priority="479">
      <formula>$D80="NBC"</formula>
    </cfRule>
    <cfRule type="expression" dxfId="587" priority="480">
      <formula>$D80="NAC"</formula>
    </cfRule>
    <cfRule type="expression" dxfId="586" priority="481">
      <formula>$D80="SND"</formula>
    </cfRule>
    <cfRule type="expression" dxfId="585" priority="482">
      <formula>$D80="SNC"</formula>
    </cfRule>
    <cfRule type="expression" dxfId="584" priority="483">
      <formula>$D80="SNB"</formula>
    </cfRule>
    <cfRule type="expression" dxfId="583" priority="484">
      <formula>$D80="SNA"</formula>
    </cfRule>
  </conditionalFormatting>
  <conditionalFormatting sqref="G87:G89 G92:G93">
    <cfRule type="expression" dxfId="582" priority="463">
      <formula>$D87="OPN"</formula>
    </cfRule>
    <cfRule type="expression" dxfId="581" priority="464">
      <formula>$D87="RES"</formula>
    </cfRule>
    <cfRule type="expression" dxfId="580" priority="465">
      <formula>$D87="SMOD"</formula>
    </cfRule>
    <cfRule type="expression" dxfId="579" priority="466">
      <formula>$D87="CDMOD"</formula>
    </cfRule>
    <cfRule type="expression" dxfId="578" priority="467">
      <formula>$D87="ABMOD"</formula>
    </cfRule>
    <cfRule type="expression" dxfId="577" priority="468">
      <formula>$D87="NBC"</formula>
    </cfRule>
    <cfRule type="expression" dxfId="576" priority="469">
      <formula>$D87="NAC"</formula>
    </cfRule>
    <cfRule type="expression" dxfId="575" priority="470">
      <formula>$D87="SND"</formula>
    </cfRule>
    <cfRule type="expression" dxfId="574" priority="471">
      <formula>$D87="SNC"</formula>
    </cfRule>
    <cfRule type="expression" dxfId="573" priority="472">
      <formula>$D87="SNB"</formula>
    </cfRule>
    <cfRule type="expression" dxfId="572" priority="473">
      <formula>$D87="SNA"</formula>
    </cfRule>
  </conditionalFormatting>
  <conditionalFormatting sqref="G96:G100 G103:G104 G106">
    <cfRule type="expression" dxfId="571" priority="452">
      <formula>$D96="OPN"</formula>
    </cfRule>
    <cfRule type="expression" dxfId="570" priority="453">
      <formula>$D96="RES"</formula>
    </cfRule>
    <cfRule type="expression" dxfId="569" priority="454">
      <formula>$D96="SMOD"</formula>
    </cfRule>
    <cfRule type="expression" dxfId="568" priority="455">
      <formula>$D96="CDMOD"</formula>
    </cfRule>
    <cfRule type="expression" dxfId="567" priority="456">
      <formula>$D96="ABMOD"</formula>
    </cfRule>
    <cfRule type="expression" dxfId="566" priority="457">
      <formula>$D96="NBC"</formula>
    </cfRule>
    <cfRule type="expression" dxfId="565" priority="458">
      <formula>$D96="NAC"</formula>
    </cfRule>
    <cfRule type="expression" dxfId="564" priority="459">
      <formula>$D96="SND"</formula>
    </cfRule>
    <cfRule type="expression" dxfId="563" priority="460">
      <formula>$D96="SNC"</formula>
    </cfRule>
    <cfRule type="expression" dxfId="562" priority="461">
      <formula>$D96="SNB"</formula>
    </cfRule>
    <cfRule type="expression" dxfId="561" priority="462">
      <formula>$D96="SNA"</formula>
    </cfRule>
  </conditionalFormatting>
  <conditionalFormatting sqref="G109:G113">
    <cfRule type="expression" dxfId="560" priority="441">
      <formula>$D109="OPN"</formula>
    </cfRule>
    <cfRule type="expression" dxfId="559" priority="442">
      <formula>$D109="RES"</formula>
    </cfRule>
    <cfRule type="expression" dxfId="558" priority="443">
      <formula>$D109="SMOD"</formula>
    </cfRule>
    <cfRule type="expression" dxfId="557" priority="444">
      <formula>$D109="CDMOD"</formula>
    </cfRule>
    <cfRule type="expression" dxfId="556" priority="445">
      <formula>$D109="ABMOD"</formula>
    </cfRule>
    <cfRule type="expression" dxfId="555" priority="446">
      <formula>$D109="NBC"</formula>
    </cfRule>
    <cfRule type="expression" dxfId="554" priority="447">
      <formula>$D109="NAC"</formula>
    </cfRule>
    <cfRule type="expression" dxfId="553" priority="448">
      <formula>$D109="SND"</formula>
    </cfRule>
    <cfRule type="expression" dxfId="552" priority="449">
      <formula>$D109="SNC"</formula>
    </cfRule>
    <cfRule type="expression" dxfId="551" priority="450">
      <formula>$D109="SNB"</formula>
    </cfRule>
    <cfRule type="expression" dxfId="550" priority="451">
      <formula>$D109="SNA"</formula>
    </cfRule>
  </conditionalFormatting>
  <conditionalFormatting sqref="G116:G120">
    <cfRule type="expression" dxfId="549" priority="430">
      <formula>$D116="OPN"</formula>
    </cfRule>
    <cfRule type="expression" dxfId="548" priority="431">
      <formula>$D116="RES"</formula>
    </cfRule>
    <cfRule type="expression" dxfId="547" priority="432">
      <formula>$D116="SMOD"</formula>
    </cfRule>
    <cfRule type="expression" dxfId="546" priority="433">
      <formula>$D116="CDMOD"</formula>
    </cfRule>
    <cfRule type="expression" dxfId="545" priority="434">
      <formula>$D116="ABMOD"</formula>
    </cfRule>
    <cfRule type="expression" dxfId="544" priority="435">
      <formula>$D116="NBC"</formula>
    </cfRule>
    <cfRule type="expression" dxfId="543" priority="436">
      <formula>$D116="NAC"</formula>
    </cfRule>
    <cfRule type="expression" dxfId="542" priority="437">
      <formula>$D116="SND"</formula>
    </cfRule>
    <cfRule type="expression" dxfId="541" priority="438">
      <formula>$D116="SNC"</formula>
    </cfRule>
    <cfRule type="expression" dxfId="540" priority="439">
      <formula>$D116="SNB"</formula>
    </cfRule>
    <cfRule type="expression" dxfId="539" priority="440">
      <formula>$D116="SNA"</formula>
    </cfRule>
  </conditionalFormatting>
  <conditionalFormatting sqref="G57:G63">
    <cfRule type="expression" dxfId="538" priority="507">
      <formula>$D57="OPN"</formula>
    </cfRule>
    <cfRule type="expression" dxfId="537" priority="508">
      <formula>$D57="RES"</formula>
    </cfRule>
    <cfRule type="expression" dxfId="536" priority="509">
      <formula>$D57="SMOD"</formula>
    </cfRule>
    <cfRule type="expression" dxfId="535" priority="510">
      <formula>$D57="CDMOD"</formula>
    </cfRule>
    <cfRule type="expression" dxfId="534" priority="511">
      <formula>$D57="ABMOD"</formula>
    </cfRule>
    <cfRule type="expression" dxfId="533" priority="512">
      <formula>$D57="NBC"</formula>
    </cfRule>
    <cfRule type="expression" dxfId="532" priority="513">
      <formula>$D57="NAC"</formula>
    </cfRule>
    <cfRule type="expression" dxfId="531" priority="514">
      <formula>$D57="SND"</formula>
    </cfRule>
    <cfRule type="expression" dxfId="530" priority="515">
      <formula>$D57="SNC"</formula>
    </cfRule>
    <cfRule type="expression" dxfId="529" priority="516">
      <formula>$D57="SNB"</formula>
    </cfRule>
    <cfRule type="expression" dxfId="528" priority="517">
      <formula>$D57="SNA"</formula>
    </cfRule>
  </conditionalFormatting>
  <conditionalFormatting sqref="G66:G70">
    <cfRule type="expression" dxfId="527" priority="496">
      <formula>$D66="OPN"</formula>
    </cfRule>
    <cfRule type="expression" dxfId="526" priority="497">
      <formula>$D66="RES"</formula>
    </cfRule>
    <cfRule type="expression" dxfId="525" priority="498">
      <formula>$D66="SMOD"</formula>
    </cfRule>
    <cfRule type="expression" dxfId="524" priority="499">
      <formula>$D66="CDMOD"</formula>
    </cfRule>
    <cfRule type="expression" dxfId="523" priority="500">
      <formula>$D66="ABMOD"</formula>
    </cfRule>
    <cfRule type="expression" dxfId="522" priority="501">
      <formula>$D66="NBC"</formula>
    </cfRule>
    <cfRule type="expression" dxfId="521" priority="502">
      <formula>$D66="NAC"</formula>
    </cfRule>
    <cfRule type="expression" dxfId="520" priority="503">
      <formula>$D66="SND"</formula>
    </cfRule>
    <cfRule type="expression" dxfId="519" priority="504">
      <formula>$D66="SNC"</formula>
    </cfRule>
    <cfRule type="expression" dxfId="518" priority="505">
      <formula>$D66="SNB"</formula>
    </cfRule>
    <cfRule type="expression" dxfId="517" priority="506">
      <formula>$D66="SNA"</formula>
    </cfRule>
  </conditionalFormatting>
  <conditionalFormatting sqref="G73:G77">
    <cfRule type="expression" dxfId="516" priority="485">
      <formula>$D73="OPN"</formula>
    </cfRule>
    <cfRule type="expression" dxfId="515" priority="486">
      <formula>$D73="RES"</formula>
    </cfRule>
    <cfRule type="expression" dxfId="514" priority="487">
      <formula>$D73="SMOD"</formula>
    </cfRule>
    <cfRule type="expression" dxfId="513" priority="488">
      <formula>$D73="CDMOD"</formula>
    </cfRule>
    <cfRule type="expression" dxfId="512" priority="489">
      <formula>$D73="ABMOD"</formula>
    </cfRule>
    <cfRule type="expression" dxfId="511" priority="490">
      <formula>$D73="NBC"</formula>
    </cfRule>
    <cfRule type="expression" dxfId="510" priority="491">
      <formula>$D73="NAC"</formula>
    </cfRule>
    <cfRule type="expression" dxfId="509" priority="492">
      <formula>$D73="SND"</formula>
    </cfRule>
    <cfRule type="expression" dxfId="508" priority="493">
      <formula>$D73="SNC"</formula>
    </cfRule>
    <cfRule type="expression" dxfId="507" priority="494">
      <formula>$D73="SNB"</formula>
    </cfRule>
    <cfRule type="expression" dxfId="506" priority="495">
      <formula>$D73="SNA"</formula>
    </cfRule>
  </conditionalFormatting>
  <conditionalFormatting sqref="G123:G127">
    <cfRule type="expression" dxfId="505" priority="419">
      <formula>$D123="OPN"</formula>
    </cfRule>
    <cfRule type="expression" dxfId="504" priority="420">
      <formula>$D123="RES"</formula>
    </cfRule>
    <cfRule type="expression" dxfId="503" priority="421">
      <formula>$D123="SMOD"</formula>
    </cfRule>
    <cfRule type="expression" dxfId="502" priority="422">
      <formula>$D123="CDMOD"</formula>
    </cfRule>
    <cfRule type="expression" dxfId="501" priority="423">
      <formula>$D123="ABMOD"</formula>
    </cfRule>
    <cfRule type="expression" dxfId="500" priority="424">
      <formula>$D123="NBC"</formula>
    </cfRule>
    <cfRule type="expression" dxfId="499" priority="425">
      <formula>$D123="NAC"</formula>
    </cfRule>
    <cfRule type="expression" dxfId="498" priority="426">
      <formula>$D123="SND"</formula>
    </cfRule>
    <cfRule type="expression" dxfId="497" priority="427">
      <formula>$D123="SNC"</formula>
    </cfRule>
    <cfRule type="expression" dxfId="496" priority="428">
      <formula>$D123="SNB"</formula>
    </cfRule>
    <cfRule type="expression" dxfId="495" priority="429">
      <formula>$D123="SNA"</formula>
    </cfRule>
  </conditionalFormatting>
  <conditionalFormatting sqref="G130:G134">
    <cfRule type="expression" dxfId="494" priority="408">
      <formula>$D130="OPN"</formula>
    </cfRule>
    <cfRule type="expression" dxfId="493" priority="409">
      <formula>$D130="RES"</formula>
    </cfRule>
    <cfRule type="expression" dxfId="492" priority="410">
      <formula>$D130="SMOD"</formula>
    </cfRule>
    <cfRule type="expression" dxfId="491" priority="411">
      <formula>$D130="CDMOD"</formula>
    </cfRule>
    <cfRule type="expression" dxfId="490" priority="412">
      <formula>$D130="ABMOD"</formula>
    </cfRule>
    <cfRule type="expression" dxfId="489" priority="413">
      <formula>$D130="NBC"</formula>
    </cfRule>
    <cfRule type="expression" dxfId="488" priority="414">
      <formula>$D130="NAC"</formula>
    </cfRule>
    <cfRule type="expression" dxfId="487" priority="415">
      <formula>$D130="SND"</formula>
    </cfRule>
    <cfRule type="expression" dxfId="486" priority="416">
      <formula>$D130="SNC"</formula>
    </cfRule>
    <cfRule type="expression" dxfId="485" priority="417">
      <formula>$D130="SNB"</formula>
    </cfRule>
    <cfRule type="expression" dxfId="484" priority="418">
      <formula>$D130="SNA"</formula>
    </cfRule>
  </conditionalFormatting>
  <conditionalFormatting sqref="B19:D19 F19:G20 I20:J20 I19:O19">
    <cfRule type="expression" dxfId="483" priority="397">
      <formula>$D19="OPN"</formula>
    </cfRule>
    <cfRule type="expression" dxfId="482" priority="398">
      <formula>$D19="RES"</formula>
    </cfRule>
    <cfRule type="expression" dxfId="481" priority="399">
      <formula>$D19="SMOD"</formula>
    </cfRule>
    <cfRule type="expression" dxfId="480" priority="400">
      <formula>$D19="CDMOD"</formula>
    </cfRule>
    <cfRule type="expression" dxfId="479" priority="401">
      <formula>$D19="ABMOD"</formula>
    </cfRule>
    <cfRule type="expression" dxfId="478" priority="402">
      <formula>$D19="NBC"</formula>
    </cfRule>
    <cfRule type="expression" dxfId="477" priority="403">
      <formula>$D19="NAC"</formula>
    </cfRule>
    <cfRule type="expression" dxfId="476" priority="404">
      <formula>$D19="SND"</formula>
    </cfRule>
    <cfRule type="expression" dxfId="475" priority="405">
      <formula>$D19="SNC"</formula>
    </cfRule>
    <cfRule type="expression" dxfId="474" priority="406">
      <formula>$D19="SNB"</formula>
    </cfRule>
    <cfRule type="expression" dxfId="473" priority="407">
      <formula>$D19="SNA"</formula>
    </cfRule>
  </conditionalFormatting>
  <conditionalFormatting sqref="F33:G33 B33:D33 I33:O33">
    <cfRule type="expression" dxfId="472" priority="386">
      <formula>$D33="OPN"</formula>
    </cfRule>
    <cfRule type="expression" dxfId="471" priority="387">
      <formula>$D33="RES"</formula>
    </cfRule>
    <cfRule type="expression" dxfId="470" priority="388">
      <formula>$D33="SMOD"</formula>
    </cfRule>
    <cfRule type="expression" dxfId="469" priority="389">
      <formula>$D33="CDMOD"</formula>
    </cfRule>
    <cfRule type="expression" dxfId="468" priority="390">
      <formula>$D33="ABMOD"</formula>
    </cfRule>
    <cfRule type="expression" dxfId="467" priority="391">
      <formula>$D33="NBC"</formula>
    </cfRule>
    <cfRule type="expression" dxfId="466" priority="392">
      <formula>$D33="NAC"</formula>
    </cfRule>
    <cfRule type="expression" dxfId="465" priority="393">
      <formula>$D33="SND"</formula>
    </cfRule>
    <cfRule type="expression" dxfId="464" priority="394">
      <formula>$D33="SNC"</formula>
    </cfRule>
    <cfRule type="expression" dxfId="463" priority="395">
      <formula>$D33="SNB"</formula>
    </cfRule>
    <cfRule type="expression" dxfId="462" priority="396">
      <formula>$D33="SNA"</formula>
    </cfRule>
  </conditionalFormatting>
  <conditionalFormatting sqref="B37:D37 F37:G37 I37:O37">
    <cfRule type="expression" dxfId="461" priority="375">
      <formula>$D37="OPN"</formula>
    </cfRule>
    <cfRule type="expression" dxfId="460" priority="376">
      <formula>$D37="RES"</formula>
    </cfRule>
    <cfRule type="expression" dxfId="459" priority="377">
      <formula>$D37="SMOD"</formula>
    </cfRule>
    <cfRule type="expression" dxfId="458" priority="378">
      <formula>$D37="CDMOD"</formula>
    </cfRule>
    <cfRule type="expression" dxfId="457" priority="379">
      <formula>$D37="ABMOD"</formula>
    </cfRule>
    <cfRule type="expression" dxfId="456" priority="380">
      <formula>$D37="NBC"</formula>
    </cfRule>
    <cfRule type="expression" dxfId="455" priority="381">
      <formula>$D37="NAC"</formula>
    </cfRule>
    <cfRule type="expression" dxfId="454" priority="382">
      <formula>$D37="SND"</formula>
    </cfRule>
    <cfRule type="expression" dxfId="453" priority="383">
      <formula>$D37="SNC"</formula>
    </cfRule>
    <cfRule type="expression" dxfId="452" priority="384">
      <formula>$D37="SNB"</formula>
    </cfRule>
    <cfRule type="expression" dxfId="451" priority="385">
      <formula>$D37="SNA"</formula>
    </cfRule>
  </conditionalFormatting>
  <conditionalFormatting sqref="F5:G5 B5:D5 I5:O5">
    <cfRule type="expression" dxfId="450" priority="364">
      <formula>$D5="OPN"</formula>
    </cfRule>
    <cfRule type="expression" dxfId="449" priority="365">
      <formula>$D5="RES"</formula>
    </cfRule>
    <cfRule type="expression" dxfId="448" priority="366">
      <formula>$D5="SMOD"</formula>
    </cfRule>
    <cfRule type="expression" dxfId="447" priority="367">
      <formula>$D5="CDMOD"</formula>
    </cfRule>
    <cfRule type="expression" dxfId="446" priority="368">
      <formula>$D5="ABMOD"</formula>
    </cfRule>
    <cfRule type="expression" dxfId="445" priority="369">
      <formula>$D5="NBC"</formula>
    </cfRule>
    <cfRule type="expression" dxfId="444" priority="370">
      <formula>$D5="NAC"</formula>
    </cfRule>
    <cfRule type="expression" dxfId="443" priority="371">
      <formula>$D5="SND"</formula>
    </cfRule>
    <cfRule type="expression" dxfId="442" priority="372">
      <formula>$D5="SNC"</formula>
    </cfRule>
    <cfRule type="expression" dxfId="441" priority="373">
      <formula>$D5="SNB"</formula>
    </cfRule>
    <cfRule type="expression" dxfId="440" priority="374">
      <formula>$D5="SNA"</formula>
    </cfRule>
  </conditionalFormatting>
  <conditionalFormatting sqref="B12:D12 F12:G12 I12:O12">
    <cfRule type="expression" dxfId="439" priority="353">
      <formula>$D12="OPN"</formula>
    </cfRule>
    <cfRule type="expression" dxfId="438" priority="354">
      <formula>$D12="RES"</formula>
    </cfRule>
    <cfRule type="expression" dxfId="437" priority="355">
      <formula>$D12="SMOD"</formula>
    </cfRule>
    <cfRule type="expression" dxfId="436" priority="356">
      <formula>$D12="CDMOD"</formula>
    </cfRule>
    <cfRule type="expression" dxfId="435" priority="357">
      <formula>$D12="ABMOD"</formula>
    </cfRule>
    <cfRule type="expression" dxfId="434" priority="358">
      <formula>$D12="NBC"</formula>
    </cfRule>
    <cfRule type="expression" dxfId="433" priority="359">
      <formula>$D12="NAC"</formula>
    </cfRule>
    <cfRule type="expression" dxfId="432" priority="360">
      <formula>$D12="SND"</formula>
    </cfRule>
    <cfRule type="expression" dxfId="431" priority="361">
      <formula>$D12="SNC"</formula>
    </cfRule>
    <cfRule type="expression" dxfId="430" priority="362">
      <formula>$D12="SNB"</formula>
    </cfRule>
    <cfRule type="expression" dxfId="429" priority="363">
      <formula>$D12="SNA"</formula>
    </cfRule>
  </conditionalFormatting>
  <conditionalFormatting sqref="F27:G27 B27:D27 I27:O27">
    <cfRule type="expression" dxfId="428" priority="342">
      <formula>$D27="OPN"</formula>
    </cfRule>
    <cfRule type="expression" dxfId="427" priority="343">
      <formula>$D27="RES"</formula>
    </cfRule>
    <cfRule type="expression" dxfId="426" priority="344">
      <formula>$D27="SMOD"</formula>
    </cfRule>
    <cfRule type="expression" dxfId="425" priority="345">
      <formula>$D27="CDMOD"</formula>
    </cfRule>
    <cfRule type="expression" dxfId="424" priority="346">
      <formula>$D27="ABMOD"</formula>
    </cfRule>
    <cfRule type="expression" dxfId="423" priority="347">
      <formula>$D27="NBC"</formula>
    </cfRule>
    <cfRule type="expression" dxfId="422" priority="348">
      <formula>$D27="NAC"</formula>
    </cfRule>
    <cfRule type="expression" dxfId="421" priority="349">
      <formula>$D27="SND"</formula>
    </cfRule>
    <cfRule type="expression" dxfId="420" priority="350">
      <formula>$D27="SNC"</formula>
    </cfRule>
    <cfRule type="expression" dxfId="419" priority="351">
      <formula>$D27="SNB"</formula>
    </cfRule>
    <cfRule type="expression" dxfId="418" priority="352">
      <formula>$D27="SNA"</formula>
    </cfRule>
  </conditionalFormatting>
  <conditionalFormatting sqref="G90:G91">
    <cfRule type="expression" dxfId="417" priority="320">
      <formula>$D90="OPN"</formula>
    </cfRule>
    <cfRule type="expression" dxfId="416" priority="321">
      <formula>$D90="RES"</formula>
    </cfRule>
    <cfRule type="expression" dxfId="415" priority="322">
      <formula>$D90="SMOD"</formula>
    </cfRule>
    <cfRule type="expression" dxfId="414" priority="323">
      <formula>$D90="CDMOD"</formula>
    </cfRule>
    <cfRule type="expression" dxfId="413" priority="324">
      <formula>$D90="ABMOD"</formula>
    </cfRule>
    <cfRule type="expression" dxfId="412" priority="325">
      <formula>$D90="NBC"</formula>
    </cfRule>
    <cfRule type="expression" dxfId="411" priority="326">
      <formula>$D90="NAC"</formula>
    </cfRule>
    <cfRule type="expression" dxfId="410" priority="327">
      <formula>$D90="SND"</formula>
    </cfRule>
    <cfRule type="expression" dxfId="409" priority="328">
      <formula>$D90="SNC"</formula>
    </cfRule>
    <cfRule type="expression" dxfId="408" priority="329">
      <formula>$D90="SNB"</formula>
    </cfRule>
    <cfRule type="expression" dxfId="407" priority="330">
      <formula>$D90="SNA"</formula>
    </cfRule>
  </conditionalFormatting>
  <conditionalFormatting sqref="B9:D9 F9:G9 I9:O9">
    <cfRule type="expression" dxfId="406" priority="309">
      <formula>$D9="OPN"</formula>
    </cfRule>
    <cfRule type="expression" dxfId="405" priority="310">
      <formula>$D9="RES"</formula>
    </cfRule>
    <cfRule type="expression" dxfId="404" priority="311">
      <formula>$D9="SMOD"</formula>
    </cfRule>
    <cfRule type="expression" dxfId="403" priority="312">
      <formula>$D9="CDMOD"</formula>
    </cfRule>
    <cfRule type="expression" dxfId="402" priority="313">
      <formula>$D9="ABMOD"</formula>
    </cfRule>
    <cfRule type="expression" dxfId="401" priority="314">
      <formula>$D9="NBC"</formula>
    </cfRule>
    <cfRule type="expression" dxfId="400" priority="315">
      <formula>$D9="NAC"</formula>
    </cfRule>
    <cfRule type="expression" dxfId="399" priority="316">
      <formula>$D9="SND"</formula>
    </cfRule>
    <cfRule type="expression" dxfId="398" priority="317">
      <formula>$D9="SNC"</formula>
    </cfRule>
    <cfRule type="expression" dxfId="397" priority="318">
      <formula>$D9="SNB"</formula>
    </cfRule>
    <cfRule type="expression" dxfId="396" priority="319">
      <formula>$D9="SNA"</formula>
    </cfRule>
  </conditionalFormatting>
  <conditionalFormatting sqref="B35:D35 F35:G35 I35:O35">
    <cfRule type="expression" dxfId="395" priority="298">
      <formula>$D35="OPN"</formula>
    </cfRule>
    <cfRule type="expression" dxfId="394" priority="299">
      <formula>$D35="RES"</formula>
    </cfRule>
    <cfRule type="expression" dxfId="393" priority="300">
      <formula>$D35="SMOD"</formula>
    </cfRule>
    <cfRule type="expression" dxfId="392" priority="301">
      <formula>$D35="CDMOD"</formula>
    </cfRule>
    <cfRule type="expression" dxfId="391" priority="302">
      <formula>$D35="ABMOD"</formula>
    </cfRule>
    <cfRule type="expression" dxfId="390" priority="303">
      <formula>$D35="NBC"</formula>
    </cfRule>
    <cfRule type="expression" dxfId="389" priority="304">
      <formula>$D35="NAC"</formula>
    </cfRule>
    <cfRule type="expression" dxfId="388" priority="305">
      <formula>$D35="SND"</formula>
    </cfRule>
    <cfRule type="expression" dxfId="387" priority="306">
      <formula>$D35="SNC"</formula>
    </cfRule>
    <cfRule type="expression" dxfId="386" priority="307">
      <formula>$D35="SNB"</formula>
    </cfRule>
    <cfRule type="expression" dxfId="385" priority="308">
      <formula>$D35="SNA"</formula>
    </cfRule>
  </conditionalFormatting>
  <conditionalFormatting sqref="B26:D26 F26:G26 I26:O26">
    <cfRule type="expression" dxfId="384" priority="287">
      <formula>$D26="OPN"</formula>
    </cfRule>
    <cfRule type="expression" dxfId="383" priority="288">
      <formula>$D26="RES"</formula>
    </cfRule>
    <cfRule type="expression" dxfId="382" priority="289">
      <formula>$D26="SMOD"</formula>
    </cfRule>
    <cfRule type="expression" dxfId="381" priority="290">
      <formula>$D26="CDMOD"</formula>
    </cfRule>
    <cfRule type="expression" dxfId="380" priority="291">
      <formula>$D26="ABMOD"</formula>
    </cfRule>
    <cfRule type="expression" dxfId="379" priority="292">
      <formula>$D26="NBC"</formula>
    </cfRule>
    <cfRule type="expression" dxfId="378" priority="293">
      <formula>$D26="NAC"</formula>
    </cfRule>
    <cfRule type="expression" dxfId="377" priority="294">
      <formula>$D26="SND"</formula>
    </cfRule>
    <cfRule type="expression" dxfId="376" priority="295">
      <formula>$D26="SNC"</formula>
    </cfRule>
    <cfRule type="expression" dxfId="375" priority="296">
      <formula>$D26="SNB"</formula>
    </cfRule>
    <cfRule type="expression" dxfId="374" priority="297">
      <formula>$D26="SNA"</formula>
    </cfRule>
  </conditionalFormatting>
  <conditionalFormatting sqref="B20:D20 K20:O20">
    <cfRule type="expression" dxfId="373" priority="276">
      <formula>$D20="OPN"</formula>
    </cfRule>
    <cfRule type="expression" dxfId="372" priority="277">
      <formula>$D20="RES"</formula>
    </cfRule>
    <cfRule type="expression" dxfId="371" priority="278">
      <formula>$D20="SMOD"</formula>
    </cfRule>
    <cfRule type="expression" dxfId="370" priority="279">
      <formula>$D20="CDMOD"</formula>
    </cfRule>
    <cfRule type="expression" dxfId="369" priority="280">
      <formula>$D20="ABMOD"</formula>
    </cfRule>
    <cfRule type="expression" dxfId="368" priority="281">
      <formula>$D20="NBC"</formula>
    </cfRule>
    <cfRule type="expression" dxfId="367" priority="282">
      <formula>$D20="NAC"</formula>
    </cfRule>
    <cfRule type="expression" dxfId="366" priority="283">
      <formula>$D20="SND"</formula>
    </cfRule>
    <cfRule type="expression" dxfId="365" priority="284">
      <formula>$D20="SNC"</formula>
    </cfRule>
    <cfRule type="expression" dxfId="364" priority="285">
      <formula>$D20="SNB"</formula>
    </cfRule>
    <cfRule type="expression" dxfId="363" priority="286">
      <formula>$D20="SNA"</formula>
    </cfRule>
  </conditionalFormatting>
  <conditionalFormatting sqref="G101:G102">
    <cfRule type="expression" dxfId="362" priority="265">
      <formula>$D101="OPN"</formula>
    </cfRule>
    <cfRule type="expression" dxfId="361" priority="266">
      <formula>$D101="RES"</formula>
    </cfRule>
    <cfRule type="expression" dxfId="360" priority="267">
      <formula>$D101="SMOD"</formula>
    </cfRule>
    <cfRule type="expression" dxfId="359" priority="268">
      <formula>$D101="CDMOD"</formula>
    </cfRule>
    <cfRule type="expression" dxfId="358" priority="269">
      <formula>$D101="ABMOD"</formula>
    </cfRule>
    <cfRule type="expression" dxfId="357" priority="270">
      <formula>$D101="NBC"</formula>
    </cfRule>
    <cfRule type="expression" dxfId="356" priority="271">
      <formula>$D101="NAC"</formula>
    </cfRule>
    <cfRule type="expression" dxfId="355" priority="272">
      <formula>$D101="SND"</formula>
    </cfRule>
    <cfRule type="expression" dxfId="354" priority="273">
      <formula>$D101="SNC"</formula>
    </cfRule>
    <cfRule type="expression" dxfId="353" priority="274">
      <formula>$D101="SNB"</formula>
    </cfRule>
    <cfRule type="expression" dxfId="352" priority="275">
      <formula>$D101="SNA"</formula>
    </cfRule>
  </conditionalFormatting>
  <conditionalFormatting sqref="B21:D21 F21:G21 I21:O21">
    <cfRule type="expression" dxfId="351" priority="254">
      <formula>$D21="OPN"</formula>
    </cfRule>
    <cfRule type="expression" dxfId="350" priority="255">
      <formula>$D21="RES"</formula>
    </cfRule>
    <cfRule type="expression" dxfId="349" priority="256">
      <formula>$D21="SMOD"</formula>
    </cfRule>
    <cfRule type="expression" dxfId="348" priority="257">
      <formula>$D21="CDMOD"</formula>
    </cfRule>
    <cfRule type="expression" dxfId="347" priority="258">
      <formula>$D21="ABMOD"</formula>
    </cfRule>
    <cfRule type="expression" dxfId="346" priority="259">
      <formula>$D21="NBC"</formula>
    </cfRule>
    <cfRule type="expression" dxfId="345" priority="260">
      <formula>$D21="NAC"</formula>
    </cfRule>
    <cfRule type="expression" dxfId="344" priority="261">
      <formula>$D21="SND"</formula>
    </cfRule>
    <cfRule type="expression" dxfId="343" priority="262">
      <formula>$D21="SNC"</formula>
    </cfRule>
    <cfRule type="expression" dxfId="342" priority="263">
      <formula>$D21="SNB"</formula>
    </cfRule>
    <cfRule type="expression" dxfId="341" priority="264">
      <formula>$D21="SNA"</formula>
    </cfRule>
  </conditionalFormatting>
  <conditionalFormatting sqref="H50:H54">
    <cfRule type="expression" dxfId="340" priority="243">
      <formula>$D50="OPN"</formula>
    </cfRule>
    <cfRule type="expression" dxfId="339" priority="244">
      <formula>$D50="RES"</formula>
    </cfRule>
    <cfRule type="expression" dxfId="338" priority="245">
      <formula>$D50="SMOD"</formula>
    </cfRule>
    <cfRule type="expression" dxfId="337" priority="246">
      <formula>$D50="CDMOD"</formula>
    </cfRule>
    <cfRule type="expression" dxfId="336" priority="247">
      <formula>$D50="ABMOD"</formula>
    </cfRule>
    <cfRule type="expression" dxfId="335" priority="248">
      <formula>$D50="NBC"</formula>
    </cfRule>
    <cfRule type="expression" dxfId="334" priority="249">
      <formula>$D50="NAC"</formula>
    </cfRule>
    <cfRule type="expression" dxfId="333" priority="250">
      <formula>$D50="SND"</formula>
    </cfRule>
    <cfRule type="expression" dxfId="332" priority="251">
      <formula>$D50="SNC"</formula>
    </cfRule>
    <cfRule type="expression" dxfId="331" priority="252">
      <formula>$D50="SNB"</formula>
    </cfRule>
    <cfRule type="expression" dxfId="330" priority="253">
      <formula>$D50="SNA"</formula>
    </cfRule>
  </conditionalFormatting>
  <conditionalFormatting sqref="H80:H84">
    <cfRule type="expression" dxfId="329" priority="133">
      <formula>$D80="OPN"</formula>
    </cfRule>
    <cfRule type="expression" dxfId="328" priority="134">
      <formula>$D80="RES"</formula>
    </cfRule>
    <cfRule type="expression" dxfId="327" priority="135">
      <formula>$D80="SMOD"</formula>
    </cfRule>
    <cfRule type="expression" dxfId="326" priority="136">
      <formula>$D80="CDMOD"</formula>
    </cfRule>
    <cfRule type="expression" dxfId="325" priority="137">
      <formula>$D80="ABMOD"</formula>
    </cfRule>
    <cfRule type="expression" dxfId="324" priority="138">
      <formula>$D80="NBC"</formula>
    </cfRule>
    <cfRule type="expression" dxfId="323" priority="139">
      <formula>$D80="NAC"</formula>
    </cfRule>
    <cfRule type="expression" dxfId="322" priority="140">
      <formula>$D80="SND"</formula>
    </cfRule>
    <cfRule type="expression" dxfId="321" priority="141">
      <formula>$D80="SNC"</formula>
    </cfRule>
    <cfRule type="expression" dxfId="320" priority="142">
      <formula>$D80="SNB"</formula>
    </cfRule>
    <cfRule type="expression" dxfId="319" priority="143">
      <formula>$D80="SNA"</formula>
    </cfRule>
  </conditionalFormatting>
  <conditionalFormatting sqref="H87:H93">
    <cfRule type="expression" dxfId="318" priority="122">
      <formula>$D87="OPN"</formula>
    </cfRule>
    <cfRule type="expression" dxfId="317" priority="123">
      <formula>$D87="RES"</formula>
    </cfRule>
    <cfRule type="expression" dxfId="316" priority="124">
      <formula>$D87="SMOD"</formula>
    </cfRule>
    <cfRule type="expression" dxfId="315" priority="125">
      <formula>$D87="CDMOD"</formula>
    </cfRule>
    <cfRule type="expression" dxfId="314" priority="126">
      <formula>$D87="ABMOD"</formula>
    </cfRule>
    <cfRule type="expression" dxfId="313" priority="127">
      <formula>$D87="NBC"</formula>
    </cfRule>
    <cfRule type="expression" dxfId="312" priority="128">
      <formula>$D87="NAC"</formula>
    </cfRule>
    <cfRule type="expression" dxfId="311" priority="129">
      <formula>$D87="SND"</formula>
    </cfRule>
    <cfRule type="expression" dxfId="310" priority="130">
      <formula>$D87="SNC"</formula>
    </cfRule>
    <cfRule type="expression" dxfId="309" priority="131">
      <formula>$D87="SNB"</formula>
    </cfRule>
    <cfRule type="expression" dxfId="308" priority="132">
      <formula>$D87="SNA"</formula>
    </cfRule>
  </conditionalFormatting>
  <conditionalFormatting sqref="H96:H104 H106">
    <cfRule type="expression" dxfId="307" priority="111">
      <formula>$D96="OPN"</formula>
    </cfRule>
    <cfRule type="expression" dxfId="306" priority="112">
      <formula>$D96="RES"</formula>
    </cfRule>
    <cfRule type="expression" dxfId="305" priority="113">
      <formula>$D96="SMOD"</formula>
    </cfRule>
    <cfRule type="expression" dxfId="304" priority="114">
      <formula>$D96="CDMOD"</formula>
    </cfRule>
    <cfRule type="expression" dxfId="303" priority="115">
      <formula>$D96="ABMOD"</formula>
    </cfRule>
    <cfRule type="expression" dxfId="302" priority="116">
      <formula>$D96="NBC"</formula>
    </cfRule>
    <cfRule type="expression" dxfId="301" priority="117">
      <formula>$D96="NAC"</formula>
    </cfRule>
    <cfRule type="expression" dxfId="300" priority="118">
      <formula>$D96="SND"</formula>
    </cfRule>
    <cfRule type="expression" dxfId="299" priority="119">
      <formula>$D96="SNC"</formula>
    </cfRule>
    <cfRule type="expression" dxfId="298" priority="120">
      <formula>$D96="SNB"</formula>
    </cfRule>
    <cfRule type="expression" dxfId="297" priority="121">
      <formula>$D96="SNA"</formula>
    </cfRule>
  </conditionalFormatting>
  <conditionalFormatting sqref="H109:H113">
    <cfRule type="expression" dxfId="296" priority="100">
      <formula>$D109="OPN"</formula>
    </cfRule>
    <cfRule type="expression" dxfId="295" priority="101">
      <formula>$D109="RES"</formula>
    </cfRule>
    <cfRule type="expression" dxfId="294" priority="102">
      <formula>$D109="SMOD"</formula>
    </cfRule>
    <cfRule type="expression" dxfId="293" priority="103">
      <formula>$D109="CDMOD"</formula>
    </cfRule>
    <cfRule type="expression" dxfId="292" priority="104">
      <formula>$D109="ABMOD"</formula>
    </cfRule>
    <cfRule type="expression" dxfId="291" priority="105">
      <formula>$D109="NBC"</formula>
    </cfRule>
    <cfRule type="expression" dxfId="290" priority="106">
      <formula>$D109="NAC"</formula>
    </cfRule>
    <cfRule type="expression" dxfId="289" priority="107">
      <formula>$D109="SND"</formula>
    </cfRule>
    <cfRule type="expression" dxfId="288" priority="108">
      <formula>$D109="SNC"</formula>
    </cfRule>
    <cfRule type="expression" dxfId="287" priority="109">
      <formula>$D109="SNB"</formula>
    </cfRule>
    <cfRule type="expression" dxfId="286" priority="110">
      <formula>$D109="SNA"</formula>
    </cfRule>
  </conditionalFormatting>
  <conditionalFormatting sqref="H116:H120">
    <cfRule type="expression" dxfId="285" priority="89">
      <formula>$D116="OPN"</formula>
    </cfRule>
    <cfRule type="expression" dxfId="284" priority="90">
      <formula>$D116="RES"</formula>
    </cfRule>
    <cfRule type="expression" dxfId="283" priority="91">
      <formula>$D116="SMOD"</formula>
    </cfRule>
    <cfRule type="expression" dxfId="282" priority="92">
      <formula>$D116="CDMOD"</formula>
    </cfRule>
    <cfRule type="expression" dxfId="281" priority="93">
      <formula>$D116="ABMOD"</formula>
    </cfRule>
    <cfRule type="expression" dxfId="280" priority="94">
      <formula>$D116="NBC"</formula>
    </cfRule>
    <cfRule type="expression" dxfId="279" priority="95">
      <formula>$D116="NAC"</formula>
    </cfRule>
    <cfRule type="expression" dxfId="278" priority="96">
      <formula>$D116="SND"</formula>
    </cfRule>
    <cfRule type="expression" dxfId="277" priority="97">
      <formula>$D116="SNC"</formula>
    </cfRule>
    <cfRule type="expression" dxfId="276" priority="98">
      <formula>$D116="SNB"</formula>
    </cfRule>
    <cfRule type="expression" dxfId="275" priority="99">
      <formula>$D116="SNA"</formula>
    </cfRule>
  </conditionalFormatting>
  <conditionalFormatting sqref="H57:H63">
    <cfRule type="expression" dxfId="263" priority="166">
      <formula>$D57="OPN"</formula>
    </cfRule>
    <cfRule type="expression" dxfId="262" priority="167">
      <formula>$D57="RES"</formula>
    </cfRule>
    <cfRule type="expression" dxfId="261" priority="168">
      <formula>$D57="SMOD"</formula>
    </cfRule>
    <cfRule type="expression" dxfId="260" priority="169">
      <formula>$D57="CDMOD"</formula>
    </cfRule>
    <cfRule type="expression" dxfId="259" priority="170">
      <formula>$D57="ABMOD"</formula>
    </cfRule>
    <cfRule type="expression" dxfId="258" priority="171">
      <formula>$D57="NBC"</formula>
    </cfRule>
    <cfRule type="expression" dxfId="257" priority="172">
      <formula>$D57="NAC"</formula>
    </cfRule>
    <cfRule type="expression" dxfId="256" priority="173">
      <formula>$D57="SND"</formula>
    </cfRule>
    <cfRule type="expression" dxfId="255" priority="174">
      <formula>$D57="SNC"</formula>
    </cfRule>
    <cfRule type="expression" dxfId="254" priority="175">
      <formula>$D57="SNB"</formula>
    </cfRule>
    <cfRule type="expression" dxfId="253" priority="176">
      <formula>$D57="SNA"</formula>
    </cfRule>
  </conditionalFormatting>
  <conditionalFormatting sqref="H66:H70">
    <cfRule type="expression" dxfId="252" priority="155">
      <formula>$D66="OPN"</formula>
    </cfRule>
    <cfRule type="expression" dxfId="251" priority="156">
      <formula>$D66="RES"</formula>
    </cfRule>
    <cfRule type="expression" dxfId="250" priority="157">
      <formula>$D66="SMOD"</formula>
    </cfRule>
    <cfRule type="expression" dxfId="249" priority="158">
      <formula>$D66="CDMOD"</formula>
    </cfRule>
    <cfRule type="expression" dxfId="248" priority="159">
      <formula>$D66="ABMOD"</formula>
    </cfRule>
    <cfRule type="expression" dxfId="247" priority="160">
      <formula>$D66="NBC"</formula>
    </cfRule>
    <cfRule type="expression" dxfId="246" priority="161">
      <formula>$D66="NAC"</formula>
    </cfRule>
    <cfRule type="expression" dxfId="245" priority="162">
      <formula>$D66="SND"</formula>
    </cfRule>
    <cfRule type="expression" dxfId="244" priority="163">
      <formula>$D66="SNC"</formula>
    </cfRule>
    <cfRule type="expression" dxfId="243" priority="164">
      <formula>$D66="SNB"</formula>
    </cfRule>
    <cfRule type="expression" dxfId="242" priority="165">
      <formula>$D66="SNA"</formula>
    </cfRule>
  </conditionalFormatting>
  <conditionalFormatting sqref="H73:H77">
    <cfRule type="expression" dxfId="241" priority="144">
      <formula>$D73="OPN"</formula>
    </cfRule>
    <cfRule type="expression" dxfId="240" priority="145">
      <formula>$D73="RES"</formula>
    </cfRule>
    <cfRule type="expression" dxfId="239" priority="146">
      <formula>$D73="SMOD"</formula>
    </cfRule>
    <cfRule type="expression" dxfId="238" priority="147">
      <formula>$D73="CDMOD"</formula>
    </cfRule>
    <cfRule type="expression" dxfId="237" priority="148">
      <formula>$D73="ABMOD"</formula>
    </cfRule>
    <cfRule type="expression" dxfId="236" priority="149">
      <formula>$D73="NBC"</formula>
    </cfRule>
    <cfRule type="expression" dxfId="235" priority="150">
      <formula>$D73="NAC"</formula>
    </cfRule>
    <cfRule type="expression" dxfId="234" priority="151">
      <formula>$D73="SND"</formula>
    </cfRule>
    <cfRule type="expression" dxfId="233" priority="152">
      <formula>$D73="SNC"</formula>
    </cfRule>
    <cfRule type="expression" dxfId="232" priority="153">
      <formula>$D73="SNB"</formula>
    </cfRule>
    <cfRule type="expression" dxfId="231" priority="154">
      <formula>$D73="SNA"</formula>
    </cfRule>
  </conditionalFormatting>
  <conditionalFormatting sqref="H123:H127">
    <cfRule type="expression" dxfId="175" priority="78">
      <formula>$D123="OPN"</formula>
    </cfRule>
    <cfRule type="expression" dxfId="174" priority="79">
      <formula>$D123="RES"</formula>
    </cfRule>
    <cfRule type="expression" dxfId="173" priority="80">
      <formula>$D123="SMOD"</formula>
    </cfRule>
    <cfRule type="expression" dxfId="172" priority="81">
      <formula>$D123="CDMOD"</formula>
    </cfRule>
    <cfRule type="expression" dxfId="171" priority="82">
      <formula>$D123="ABMOD"</formula>
    </cfRule>
    <cfRule type="expression" dxfId="170" priority="83">
      <formula>$D123="NBC"</formula>
    </cfRule>
    <cfRule type="expression" dxfId="169" priority="84">
      <formula>$D123="NAC"</formula>
    </cfRule>
    <cfRule type="expression" dxfId="168" priority="85">
      <formula>$D123="SND"</formula>
    </cfRule>
    <cfRule type="expression" dxfId="167" priority="86">
      <formula>$D123="SNC"</formula>
    </cfRule>
    <cfRule type="expression" dxfId="166" priority="87">
      <formula>$D123="SNB"</formula>
    </cfRule>
    <cfRule type="expression" dxfId="165" priority="88">
      <formula>$D123="SNA"</formula>
    </cfRule>
  </conditionalFormatting>
  <conditionalFormatting sqref="H130:H134">
    <cfRule type="expression" dxfId="164" priority="67">
      <formula>$D130="OPN"</formula>
    </cfRule>
    <cfRule type="expression" dxfId="163" priority="68">
      <formula>$D130="RES"</formula>
    </cfRule>
    <cfRule type="expression" dxfId="162" priority="69">
      <formula>$D130="SMOD"</formula>
    </cfRule>
    <cfRule type="expression" dxfId="161" priority="70">
      <formula>$D130="CDMOD"</formula>
    </cfRule>
    <cfRule type="expression" dxfId="160" priority="71">
      <formula>$D130="ABMOD"</formula>
    </cfRule>
    <cfRule type="expression" dxfId="159" priority="72">
      <formula>$D130="NBC"</formula>
    </cfRule>
    <cfRule type="expression" dxfId="158" priority="73">
      <formula>$D130="NAC"</formula>
    </cfRule>
    <cfRule type="expression" dxfId="157" priority="74">
      <formula>$D130="SND"</formula>
    </cfRule>
    <cfRule type="expression" dxfId="156" priority="75">
      <formula>$D130="SNC"</formula>
    </cfRule>
    <cfRule type="expression" dxfId="155" priority="76">
      <formula>$D130="SNB"</formula>
    </cfRule>
    <cfRule type="expression" dxfId="154" priority="77">
      <formula>$D130="SNA"</formula>
    </cfRule>
  </conditionalFormatting>
  <conditionalFormatting sqref="B24:D24 F24:O24">
    <cfRule type="expression" dxfId="153" priority="56">
      <formula>$D24="OPN"</formula>
    </cfRule>
    <cfRule type="expression" dxfId="152" priority="57">
      <formula>$D24="RES"</formula>
    </cfRule>
    <cfRule type="expression" dxfId="151" priority="58">
      <formula>$D24="SMOD"</formula>
    </cfRule>
    <cfRule type="expression" dxfId="150" priority="59">
      <formula>$D24="CDMOD"</formula>
    </cfRule>
    <cfRule type="expression" dxfId="149" priority="60">
      <formula>$D24="ABMOD"</formula>
    </cfRule>
    <cfRule type="expression" dxfId="148" priority="61">
      <formula>$D24="NBC"</formula>
    </cfRule>
    <cfRule type="expression" dxfId="147" priority="62">
      <formula>$D24="NAC"</formula>
    </cfRule>
    <cfRule type="expression" dxfId="146" priority="63">
      <formula>$D24="SND"</formula>
    </cfRule>
    <cfRule type="expression" dxfId="145" priority="64">
      <formula>$D24="SNC"</formula>
    </cfRule>
    <cfRule type="expression" dxfId="144" priority="65">
      <formula>$D24="SNB"</formula>
    </cfRule>
    <cfRule type="expression" dxfId="143" priority="66">
      <formula>$D24="SNA"</formula>
    </cfRule>
  </conditionalFormatting>
  <conditionalFormatting sqref="F15:O16 B15:D16">
    <cfRule type="expression" dxfId="142" priority="45">
      <formula>$D15="OPN"</formula>
    </cfRule>
    <cfRule type="expression" dxfId="141" priority="46">
      <formula>$D15="RES"</formula>
    </cfRule>
    <cfRule type="expression" dxfId="140" priority="47">
      <formula>$D15="SMOD"</formula>
    </cfRule>
    <cfRule type="expression" dxfId="139" priority="48">
      <formula>$D15="CDMOD"</formula>
    </cfRule>
    <cfRule type="expression" dxfId="138" priority="49">
      <formula>$D15="ABMOD"</formula>
    </cfRule>
    <cfRule type="expression" dxfId="137" priority="50">
      <formula>$D15="NBC"</formula>
    </cfRule>
    <cfRule type="expression" dxfId="136" priority="51">
      <formula>$D15="NAC"</formula>
    </cfRule>
    <cfRule type="expression" dxfId="135" priority="52">
      <formula>$D15="SND"</formula>
    </cfRule>
    <cfRule type="expression" dxfId="134" priority="53">
      <formula>$D15="SNC"</formula>
    </cfRule>
    <cfRule type="expression" dxfId="133" priority="54">
      <formula>$D15="SNB"</formula>
    </cfRule>
    <cfRule type="expression" dxfId="132" priority="55">
      <formula>$D15="SNA"</formula>
    </cfRule>
  </conditionalFormatting>
  <conditionalFormatting sqref="B31:D31 F31:O31">
    <cfRule type="expression" dxfId="131" priority="34">
      <formula>$D31="OPN"</formula>
    </cfRule>
    <cfRule type="expression" dxfId="130" priority="35">
      <formula>$D31="RES"</formula>
    </cfRule>
    <cfRule type="expression" dxfId="129" priority="36">
      <formula>$D31="SMOD"</formula>
    </cfRule>
    <cfRule type="expression" dxfId="128" priority="37">
      <formula>$D31="CDMOD"</formula>
    </cfRule>
    <cfRule type="expression" dxfId="127" priority="38">
      <formula>$D31="ABMOD"</formula>
    </cfRule>
    <cfRule type="expression" dxfId="126" priority="39">
      <formula>$D31="NBC"</formula>
    </cfRule>
    <cfRule type="expression" dxfId="125" priority="40">
      <formula>$D31="NAC"</formula>
    </cfRule>
    <cfRule type="expression" dxfId="124" priority="41">
      <formula>$D31="SND"</formula>
    </cfRule>
    <cfRule type="expression" dxfId="123" priority="42">
      <formula>$D31="SNC"</formula>
    </cfRule>
    <cfRule type="expression" dxfId="122" priority="43">
      <formula>$D31="SNB"</formula>
    </cfRule>
    <cfRule type="expression" dxfId="121" priority="44">
      <formula>$D31="SNA"</formula>
    </cfRule>
  </conditionalFormatting>
  <conditionalFormatting sqref="F44:O44 B44:D44">
    <cfRule type="expression" dxfId="120" priority="23">
      <formula>$D44="OPN"</formula>
    </cfRule>
    <cfRule type="expression" dxfId="119" priority="24">
      <formula>$D44="RES"</formula>
    </cfRule>
    <cfRule type="expression" dxfId="118" priority="25">
      <formula>$D44="SMOD"</formula>
    </cfRule>
    <cfRule type="expression" dxfId="117" priority="26">
      <formula>$D44="CDMOD"</formula>
    </cfRule>
    <cfRule type="expression" dxfId="116" priority="27">
      <formula>$D44="ABMOD"</formula>
    </cfRule>
    <cfRule type="expression" dxfId="115" priority="28">
      <formula>$D44="NBC"</formula>
    </cfRule>
    <cfRule type="expression" dxfId="114" priority="29">
      <formula>$D44="NAC"</formula>
    </cfRule>
    <cfRule type="expression" dxfId="113" priority="30">
      <formula>$D44="SND"</formula>
    </cfRule>
    <cfRule type="expression" dxfId="112" priority="31">
      <formula>$D44="SNC"</formula>
    </cfRule>
    <cfRule type="expression" dxfId="111" priority="32">
      <formula>$D44="SNB"</formula>
    </cfRule>
    <cfRule type="expression" dxfId="110" priority="33">
      <formula>$D44="SNA"</formula>
    </cfRule>
  </conditionalFormatting>
  <conditionalFormatting sqref="G105">
    <cfRule type="expression" dxfId="43" priority="12">
      <formula>$D105="OPN"</formula>
    </cfRule>
    <cfRule type="expression" dxfId="42" priority="13">
      <formula>$D105="RES"</formula>
    </cfRule>
    <cfRule type="expression" dxfId="41" priority="14">
      <formula>$D105="SMOD"</formula>
    </cfRule>
    <cfRule type="expression" dxfId="40" priority="15">
      <formula>$D105="CDMOD"</formula>
    </cfRule>
    <cfRule type="expression" dxfId="39" priority="16">
      <formula>$D105="ABMOD"</formula>
    </cfRule>
    <cfRule type="expression" dxfId="38" priority="17">
      <formula>$D105="NBC"</formula>
    </cfRule>
    <cfRule type="expression" dxfId="37" priority="18">
      <formula>$D105="NAC"</formula>
    </cfRule>
    <cfRule type="expression" dxfId="36" priority="19">
      <formula>$D105="SND"</formula>
    </cfRule>
    <cfRule type="expression" dxfId="35" priority="20">
      <formula>$D105="SNC"</formula>
    </cfRule>
    <cfRule type="expression" dxfId="34" priority="21">
      <formula>$D105="SNB"</formula>
    </cfRule>
    <cfRule type="expression" dxfId="33" priority="22">
      <formula>$D105="SNA"</formula>
    </cfRule>
  </conditionalFormatting>
  <conditionalFormatting sqref="H105">
    <cfRule type="expression" dxfId="21" priority="1">
      <formula>$D105="OPN"</formula>
    </cfRule>
    <cfRule type="expression" dxfId="20" priority="2">
      <formula>$D105="RES"</formula>
    </cfRule>
    <cfRule type="expression" dxfId="19" priority="3">
      <formula>$D105="SMOD"</formula>
    </cfRule>
    <cfRule type="expression" dxfId="18" priority="4">
      <formula>$D105="CDMOD"</formula>
    </cfRule>
    <cfRule type="expression" dxfId="17" priority="5">
      <formula>$D105="ABMOD"</formula>
    </cfRule>
    <cfRule type="expression" dxfId="16" priority="6">
      <formula>$D105="NBC"</formula>
    </cfRule>
    <cfRule type="expression" dxfId="15" priority="7">
      <formula>$D105="NAC"</formula>
    </cfRule>
    <cfRule type="expression" dxfId="14" priority="8">
      <formula>$D105="SND"</formula>
    </cfRule>
    <cfRule type="expression" dxfId="13" priority="9">
      <formula>$D105="SNC"</formula>
    </cfRule>
    <cfRule type="expression" dxfId="12" priority="10">
      <formula>$D105="SNB"</formula>
    </cfRule>
    <cfRule type="expression" dxfId="11" priority="11">
      <formula>$D105="SNA"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90" t="s">
        <v>24</v>
      </c>
      <c r="F1" s="291"/>
      <c r="G1" s="291"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78" t="s">
        <v>91</v>
      </c>
      <c r="AF1" s="378"/>
      <c r="AG1" s="378"/>
    </row>
    <row r="2" spans="1:33" x14ac:dyDescent="0.2">
      <c r="A2" s="277">
        <v>39</v>
      </c>
      <c r="B2" s="283" t="s">
        <v>68</v>
      </c>
      <c r="C2" s="283" t="str">
        <f t="shared" ref="C2:C40" si="0">LOWER(B2)</f>
        <v>paul ledwith</v>
      </c>
      <c r="D2" s="284" t="s">
        <v>13</v>
      </c>
      <c r="E2" s="301" t="s">
        <v>142</v>
      </c>
      <c r="F2" s="283"/>
      <c r="G2" s="284" t="s">
        <v>60</v>
      </c>
      <c r="H2" s="285" t="str">
        <f t="shared" ref="H2:R11" si="1">IF($D2=H$1,$S2,"")</f>
        <v/>
      </c>
      <c r="I2" s="285">
        <f t="shared" si="1"/>
        <v>100</v>
      </c>
      <c r="J2" s="285" t="str">
        <f t="shared" si="1"/>
        <v/>
      </c>
      <c r="K2" s="285" t="str">
        <f t="shared" si="1"/>
        <v/>
      </c>
      <c r="L2" s="285" t="str">
        <f t="shared" si="1"/>
        <v/>
      </c>
      <c r="M2" s="285" t="str">
        <f t="shared" si="1"/>
        <v/>
      </c>
      <c r="N2" s="285" t="str">
        <f t="shared" si="1"/>
        <v/>
      </c>
      <c r="O2" s="285" t="str">
        <f t="shared" si="1"/>
        <v/>
      </c>
      <c r="P2" s="285" t="str">
        <f t="shared" si="1"/>
        <v/>
      </c>
      <c r="Q2" s="285" t="str">
        <f t="shared" si="1"/>
        <v/>
      </c>
      <c r="R2" s="286" t="str">
        <f t="shared" si="1"/>
        <v/>
      </c>
      <c r="S2" s="151">
        <f t="shared" ref="S2:S39" si="2">IFERROR(VLOOKUP($Z2,Points2018,2,0),0)</f>
        <v>100</v>
      </c>
      <c r="T2" s="277">
        <f t="shared" ref="T2:T39" si="3">AB2-S2</f>
        <v>0</v>
      </c>
      <c r="U2" s="278">
        <f t="shared" ref="U2:U40" si="4">IFERROR(VLOOKUP(D2,BenchmarksRd1,3,0)*86400,"")</f>
        <v>109.967</v>
      </c>
      <c r="V2" s="279">
        <f t="shared" ref="V2:V21" si="5">IFERROR((($E2*86400)-U2),"")</f>
        <v>0.62900000000000489</v>
      </c>
      <c r="W2" s="280">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2">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7">
        <v>1.4203472222222224E-3</v>
      </c>
    </row>
    <row r="4" spans="1:33" x14ac:dyDescent="0.2">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2">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2">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2">
      <c r="A7" s="229">
        <v>6</v>
      </c>
      <c r="B7" s="1" t="s">
        <v>89</v>
      </c>
      <c r="C7" s="1" t="str">
        <f t="shared" si="0"/>
        <v>russell garner</v>
      </c>
      <c r="D7" s="8" t="s">
        <v>48</v>
      </c>
      <c r="E7" s="302" t="s">
        <v>148</v>
      </c>
      <c r="F7" s="292"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89" t="s">
        <v>102</v>
      </c>
    </row>
    <row r="9" spans="1:33" x14ac:dyDescent="0.2">
      <c r="A9" s="229">
        <v>58</v>
      </c>
      <c r="B9" s="245" t="s">
        <v>358</v>
      </c>
      <c r="C9" s="1" t="str">
        <f t="shared" si="0"/>
        <v>ben sale</v>
      </c>
      <c r="D9" s="8" t="s">
        <v>48</v>
      </c>
      <c r="E9" s="17" t="s">
        <v>150</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8">
        <v>1.3307754629629631E-3</v>
      </c>
    </row>
    <row r="10" spans="1:33" x14ac:dyDescent="0.2">
      <c r="A10" s="229">
        <v>79</v>
      </c>
      <c r="B10" s="1" t="s">
        <v>133</v>
      </c>
      <c r="C10" s="1" t="str">
        <f t="shared" si="0"/>
        <v>dean hasnat</v>
      </c>
      <c r="D10" s="8" t="s">
        <v>48</v>
      </c>
      <c r="E10" s="17" t="s">
        <v>151</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2">
      <c r="A11" s="229">
        <v>73</v>
      </c>
      <c r="B11" s="1" t="s">
        <v>97</v>
      </c>
      <c r="C11" s="1" t="str">
        <f t="shared" si="0"/>
        <v>david adam</v>
      </c>
      <c r="D11" s="8" t="s">
        <v>49</v>
      </c>
      <c r="E11" s="17" t="s">
        <v>152</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3.5" thickBot="1" x14ac:dyDescent="0.25">
      <c r="A12" s="229">
        <v>46</v>
      </c>
      <c r="B12" s="1" t="s">
        <v>106</v>
      </c>
      <c r="C12" s="1" t="str">
        <f t="shared" si="0"/>
        <v>dean watchorn</v>
      </c>
      <c r="D12" s="8" t="s">
        <v>26</v>
      </c>
      <c r="E12" s="17" t="s">
        <v>280</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2">
      <c r="A13" s="229">
        <v>2</v>
      </c>
      <c r="B13" s="1" t="s">
        <v>125</v>
      </c>
      <c r="C13" s="1" t="str">
        <f t="shared" si="0"/>
        <v>matt brogan</v>
      </c>
      <c r="D13" s="8" t="s">
        <v>49</v>
      </c>
      <c r="E13" s="17" t="s">
        <v>153</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2">
      <c r="A14" s="229">
        <v>26</v>
      </c>
      <c r="B14" s="1" t="s">
        <v>154</v>
      </c>
      <c r="C14" s="1" t="str">
        <f t="shared" si="0"/>
        <v>robert downes</v>
      </c>
      <c r="D14" s="8" t="s">
        <v>4</v>
      </c>
      <c r="E14" s="17" t="s">
        <v>155</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2">
      <c r="A15" s="229">
        <v>104</v>
      </c>
      <c r="B15" s="245" t="s">
        <v>93</v>
      </c>
      <c r="C15" s="1" t="str">
        <f t="shared" si="0"/>
        <v>max lloyd</v>
      </c>
      <c r="D15" s="8" t="s">
        <v>21</v>
      </c>
      <c r="E15" s="17" t="s">
        <v>156</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81">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2">
      <c r="A16" s="229">
        <v>82</v>
      </c>
      <c r="B16" s="1" t="s">
        <v>67</v>
      </c>
      <c r="C16" s="1" t="str">
        <f t="shared" si="0"/>
        <v>steve williamsz</v>
      </c>
      <c r="D16" s="8" t="s">
        <v>21</v>
      </c>
      <c r="E16" s="17" t="s">
        <v>281</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2">
      <c r="A17" s="229">
        <v>470</v>
      </c>
      <c r="B17" s="1" t="s">
        <v>157</v>
      </c>
      <c r="C17" s="1" t="str">
        <f t="shared" si="0"/>
        <v>simon mclean</v>
      </c>
      <c r="D17" s="8" t="s">
        <v>22</v>
      </c>
      <c r="E17" s="17" t="s">
        <v>158</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2">
      <c r="A18" s="229">
        <v>119</v>
      </c>
      <c r="B18" s="1" t="s">
        <v>141</v>
      </c>
      <c r="C18" s="1" t="str">
        <f t="shared" si="0"/>
        <v>peter dannock</v>
      </c>
      <c r="D18" s="8" t="s">
        <v>21</v>
      </c>
      <c r="E18" s="17" t="s">
        <v>159</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2">
      <c r="A19" s="229">
        <v>180</v>
      </c>
      <c r="B19" s="1" t="s">
        <v>132</v>
      </c>
      <c r="C19" s="1" t="str">
        <f t="shared" si="0"/>
        <v>tom whelan</v>
      </c>
      <c r="D19" s="8" t="s">
        <v>48</v>
      </c>
      <c r="E19" s="17" t="s">
        <v>282</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2">
      <c r="A20" s="229">
        <v>49</v>
      </c>
      <c r="B20" s="1" t="s">
        <v>160</v>
      </c>
      <c r="C20" s="1" t="str">
        <f t="shared" si="0"/>
        <v>james hillenaar</v>
      </c>
      <c r="D20" s="8" t="s">
        <v>26</v>
      </c>
      <c r="E20" s="17" t="s">
        <v>161</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2">
      <c r="A21" s="229">
        <v>55</v>
      </c>
      <c r="B21" s="1" t="s">
        <v>109</v>
      </c>
      <c r="C21" s="1" t="str">
        <f t="shared" si="0"/>
        <v>kutay dal</v>
      </c>
      <c r="D21" s="8" t="s">
        <v>22</v>
      </c>
      <c r="E21" s="17" t="s">
        <v>162</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2">
      <c r="A22" s="229">
        <v>242</v>
      </c>
      <c r="B22" s="1" t="s">
        <v>88</v>
      </c>
      <c r="C22" s="1" t="str">
        <f t="shared" si="0"/>
        <v>leon bogers</v>
      </c>
      <c r="D22" s="8" t="s">
        <v>26</v>
      </c>
      <c r="E22" s="17" t="s">
        <v>163</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2">
      <c r="A23" s="229">
        <v>580</v>
      </c>
      <c r="B23" s="245" t="s">
        <v>364</v>
      </c>
      <c r="C23" s="1" t="str">
        <f t="shared" si="0"/>
        <v>alex hailstone</v>
      </c>
      <c r="D23" s="8" t="s">
        <v>48</v>
      </c>
      <c r="E23" s="17" t="s">
        <v>164</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2">
      <c r="A24" s="229">
        <v>77</v>
      </c>
      <c r="B24" s="1" t="s">
        <v>66</v>
      </c>
      <c r="C24" s="1" t="str">
        <f t="shared" si="0"/>
        <v>simeon ouzas</v>
      </c>
      <c r="D24" s="8" t="s">
        <v>5</v>
      </c>
      <c r="E24" s="17" t="s">
        <v>165</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2">
      <c r="A25" s="229">
        <v>47</v>
      </c>
      <c r="B25" s="1" t="s">
        <v>166</v>
      </c>
      <c r="C25" s="1" t="str">
        <f t="shared" si="0"/>
        <v>darryl meehan</v>
      </c>
      <c r="D25" s="8" t="s">
        <v>26</v>
      </c>
      <c r="E25" s="17" t="s">
        <v>283</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2">
      <c r="A26" s="229">
        <v>103</v>
      </c>
      <c r="B26" s="1" t="s">
        <v>167</v>
      </c>
      <c r="C26" s="1" t="str">
        <f t="shared" si="0"/>
        <v>lindsay stenniken</v>
      </c>
      <c r="D26" s="8" t="s">
        <v>26</v>
      </c>
      <c r="E26" s="17" t="s">
        <v>168</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2">
      <c r="A27" s="229">
        <v>34</v>
      </c>
      <c r="B27" s="1" t="s">
        <v>127</v>
      </c>
      <c r="C27" s="1" t="str">
        <f t="shared" si="0"/>
        <v>tim van duyl</v>
      </c>
      <c r="D27" s="8" t="s">
        <v>48</v>
      </c>
      <c r="E27" s="17" t="s">
        <v>169</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81">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2">
      <c r="A28" s="229">
        <v>84</v>
      </c>
      <c r="B28" s="1" t="s">
        <v>170</v>
      </c>
      <c r="C28" s="1" t="str">
        <f t="shared" si="0"/>
        <v>david mackrell</v>
      </c>
      <c r="D28" s="8" t="s">
        <v>48</v>
      </c>
      <c r="E28" s="17" t="s">
        <v>171</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2">
      <c r="A29" s="229">
        <v>95</v>
      </c>
      <c r="B29" s="1" t="s">
        <v>108</v>
      </c>
      <c r="C29" s="1" t="str">
        <f t="shared" si="0"/>
        <v>isaac pittolo</v>
      </c>
      <c r="D29" s="8" t="s">
        <v>48</v>
      </c>
      <c r="E29" s="17" t="s">
        <v>172</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2">
      <c r="A30" s="229">
        <v>21</v>
      </c>
      <c r="B30" s="1" t="s">
        <v>126</v>
      </c>
      <c r="C30" s="1" t="str">
        <f t="shared" si="0"/>
        <v>eden beavis</v>
      </c>
      <c r="D30" s="8" t="s">
        <v>26</v>
      </c>
      <c r="E30" s="17" t="s">
        <v>173</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860</v>
      </c>
      <c r="B31" s="1" t="s">
        <v>129</v>
      </c>
      <c r="C31" s="1" t="str">
        <f t="shared" si="0"/>
        <v>simon acfield</v>
      </c>
      <c r="D31" s="8" t="s">
        <v>48</v>
      </c>
      <c r="E31" s="17" t="s">
        <v>174</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2">
      <c r="A32" s="229">
        <v>24</v>
      </c>
      <c r="B32" s="1" t="s">
        <v>175</v>
      </c>
      <c r="C32" s="1" t="str">
        <f t="shared" si="0"/>
        <v>wayne scanlan</v>
      </c>
      <c r="D32" s="8" t="s">
        <v>26</v>
      </c>
      <c r="E32" s="17" t="s">
        <v>176</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81"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2">
      <c r="A33" s="229">
        <v>100</v>
      </c>
      <c r="B33" s="1" t="s">
        <v>110</v>
      </c>
      <c r="C33" s="1" t="str">
        <f t="shared" si="0"/>
        <v>andrew potter</v>
      </c>
      <c r="D33" s="8" t="s">
        <v>26</v>
      </c>
      <c r="E33" s="17" t="s">
        <v>177</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2">
      <c r="A34" s="229">
        <v>737</v>
      </c>
      <c r="B34" s="1" t="s">
        <v>136</v>
      </c>
      <c r="C34" s="1" t="str">
        <f t="shared" si="0"/>
        <v>stuart dawson</v>
      </c>
      <c r="D34" s="8" t="s">
        <v>5</v>
      </c>
      <c r="E34" s="17" t="s">
        <v>178</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2">
      <c r="A35" s="229">
        <v>64</v>
      </c>
      <c r="B35" s="1" t="s">
        <v>92</v>
      </c>
      <c r="C35" s="1" t="str">
        <f t="shared" si="0"/>
        <v>peter whitaker</v>
      </c>
      <c r="D35" s="8" t="s">
        <v>4</v>
      </c>
      <c r="E35" s="17" t="s">
        <v>179</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2">
      <c r="A36" s="229">
        <v>7</v>
      </c>
      <c r="B36" s="1" t="s">
        <v>180</v>
      </c>
      <c r="C36" s="1" t="str">
        <f t="shared" si="0"/>
        <v>greg cleaver</v>
      </c>
      <c r="D36" s="8" t="s">
        <v>26</v>
      </c>
      <c r="E36" s="17" t="s">
        <v>181</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2">
      <c r="A37" s="229">
        <v>83</v>
      </c>
      <c r="B37" s="1" t="s">
        <v>182</v>
      </c>
      <c r="C37" s="1" t="str">
        <f t="shared" si="0"/>
        <v>andrew tabone</v>
      </c>
      <c r="D37" s="8" t="s">
        <v>26</v>
      </c>
      <c r="E37" s="17" t="s">
        <v>183</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2">
      <c r="A38" s="229">
        <v>37</v>
      </c>
      <c r="B38" s="1" t="s">
        <v>94</v>
      </c>
      <c r="C38" s="1" t="str">
        <f t="shared" si="0"/>
        <v>matthew cavell</v>
      </c>
      <c r="D38" s="8" t="s">
        <v>5</v>
      </c>
      <c r="E38" s="17" t="s">
        <v>184</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82">
        <f t="shared" si="3"/>
        <v>0</v>
      </c>
      <c r="U38" s="125">
        <f t="shared" si="4"/>
        <v>122.71800000000002</v>
      </c>
      <c r="V38" s="281">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2">
      <c r="A39" s="229">
        <v>101</v>
      </c>
      <c r="B39" s="1" t="s">
        <v>185</v>
      </c>
      <c r="C39" s="1" t="str">
        <f t="shared" si="0"/>
        <v>alexandra rodek</v>
      </c>
      <c r="D39" s="8" t="s">
        <v>26</v>
      </c>
      <c r="E39" s="17" t="s">
        <v>186</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2">
      <c r="A40" s="138">
        <v>555</v>
      </c>
      <c r="B40" s="5" t="s">
        <v>63</v>
      </c>
      <c r="C40" s="5" t="str">
        <f t="shared" si="0"/>
        <v>tim meaden</v>
      </c>
      <c r="D40" s="12" t="s">
        <v>13</v>
      </c>
      <c r="E40" s="7" t="s">
        <v>284</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3.5" thickBot="1" x14ac:dyDescent="0.2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3.5" thickBot="1" x14ac:dyDescent="0.2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2">
      <c r="T43" s="8"/>
      <c r="U43" s="8"/>
      <c r="V43" s="147"/>
      <c r="W43" s="8"/>
      <c r="X43" s="8"/>
      <c r="Y43" s="8"/>
      <c r="Z43" s="8"/>
      <c r="AA43" s="8"/>
      <c r="AB43" s="8"/>
      <c r="AC43" s="8"/>
    </row>
    <row r="44" spans="1:33" x14ac:dyDescent="0.2">
      <c r="B44" s="2"/>
      <c r="C44" s="2"/>
      <c r="D44" s="85"/>
      <c r="T44" s="85"/>
      <c r="X44" s="85"/>
      <c r="Y44" s="85"/>
      <c r="Z44" s="85"/>
      <c r="AA44" s="85"/>
      <c r="AB44" s="85"/>
    </row>
  </sheetData>
  <sortState ref="A2:AD41">
    <sortCondition ref="E2:E41"/>
  </sortState>
  <mergeCells count="1">
    <mergeCell ref="AE1:AG1"/>
  </mergeCells>
  <conditionalFormatting sqref="A2:R41 T2:W41">
    <cfRule type="expression" dxfId="109" priority="1" stopIfTrue="1">
      <formula>$D2="SNA"</formula>
    </cfRule>
    <cfRule type="expression" dxfId="108" priority="2" stopIfTrue="1">
      <formula>$D2="SNB"</formula>
    </cfRule>
    <cfRule type="expression" dxfId="107" priority="3">
      <formula>$D2="SNC"</formula>
    </cfRule>
    <cfRule type="expression" dxfId="106" priority="4">
      <formula>$D2="SND"</formula>
    </cfRule>
    <cfRule type="expression" dxfId="105" priority="5">
      <formula>$D2="NAC"</formula>
    </cfRule>
    <cfRule type="expression" dxfId="104" priority="6">
      <formula>$D2="NBC"</formula>
    </cfRule>
    <cfRule type="expression" dxfId="103" priority="7">
      <formula>$D2="ABMOD"</formula>
    </cfRule>
    <cfRule type="expression" dxfId="102" priority="8">
      <formula>$D2="CDMOD"</formula>
    </cfRule>
    <cfRule type="expression" dxfId="101" priority="9">
      <formula>$D2="SMOD"</formula>
    </cfRule>
    <cfRule type="expression" dxfId="100" priority="10">
      <formula>$D2="RES"</formula>
    </cfRule>
    <cfRule type="expression" dxfId="99"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9"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303" t="s">
        <v>23</v>
      </c>
      <c r="B1" s="304" t="s">
        <v>1</v>
      </c>
      <c r="C1" s="305" t="s">
        <v>1</v>
      </c>
      <c r="D1" s="305" t="s">
        <v>2</v>
      </c>
      <c r="E1" s="306" t="s">
        <v>24</v>
      </c>
      <c r="F1" s="307"/>
      <c r="G1" s="307" t="s">
        <v>25</v>
      </c>
      <c r="H1" s="308" t="s">
        <v>14</v>
      </c>
      <c r="I1" s="309" t="s">
        <v>13</v>
      </c>
      <c r="J1" s="310" t="s">
        <v>16</v>
      </c>
      <c r="K1" s="311" t="s">
        <v>49</v>
      </c>
      <c r="L1" s="312" t="s">
        <v>48</v>
      </c>
      <c r="M1" s="313" t="s">
        <v>21</v>
      </c>
      <c r="N1" s="314" t="s">
        <v>22</v>
      </c>
      <c r="O1" s="315" t="s">
        <v>47</v>
      </c>
      <c r="P1" s="316" t="s">
        <v>4</v>
      </c>
      <c r="Q1" s="317" t="s">
        <v>5</v>
      </c>
      <c r="R1" s="318" t="s">
        <v>3</v>
      </c>
      <c r="S1" s="227" t="s">
        <v>57</v>
      </c>
      <c r="T1" s="145" t="s">
        <v>78</v>
      </c>
      <c r="U1" s="145" t="s">
        <v>54</v>
      </c>
      <c r="V1" s="148" t="s">
        <v>55</v>
      </c>
      <c r="W1" s="146" t="s">
        <v>56</v>
      </c>
      <c r="X1" s="228" t="s">
        <v>76</v>
      </c>
      <c r="Y1" s="228" t="s">
        <v>2</v>
      </c>
      <c r="Z1" s="228" t="s">
        <v>80</v>
      </c>
      <c r="AA1" s="228" t="s">
        <v>72</v>
      </c>
      <c r="AB1" s="228" t="s">
        <v>77</v>
      </c>
      <c r="AC1" s="227" t="s">
        <v>81</v>
      </c>
      <c r="AE1" s="379" t="s">
        <v>91</v>
      </c>
      <c r="AF1" s="380"/>
      <c r="AG1" s="381"/>
    </row>
    <row r="2" spans="1:33" x14ac:dyDescent="0.2">
      <c r="A2" s="351">
        <v>555</v>
      </c>
      <c r="B2" s="346" t="s">
        <v>212</v>
      </c>
      <c r="C2" s="352" t="str">
        <f>LOWER(B2)</f>
        <v>tim meaden</v>
      </c>
      <c r="D2" s="352" t="s">
        <v>13</v>
      </c>
      <c r="E2" s="353">
        <v>1.0099189814814816E-3</v>
      </c>
      <c r="F2" s="352"/>
      <c r="G2" s="352" t="s">
        <v>213</v>
      </c>
      <c r="H2" s="285" t="str">
        <f>IF($D2=H$1,$S2,"")</f>
        <v/>
      </c>
      <c r="I2" s="285">
        <f t="shared" ref="I2:R2" si="0">IF($D2=I$1,$S2,"")</f>
        <v>100</v>
      </c>
      <c r="J2" s="285" t="str">
        <f t="shared" si="0"/>
        <v/>
      </c>
      <c r="K2" s="285" t="str">
        <f t="shared" si="0"/>
        <v/>
      </c>
      <c r="L2" s="285" t="str">
        <f t="shared" si="0"/>
        <v/>
      </c>
      <c r="M2" s="285" t="str">
        <f t="shared" si="0"/>
        <v/>
      </c>
      <c r="N2" s="285" t="str">
        <f t="shared" si="0"/>
        <v/>
      </c>
      <c r="O2" s="285" t="str">
        <f t="shared" si="0"/>
        <v/>
      </c>
      <c r="P2" s="285" t="str">
        <f t="shared" si="0"/>
        <v/>
      </c>
      <c r="Q2" s="285" t="str">
        <f t="shared" si="0"/>
        <v/>
      </c>
      <c r="R2" s="286" t="str">
        <f t="shared" si="0"/>
        <v/>
      </c>
      <c r="S2" s="319">
        <f t="shared" ref="S2:S39" si="1">IFERROR(VLOOKUP($Z2,Points2019,2,0),0)</f>
        <v>100</v>
      </c>
      <c r="T2" s="277">
        <f t="shared" ref="T2:T39" si="2">AB2-S2</f>
        <v>0</v>
      </c>
      <c r="U2" s="278">
        <f t="shared" ref="U2:U7" si="3">IFERROR(VLOOKUP(D2,BenchmarksRd4,3,0)*86400,"")</f>
        <v>84.986999999999995</v>
      </c>
      <c r="V2" s="279">
        <f t="shared" ref="V2:V9" si="4">(($E2*86400)-U2)</f>
        <v>2.2700000000000244</v>
      </c>
      <c r="W2" s="280">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20">
        <f t="shared" ref="AC2:AC39" si="9">(S2+T2+W2)</f>
        <v>95</v>
      </c>
      <c r="AE2" s="187" t="s">
        <v>3</v>
      </c>
      <c r="AF2" s="321" t="s">
        <v>65</v>
      </c>
      <c r="AG2" s="322">
        <v>1.1239236111111111E-3</v>
      </c>
    </row>
    <row r="3" spans="1:33" x14ac:dyDescent="0.2">
      <c r="A3" s="229">
        <v>39</v>
      </c>
      <c r="B3" s="347" t="s">
        <v>211</v>
      </c>
      <c r="C3" s="8" t="str">
        <f t="shared" ref="C3:C39" si="10">LOWER(B3)</f>
        <v>paul ledwith</v>
      </c>
      <c r="D3" s="8" t="s">
        <v>13</v>
      </c>
      <c r="E3" s="19">
        <v>1.0125578703703705E-3</v>
      </c>
      <c r="F3" s="8"/>
      <c r="G3" s="8" t="s">
        <v>213</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23">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24">
        <f t="shared" si="9"/>
        <v>70</v>
      </c>
      <c r="AE3" s="188" t="s">
        <v>5</v>
      </c>
      <c r="AF3" s="325" t="s">
        <v>242</v>
      </c>
      <c r="AG3" s="326">
        <v>1.100925925925926E-3</v>
      </c>
    </row>
    <row r="4" spans="1:33" x14ac:dyDescent="0.2">
      <c r="A4" s="229">
        <v>724</v>
      </c>
      <c r="B4" s="347" t="s">
        <v>215</v>
      </c>
      <c r="C4" s="8" t="str">
        <f t="shared" si="10"/>
        <v>dean monik</v>
      </c>
      <c r="D4" s="8" t="s">
        <v>13</v>
      </c>
      <c r="E4" s="19">
        <v>1.0208564814814815E-3</v>
      </c>
      <c r="F4" s="8"/>
      <c r="G4" s="8" t="s">
        <v>213</v>
      </c>
      <c r="H4" s="186" t="str">
        <f t="shared" si="11"/>
        <v/>
      </c>
      <c r="I4" s="186">
        <f t="shared" si="11"/>
        <v>60</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23">
        <f t="shared" si="1"/>
        <v>60</v>
      </c>
      <c r="T4" s="138">
        <f>AB4-S4</f>
        <v>0</v>
      </c>
      <c r="U4" s="125">
        <f t="shared" si="3"/>
        <v>84.986999999999995</v>
      </c>
      <c r="V4" s="150">
        <f t="shared" si="4"/>
        <v>3.2150000000000034</v>
      </c>
      <c r="W4" s="82">
        <f t="shared" si="5"/>
        <v>-10</v>
      </c>
      <c r="X4" s="248">
        <f t="shared" si="6"/>
        <v>6</v>
      </c>
      <c r="Y4" s="139">
        <f t="shared" si="7"/>
        <v>10</v>
      </c>
      <c r="Z4" s="139">
        <f>IF($Y4="n/a","",IFERROR(COUNTIF($Y$2:$Y4,"="&amp;Y4),""))</f>
        <v>3</v>
      </c>
      <c r="AA4" s="139">
        <f>COUNTIF($X$2:X3,"&lt;"&amp;X4)</f>
        <v>0</v>
      </c>
      <c r="AB4" s="149">
        <f t="shared" si="8"/>
        <v>60</v>
      </c>
      <c r="AC4" s="324">
        <f t="shared" si="9"/>
        <v>50</v>
      </c>
      <c r="AE4" s="189" t="s">
        <v>4</v>
      </c>
      <c r="AF4" s="111" t="s">
        <v>243</v>
      </c>
      <c r="AG4" s="327">
        <v>1.0593518518518517E-3</v>
      </c>
    </row>
    <row r="5" spans="1:33" x14ac:dyDescent="0.2">
      <c r="A5" s="229">
        <v>88</v>
      </c>
      <c r="B5" s="356" t="s">
        <v>219</v>
      </c>
      <c r="C5" s="8" t="str">
        <f t="shared" si="10"/>
        <v>randy stagno navarra</v>
      </c>
      <c r="D5" s="8" t="s">
        <v>49</v>
      </c>
      <c r="E5" s="19">
        <v>1.0353356481481483E-3</v>
      </c>
      <c r="F5" s="8"/>
      <c r="G5" s="8" t="s">
        <v>213</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23">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24">
        <f t="shared" si="9"/>
        <v>105</v>
      </c>
      <c r="AE5" s="190" t="s">
        <v>47</v>
      </c>
      <c r="AF5" s="105" t="s">
        <v>64</v>
      </c>
      <c r="AG5" s="328">
        <v>1.0619444444444444E-3</v>
      </c>
    </row>
    <row r="6" spans="1:33" x14ac:dyDescent="0.2">
      <c r="A6" s="229">
        <v>6</v>
      </c>
      <c r="B6" s="347" t="s">
        <v>214</v>
      </c>
      <c r="C6" s="8" t="str">
        <f t="shared" si="10"/>
        <v>russell garner</v>
      </c>
      <c r="D6" s="8" t="s">
        <v>48</v>
      </c>
      <c r="E6" s="355">
        <v>1.0375810185185186E-3</v>
      </c>
      <c r="F6" s="2" t="s">
        <v>104</v>
      </c>
      <c r="G6" s="8" t="s">
        <v>239</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23">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24">
        <f t="shared" si="9"/>
        <v>110</v>
      </c>
      <c r="AE6" s="191" t="s">
        <v>22</v>
      </c>
      <c r="AF6" s="329" t="s">
        <v>65</v>
      </c>
      <c r="AG6" s="330">
        <v>1.1213541666666665E-3</v>
      </c>
    </row>
    <row r="7" spans="1:33" x14ac:dyDescent="0.2">
      <c r="A7" s="229">
        <v>73</v>
      </c>
      <c r="B7" s="347" t="s">
        <v>222</v>
      </c>
      <c r="C7" s="8" t="str">
        <f t="shared" si="10"/>
        <v>david adam</v>
      </c>
      <c r="D7" s="8" t="s">
        <v>49</v>
      </c>
      <c r="E7" s="19">
        <v>1.0420717592592593E-3</v>
      </c>
      <c r="F7" s="8"/>
      <c r="G7" s="8" t="s">
        <v>213</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23">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24">
        <f t="shared" si="9"/>
        <v>80</v>
      </c>
      <c r="AE7" s="192" t="s">
        <v>21</v>
      </c>
      <c r="AF7" s="42" t="s">
        <v>245</v>
      </c>
      <c r="AG7" s="332">
        <v>1.0919907407407408E-3</v>
      </c>
    </row>
    <row r="8" spans="1:33" x14ac:dyDescent="0.2">
      <c r="A8" s="229">
        <v>21</v>
      </c>
      <c r="B8" s="347" t="s">
        <v>221</v>
      </c>
      <c r="C8" s="8" t="str">
        <f t="shared" si="10"/>
        <v>gavin newman</v>
      </c>
      <c r="D8" s="8" t="s">
        <v>48</v>
      </c>
      <c r="E8" s="19">
        <v>1.0617361111111112E-3</v>
      </c>
      <c r="F8" s="8"/>
      <c r="G8" s="8" t="s">
        <v>249</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23">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24">
        <f>(S8+T8+W8)</f>
        <v>80</v>
      </c>
      <c r="AE8" s="193" t="s">
        <v>48</v>
      </c>
      <c r="AF8" s="333" t="s">
        <v>71</v>
      </c>
      <c r="AG8" s="334">
        <v>1.0584490740740741E-3</v>
      </c>
    </row>
    <row r="9" spans="1:33" x14ac:dyDescent="0.2">
      <c r="A9" s="229">
        <v>124</v>
      </c>
      <c r="B9" s="347" t="s">
        <v>220</v>
      </c>
      <c r="C9" s="8" t="str">
        <f t="shared" si="10"/>
        <v>ray monik</v>
      </c>
      <c r="D9" s="8" t="s">
        <v>13</v>
      </c>
      <c r="E9" s="19">
        <v>1.062476851851852E-3</v>
      </c>
      <c r="F9" s="8"/>
      <c r="G9" s="8" t="s">
        <v>225</v>
      </c>
      <c r="H9" s="186" t="str">
        <f t="shared" si="11"/>
        <v/>
      </c>
      <c r="I9" s="186">
        <f t="shared" si="11"/>
        <v>45</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23">
        <f t="shared" si="1"/>
        <v>45</v>
      </c>
      <c r="T9" s="138">
        <f>AB9-S9</f>
        <v>-30</v>
      </c>
      <c r="U9" s="125">
        <f t="shared" si="12"/>
        <v>84.986999999999995</v>
      </c>
      <c r="V9" s="150">
        <f t="shared" si="4"/>
        <v>6.8110000000000213</v>
      </c>
      <c r="W9" s="82">
        <f t="shared" si="5"/>
        <v>-10</v>
      </c>
      <c r="X9" s="248">
        <f t="shared" si="6"/>
        <v>6</v>
      </c>
      <c r="Y9" s="139">
        <f t="shared" si="7"/>
        <v>10</v>
      </c>
      <c r="Z9" s="139">
        <f>IF($Y9="n/a","",IFERROR(COUNTIF($Y$2:$Y9,"="&amp;Y9),""))</f>
        <v>4</v>
      </c>
      <c r="AA9" s="139">
        <f>COUNTIF($X$2:X8,"&lt;"&amp;X9)</f>
        <v>4</v>
      </c>
      <c r="AB9" s="149">
        <f t="shared" si="8"/>
        <v>15</v>
      </c>
      <c r="AC9" s="324">
        <f>(S9+T9+W9)</f>
        <v>5</v>
      </c>
      <c r="AE9" s="194" t="s">
        <v>49</v>
      </c>
      <c r="AF9" s="331" t="s">
        <v>64</v>
      </c>
      <c r="AG9" s="336">
        <v>1.0352199074074074E-3</v>
      </c>
    </row>
    <row r="10" spans="1:33" x14ac:dyDescent="0.2">
      <c r="A10" s="229">
        <v>71</v>
      </c>
      <c r="B10" s="347" t="s">
        <v>217</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23">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8</v>
      </c>
      <c r="AB10" s="149">
        <f t="shared" si="8"/>
        <v>15</v>
      </c>
      <c r="AC10" s="324">
        <f>(S10+T10+W10)</f>
        <v>5</v>
      </c>
      <c r="AE10" s="195" t="s">
        <v>16</v>
      </c>
      <c r="AF10" s="337" t="s">
        <v>89</v>
      </c>
      <c r="AG10" s="338">
        <v>1.0092592592592592E-3</v>
      </c>
    </row>
    <row r="11" spans="1:33" x14ac:dyDescent="0.2">
      <c r="A11" s="229">
        <v>2</v>
      </c>
      <c r="B11" s="347" t="s">
        <v>250</v>
      </c>
      <c r="C11" s="8" t="str">
        <f t="shared" si="10"/>
        <v>matt brogan</v>
      </c>
      <c r="D11" s="8" t="s">
        <v>49</v>
      </c>
      <c r="E11" s="19">
        <v>1.064375E-3</v>
      </c>
      <c r="F11" s="8"/>
      <c r="G11" s="8" t="s">
        <v>213</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23">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24">
        <f>(S11+T11+W11)</f>
        <v>55</v>
      </c>
      <c r="AE11" s="196" t="s">
        <v>13</v>
      </c>
      <c r="AF11" s="339" t="s">
        <v>68</v>
      </c>
      <c r="AG11" s="340">
        <v>9.8364583333333333E-4</v>
      </c>
    </row>
    <row r="12" spans="1:33" ht="13.5" thickBot="1" x14ac:dyDescent="0.25">
      <c r="A12" s="229">
        <v>42</v>
      </c>
      <c r="B12" s="347" t="s">
        <v>223</v>
      </c>
      <c r="C12" s="8" t="str">
        <f t="shared" si="10"/>
        <v>steven cassar</v>
      </c>
      <c r="D12" s="8" t="s">
        <v>16</v>
      </c>
      <c r="E12" s="19">
        <v>1.0740625000000001E-3</v>
      </c>
      <c r="F12" s="8"/>
      <c r="G12" s="8" t="s">
        <v>249</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23">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24">
        <f>(S12+T12+W12)</f>
        <v>5</v>
      </c>
      <c r="AE12" s="197" t="s">
        <v>14</v>
      </c>
      <c r="AF12" s="341" t="s">
        <v>124</v>
      </c>
      <c r="AG12" s="342">
        <v>9.4504629629629626E-4</v>
      </c>
    </row>
    <row r="13" spans="1:33" x14ac:dyDescent="0.2">
      <c r="A13" s="229">
        <v>173</v>
      </c>
      <c r="B13" s="347" t="s">
        <v>251</v>
      </c>
      <c r="C13" s="8" t="str">
        <f t="shared" si="10"/>
        <v>jarrah pitt</v>
      </c>
      <c r="D13" s="8" t="s">
        <v>26</v>
      </c>
      <c r="E13" s="19">
        <v>1.0751851851851853E-3</v>
      </c>
      <c r="F13" s="8"/>
      <c r="G13" s="8" t="s">
        <v>218</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23">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24">
        <f t="shared" ref="AC13:AC30" si="17">(S13+T13+W13)</f>
        <v>0</v>
      </c>
    </row>
    <row r="14" spans="1:33" x14ac:dyDescent="0.2">
      <c r="A14" s="229">
        <v>82</v>
      </c>
      <c r="B14" s="347" t="s">
        <v>228</v>
      </c>
      <c r="C14" s="8" t="str">
        <f t="shared" si="10"/>
        <v>steve williamsz</v>
      </c>
      <c r="D14" s="8" t="s">
        <v>26</v>
      </c>
      <c r="E14" s="19">
        <v>1.0985300925925926E-3</v>
      </c>
      <c r="F14" s="8"/>
      <c r="G14" s="8" t="s">
        <v>213</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23">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24">
        <f t="shared" si="17"/>
        <v>0</v>
      </c>
    </row>
    <row r="15" spans="1:33" x14ac:dyDescent="0.2">
      <c r="A15" s="229">
        <v>77</v>
      </c>
      <c r="B15" s="347" t="s">
        <v>246</v>
      </c>
      <c r="C15" s="8" t="str">
        <f t="shared" si="10"/>
        <v>simeon ouzas</v>
      </c>
      <c r="D15" s="8" t="s">
        <v>5</v>
      </c>
      <c r="E15" s="19">
        <v>1.1099768518518518E-3</v>
      </c>
      <c r="F15" s="8"/>
      <c r="G15" s="8" t="s">
        <v>239</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23">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24">
        <f>(S15+T15+W15)</f>
        <v>105</v>
      </c>
    </row>
    <row r="16" spans="1:33" x14ac:dyDescent="0.2">
      <c r="A16" s="229">
        <v>112</v>
      </c>
      <c r="B16" s="347" t="s">
        <v>232</v>
      </c>
      <c r="C16" s="8" t="str">
        <f t="shared" si="10"/>
        <v>ian vague</v>
      </c>
      <c r="D16" s="8" t="s">
        <v>4</v>
      </c>
      <c r="E16" s="19">
        <v>1.1193171296296296E-3</v>
      </c>
      <c r="F16" s="8"/>
      <c r="G16" s="8" t="s">
        <v>229</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23">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24">
        <f t="shared" si="17"/>
        <v>65</v>
      </c>
    </row>
    <row r="17" spans="1:29" x14ac:dyDescent="0.2">
      <c r="A17" s="229">
        <v>74</v>
      </c>
      <c r="B17" s="347" t="s">
        <v>230</v>
      </c>
      <c r="C17" s="8" t="str">
        <f t="shared" si="10"/>
        <v>simon mclean</v>
      </c>
      <c r="D17" s="8" t="s">
        <v>22</v>
      </c>
      <c r="E17" s="355">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23">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24">
        <f t="shared" ref="AC17:AC27" si="20">(S17+T17+W17)</f>
        <v>85</v>
      </c>
    </row>
    <row r="18" spans="1:29" x14ac:dyDescent="0.2">
      <c r="A18" s="229">
        <v>55</v>
      </c>
      <c r="B18" s="347" t="s">
        <v>234</v>
      </c>
      <c r="C18" s="8" t="str">
        <f t="shared" si="10"/>
        <v>kutay dal</v>
      </c>
      <c r="D18" s="8" t="s">
        <v>22</v>
      </c>
      <c r="E18" s="19">
        <v>1.1224537037037039E-3</v>
      </c>
      <c r="F18" s="8"/>
      <c r="G18" s="8" t="s">
        <v>218</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23">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24">
        <f t="shared" si="20"/>
        <v>65</v>
      </c>
    </row>
    <row r="19" spans="1:29" x14ac:dyDescent="0.2">
      <c r="A19" s="229">
        <v>34</v>
      </c>
      <c r="B19" s="347" t="s">
        <v>252</v>
      </c>
      <c r="C19" s="8" t="str">
        <f t="shared" si="10"/>
        <v>tim van duyl</v>
      </c>
      <c r="D19" s="8" t="s">
        <v>48</v>
      </c>
      <c r="E19" s="19">
        <v>1.1235879629629632E-3</v>
      </c>
      <c r="F19" s="8"/>
      <c r="G19" s="8" t="s">
        <v>213</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23">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24">
        <f t="shared" si="20"/>
        <v>5</v>
      </c>
    </row>
    <row r="20" spans="1:29" x14ac:dyDescent="0.2">
      <c r="A20" s="229">
        <v>26</v>
      </c>
      <c r="B20" s="347" t="s">
        <v>224</v>
      </c>
      <c r="C20" s="8" t="str">
        <f t="shared" si="10"/>
        <v>robert downes</v>
      </c>
      <c r="D20" s="8" t="s">
        <v>4</v>
      </c>
      <c r="E20" s="19">
        <v>1.1249305555555554E-3</v>
      </c>
      <c r="F20" s="8"/>
      <c r="G20" s="8" t="s">
        <v>213</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23">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24">
        <f t="shared" si="20"/>
        <v>20</v>
      </c>
    </row>
    <row r="21" spans="1:29" x14ac:dyDescent="0.2">
      <c r="A21" s="229">
        <v>25</v>
      </c>
      <c r="B21" s="347" t="s">
        <v>253</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23">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24">
        <f t="shared" si="20"/>
        <v>5</v>
      </c>
    </row>
    <row r="22" spans="1:29" x14ac:dyDescent="0.2">
      <c r="A22" s="229">
        <v>62</v>
      </c>
      <c r="B22" s="347" t="s">
        <v>226</v>
      </c>
      <c r="C22" s="8" t="str">
        <f t="shared" si="10"/>
        <v>noel heritage</v>
      </c>
      <c r="D22" s="8" t="s">
        <v>21</v>
      </c>
      <c r="E22" s="19">
        <v>1.1281134259259261E-3</v>
      </c>
      <c r="F22" s="8"/>
      <c r="G22" s="8" t="s">
        <v>216</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23">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24">
        <f t="shared" si="20"/>
        <v>65</v>
      </c>
    </row>
    <row r="23" spans="1:29" x14ac:dyDescent="0.2">
      <c r="A23" s="229">
        <v>141</v>
      </c>
      <c r="B23" s="347" t="s">
        <v>227</v>
      </c>
      <c r="C23" s="8" t="str">
        <f t="shared" si="10"/>
        <v>max lloyd</v>
      </c>
      <c r="D23" s="8" t="s">
        <v>21</v>
      </c>
      <c r="E23" s="19">
        <v>1.1288541666666667E-3</v>
      </c>
      <c r="F23" s="8"/>
      <c r="G23" s="8" t="s">
        <v>216</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23">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24">
        <f t="shared" si="20"/>
        <v>50</v>
      </c>
    </row>
    <row r="24" spans="1:29" x14ac:dyDescent="0.2">
      <c r="A24" s="229">
        <v>18</v>
      </c>
      <c r="B24" s="347" t="s">
        <v>233</v>
      </c>
      <c r="C24" s="8" t="str">
        <f t="shared" si="10"/>
        <v>tom whelan</v>
      </c>
      <c r="D24" s="8" t="s">
        <v>48</v>
      </c>
      <c r="E24" s="19">
        <v>1.1391435185185183E-3</v>
      </c>
      <c r="F24" s="8"/>
      <c r="G24" s="8" t="s">
        <v>216</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23">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24">
        <f t="shared" si="20"/>
        <v>5</v>
      </c>
    </row>
    <row r="25" spans="1:29" x14ac:dyDescent="0.2">
      <c r="A25" s="229">
        <v>58</v>
      </c>
      <c r="B25" s="347" t="s">
        <v>248</v>
      </c>
      <c r="C25" s="8" t="str">
        <f t="shared" si="10"/>
        <v>murray seymour</v>
      </c>
      <c r="D25" s="8" t="s">
        <v>21</v>
      </c>
      <c r="E25" s="19">
        <v>1.1430671296296295E-3</v>
      </c>
      <c r="F25" s="8"/>
      <c r="G25" s="8" t="s">
        <v>216</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23">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24">
        <f t="shared" si="20"/>
        <v>35</v>
      </c>
    </row>
    <row r="26" spans="1:29" x14ac:dyDescent="0.2">
      <c r="A26" s="229">
        <v>86</v>
      </c>
      <c r="B26" s="347" t="s">
        <v>236</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23">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24">
        <f t="shared" si="20"/>
        <v>5</v>
      </c>
    </row>
    <row r="27" spans="1:29" x14ac:dyDescent="0.2">
      <c r="A27" s="229">
        <v>242</v>
      </c>
      <c r="B27" s="347" t="s">
        <v>231</v>
      </c>
      <c r="C27" s="8" t="str">
        <f t="shared" si="10"/>
        <v>leon bogers</v>
      </c>
      <c r="D27" s="8" t="s">
        <v>26</v>
      </c>
      <c r="E27" s="19">
        <v>1.1483680555555555E-3</v>
      </c>
      <c r="F27" s="8"/>
      <c r="G27" s="8" t="s">
        <v>229</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23">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24">
        <f t="shared" si="20"/>
        <v>0</v>
      </c>
    </row>
    <row r="28" spans="1:29" x14ac:dyDescent="0.2">
      <c r="A28" s="229">
        <v>35</v>
      </c>
      <c r="B28" s="347" t="s">
        <v>247</v>
      </c>
      <c r="C28" s="8" t="str">
        <f t="shared" si="10"/>
        <v>matthew cavell</v>
      </c>
      <c r="D28" s="8" t="s">
        <v>5</v>
      </c>
      <c r="E28" s="19">
        <v>1.1506712962962963E-3</v>
      </c>
      <c r="F28" s="8"/>
      <c r="G28" s="8" t="s">
        <v>229</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23">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24">
        <f t="shared" si="17"/>
        <v>65</v>
      </c>
    </row>
    <row r="29" spans="1:29" x14ac:dyDescent="0.2">
      <c r="A29" s="229">
        <v>37</v>
      </c>
      <c r="B29" s="347" t="s">
        <v>237</v>
      </c>
      <c r="C29" s="8" t="str">
        <f t="shared" si="10"/>
        <v>andrew potter</v>
      </c>
      <c r="D29" s="8" t="s">
        <v>26</v>
      </c>
      <c r="E29" s="19">
        <v>1.1542708333333333E-3</v>
      </c>
      <c r="F29" s="8"/>
      <c r="G29" s="8" t="s">
        <v>229</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23">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24">
        <f t="shared" si="17"/>
        <v>0</v>
      </c>
    </row>
    <row r="30" spans="1:29" x14ac:dyDescent="0.2">
      <c r="A30" s="229">
        <v>247</v>
      </c>
      <c r="B30" s="356" t="s">
        <v>238</v>
      </c>
      <c r="C30" s="8" t="str">
        <f t="shared" si="10"/>
        <v>wayne scanlan</v>
      </c>
      <c r="D30" s="8" t="s">
        <v>21</v>
      </c>
      <c r="E30" s="19">
        <v>1.1579050925925925E-3</v>
      </c>
      <c r="F30" s="8"/>
      <c r="G30" s="8" t="s">
        <v>229</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23">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24">
        <f t="shared" si="17"/>
        <v>5</v>
      </c>
    </row>
    <row r="31" spans="1:29" x14ac:dyDescent="0.2">
      <c r="A31" s="229">
        <v>66</v>
      </c>
      <c r="B31" s="347" t="s">
        <v>254</v>
      </c>
      <c r="C31" s="8" t="str">
        <f t="shared" si="10"/>
        <v>george mitropoulos</v>
      </c>
      <c r="D31" s="8" t="s">
        <v>26</v>
      </c>
      <c r="E31" s="19">
        <v>1.1668518518518519E-3</v>
      </c>
      <c r="F31" s="8"/>
      <c r="G31" s="8" t="s">
        <v>229</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23">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24">
        <f t="shared" si="9"/>
        <v>0</v>
      </c>
    </row>
    <row r="32" spans="1:29" x14ac:dyDescent="0.2">
      <c r="A32" s="229">
        <v>2</v>
      </c>
      <c r="B32" s="347" t="s">
        <v>235</v>
      </c>
      <c r="C32" s="8" t="str">
        <f t="shared" si="10"/>
        <v>john downes</v>
      </c>
      <c r="D32" s="8" t="s">
        <v>5</v>
      </c>
      <c r="E32" s="19">
        <v>1.1699189814814816E-3</v>
      </c>
      <c r="F32" s="8"/>
      <c r="G32" s="8" t="s">
        <v>229</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23">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24">
        <f t="shared" si="9"/>
        <v>50</v>
      </c>
    </row>
    <row r="33" spans="1:33" x14ac:dyDescent="0.2">
      <c r="A33" s="229">
        <v>737</v>
      </c>
      <c r="B33" s="347" t="s">
        <v>240</v>
      </c>
      <c r="C33" s="8" t="str">
        <f t="shared" si="10"/>
        <v>stuart dawson</v>
      </c>
      <c r="D33" s="8" t="s">
        <v>5</v>
      </c>
      <c r="E33" s="19">
        <v>1.1827777777777778E-3</v>
      </c>
      <c r="F33" s="8"/>
      <c r="G33" s="8" t="s">
        <v>229</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23">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24">
        <f t="shared" si="9"/>
        <v>35</v>
      </c>
    </row>
    <row r="34" spans="1:33" x14ac:dyDescent="0.2">
      <c r="A34" s="229">
        <v>40</v>
      </c>
      <c r="B34" s="347" t="s">
        <v>255</v>
      </c>
      <c r="C34" s="8" t="str">
        <f t="shared" si="10"/>
        <v>peter whitaker</v>
      </c>
      <c r="D34" s="8" t="s">
        <v>4</v>
      </c>
      <c r="E34" s="19">
        <v>1.1902083333333335E-3</v>
      </c>
      <c r="F34" s="8"/>
      <c r="G34" s="8" t="s">
        <v>225</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23">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24">
        <f t="shared" si="9"/>
        <v>5</v>
      </c>
    </row>
    <row r="35" spans="1:33" x14ac:dyDescent="0.2">
      <c r="A35" s="229">
        <v>201</v>
      </c>
      <c r="B35" s="347" t="s">
        <v>256</v>
      </c>
      <c r="C35" s="8" t="str">
        <f t="shared" si="10"/>
        <v>ajith perera</v>
      </c>
      <c r="D35" s="8" t="s">
        <v>26</v>
      </c>
      <c r="E35" s="19">
        <v>1.1943287037037037E-3</v>
      </c>
      <c r="F35" s="8"/>
      <c r="G35" s="8" t="s">
        <v>225</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23">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24">
        <f t="shared" si="9"/>
        <v>0</v>
      </c>
    </row>
    <row r="36" spans="1:33" x14ac:dyDescent="0.2">
      <c r="A36" s="229">
        <v>17</v>
      </c>
      <c r="B36" s="347" t="s">
        <v>257</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23">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24">
        <f t="shared" si="9"/>
        <v>90</v>
      </c>
    </row>
    <row r="37" spans="1:33" x14ac:dyDescent="0.2">
      <c r="A37" s="229">
        <v>11</v>
      </c>
      <c r="B37" s="347" t="s">
        <v>241</v>
      </c>
      <c r="C37" s="8" t="str">
        <f t="shared" si="10"/>
        <v>alexandra rodek</v>
      </c>
      <c r="D37" s="8" t="s">
        <v>26</v>
      </c>
      <c r="E37" s="19">
        <v>1.268773148148148E-3</v>
      </c>
      <c r="F37" s="8"/>
      <c r="G37" s="8" t="s">
        <v>229</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23">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24">
        <f t="shared" si="9"/>
        <v>0</v>
      </c>
    </row>
    <row r="38" spans="1:33" x14ac:dyDescent="0.2">
      <c r="A38" s="229">
        <v>261</v>
      </c>
      <c r="B38" s="347" t="s">
        <v>258</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23">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24">
        <f t="shared" si="9"/>
        <v>5</v>
      </c>
    </row>
    <row r="39" spans="1:33" ht="13.5" thickBot="1" x14ac:dyDescent="0.25">
      <c r="A39" s="231">
        <v>50</v>
      </c>
      <c r="B39" s="348" t="s">
        <v>244</v>
      </c>
      <c r="C39" s="230" t="str">
        <f t="shared" si="10"/>
        <v>alan conrad</v>
      </c>
      <c r="D39" s="230" t="s">
        <v>49</v>
      </c>
      <c r="E39" s="354">
        <v>1.2828703703703702E-3</v>
      </c>
      <c r="F39" s="230"/>
      <c r="G39" s="230" t="s">
        <v>213</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44">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45">
        <f t="shared" si="9"/>
        <v>5</v>
      </c>
    </row>
    <row r="40" spans="1:33" ht="13.5" thickBot="1" x14ac:dyDescent="0.25">
      <c r="F40" s="134"/>
      <c r="G40" s="136" t="s">
        <v>27</v>
      </c>
      <c r="H40" s="137">
        <f t="shared" ref="H40:S40" si="22">COUNT(H2:H39)</f>
        <v>1</v>
      </c>
      <c r="I40" s="137">
        <f t="shared" si="22"/>
        <v>4</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2">
      <c r="T41" s="8"/>
      <c r="U41" s="1"/>
      <c r="V41" s="147"/>
      <c r="W41" s="1"/>
      <c r="X41" s="8"/>
      <c r="Y41" s="8"/>
      <c r="Z41" s="8"/>
      <c r="AA41" s="8"/>
      <c r="AB41" s="8"/>
      <c r="AC41" s="1"/>
    </row>
    <row r="42" spans="1:33" customFormat="1" x14ac:dyDescent="0.2">
      <c r="A42" s="83"/>
      <c r="B42" s="350"/>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98" priority="1">
      <formula>$D2="OPN"</formula>
    </cfRule>
    <cfRule type="expression" dxfId="97" priority="2">
      <formula>$D2="RES"</formula>
    </cfRule>
    <cfRule type="expression" dxfId="96" priority="3">
      <formula>$D2="SMOD"</formula>
    </cfRule>
    <cfRule type="expression" dxfId="95" priority="4">
      <formula>$D2="CDMOD"</formula>
    </cfRule>
    <cfRule type="expression" dxfId="94" priority="5">
      <formula>$D2="ABMOD"</formula>
    </cfRule>
    <cfRule type="expression" dxfId="93" priority="6">
      <formula>$D2="NBC"</formula>
    </cfRule>
    <cfRule type="expression" dxfId="92" priority="7">
      <formula>$D2="NAC"</formula>
    </cfRule>
    <cfRule type="expression" dxfId="91" priority="8">
      <formula>$D2="SND"</formula>
    </cfRule>
    <cfRule type="expression" dxfId="90" priority="9">
      <formula>$D2="SNC"</formula>
    </cfRule>
    <cfRule type="expression" dxfId="89" priority="10">
      <formula>$D2="SNB"</formula>
    </cfRule>
    <cfRule type="expression" dxfId="88"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9"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303" t="s">
        <v>23</v>
      </c>
      <c r="B1" s="304" t="s">
        <v>1</v>
      </c>
      <c r="C1" s="305" t="s">
        <v>1</v>
      </c>
      <c r="D1" s="305" t="s">
        <v>2</v>
      </c>
      <c r="E1" s="306" t="s">
        <v>24</v>
      </c>
      <c r="F1" s="307"/>
      <c r="G1" s="307" t="s">
        <v>25</v>
      </c>
      <c r="H1" s="308" t="s">
        <v>14</v>
      </c>
      <c r="I1" s="309" t="s">
        <v>13</v>
      </c>
      <c r="J1" s="310" t="s">
        <v>16</v>
      </c>
      <c r="K1" s="311" t="s">
        <v>49</v>
      </c>
      <c r="L1" s="312" t="s">
        <v>48</v>
      </c>
      <c r="M1" s="313" t="s">
        <v>21</v>
      </c>
      <c r="N1" s="314" t="s">
        <v>22</v>
      </c>
      <c r="O1" s="315" t="s">
        <v>47</v>
      </c>
      <c r="P1" s="316" t="s">
        <v>4</v>
      </c>
      <c r="Q1" s="317" t="s">
        <v>5</v>
      </c>
      <c r="R1" s="318" t="s">
        <v>3</v>
      </c>
      <c r="S1" s="227" t="s">
        <v>57</v>
      </c>
      <c r="T1" s="145" t="s">
        <v>78</v>
      </c>
      <c r="U1" s="145" t="s">
        <v>54</v>
      </c>
      <c r="V1" s="148" t="s">
        <v>55</v>
      </c>
      <c r="W1" s="146" t="s">
        <v>56</v>
      </c>
      <c r="X1" s="228" t="s">
        <v>76</v>
      </c>
      <c r="Y1" s="228" t="s">
        <v>2</v>
      </c>
      <c r="Z1" s="228" t="s">
        <v>80</v>
      </c>
      <c r="AA1" s="228" t="s">
        <v>72</v>
      </c>
      <c r="AB1" s="228" t="s">
        <v>77</v>
      </c>
      <c r="AC1" s="227" t="s">
        <v>81</v>
      </c>
      <c r="AE1" s="379" t="s">
        <v>91</v>
      </c>
      <c r="AF1" s="380"/>
      <c r="AG1" s="381"/>
    </row>
    <row r="2" spans="1:33" x14ac:dyDescent="0.2">
      <c r="A2" s="351">
        <v>50</v>
      </c>
      <c r="B2" s="391" t="s">
        <v>244</v>
      </c>
      <c r="C2" s="391" t="str">
        <f>LOWER(B2)</f>
        <v>alan conrad</v>
      </c>
      <c r="D2" s="352" t="s">
        <v>26</v>
      </c>
      <c r="E2" s="392" t="s">
        <v>346</v>
      </c>
      <c r="F2" s="352"/>
      <c r="G2" s="352" t="s">
        <v>294</v>
      </c>
      <c r="H2" s="285" t="str">
        <f>IF($D2=H$1,$S2,"")</f>
        <v/>
      </c>
      <c r="I2" s="285" t="str">
        <f t="shared" ref="I2:R2" si="0">IF($D2=I$1,$S2,"")</f>
        <v/>
      </c>
      <c r="J2" s="285" t="str">
        <f t="shared" si="0"/>
        <v/>
      </c>
      <c r="K2" s="285" t="str">
        <f t="shared" si="0"/>
        <v/>
      </c>
      <c r="L2" s="285" t="str">
        <f t="shared" si="0"/>
        <v/>
      </c>
      <c r="M2" s="285" t="str">
        <f t="shared" si="0"/>
        <v/>
      </c>
      <c r="N2" s="285" t="str">
        <f t="shared" si="0"/>
        <v/>
      </c>
      <c r="O2" s="285" t="str">
        <f t="shared" si="0"/>
        <v/>
      </c>
      <c r="P2" s="285" t="str">
        <f t="shared" si="0"/>
        <v/>
      </c>
      <c r="Q2" s="285" t="str">
        <f t="shared" si="0"/>
        <v/>
      </c>
      <c r="R2" s="286" t="str">
        <f t="shared" si="0"/>
        <v/>
      </c>
      <c r="S2" s="393">
        <f t="shared" ref="S2:S45" si="1">IFERROR(VLOOKUP($Z2,Points2019,2,0),0)</f>
        <v>0</v>
      </c>
      <c r="T2" s="277">
        <f t="shared" ref="T2:T3" si="2">AB2-S2</f>
        <v>0</v>
      </c>
      <c r="U2" s="278" t="str">
        <f t="shared" ref="U2" si="3">IFERROR(VLOOKUP(D2,BenchmarksRd4,3,0)*86400,"")</f>
        <v/>
      </c>
      <c r="V2" s="279" t="str">
        <f>IF(D2="-"," ",(($E2*86400)-U2))</f>
        <v xml:space="preserve"> </v>
      </c>
      <c r="W2" s="280" t="str">
        <f>IF(V2=" "," ",IF(V2&lt;=0,10,IF(V2&lt;1,5,IF(V2&lt;2,0,IF(V2&lt;3,-5,-10)))))</f>
        <v xml:space="preserve"> </v>
      </c>
      <c r="X2" s="247" t="str">
        <f t="shared" ref="X2:X3" si="4">IFERROR(VLOOKUP(D2,Class2019,4,0),"n/a")</f>
        <v>n/a</v>
      </c>
      <c r="Y2" s="155" t="str">
        <f t="shared" ref="Y2:Y3" si="5">IFERROR(VLOOKUP(D2,Class2019,3,0),"n/a")</f>
        <v>n/a</v>
      </c>
      <c r="Z2" s="155" t="str">
        <f>IF($Y2="n/a","",IFERROR(COUNTIF($Y$2:$Y2,"="&amp;Y2),""))</f>
        <v/>
      </c>
      <c r="AA2" s="155">
        <f>COUNTIF($X1:X$2,"&lt;"&amp;X2)</f>
        <v>0</v>
      </c>
      <c r="AB2" s="155">
        <f t="shared" ref="AB2:AB3" si="6">IF($Y2="n/a",0,IFERROR(VLOOKUP(Z2+AA2,Points2019,2,0),15))</f>
        <v>0</v>
      </c>
      <c r="AC2" s="151">
        <f>IF(S2=0,0,(S2+T2+W2))</f>
        <v>0</v>
      </c>
      <c r="AE2" s="187" t="s">
        <v>3</v>
      </c>
      <c r="AF2" s="321" t="s">
        <v>65</v>
      </c>
      <c r="AG2" s="322">
        <v>1.2429050925925925E-3</v>
      </c>
    </row>
    <row r="3" spans="1:33" x14ac:dyDescent="0.2">
      <c r="A3" s="229">
        <v>6</v>
      </c>
      <c r="B3" s="1" t="s">
        <v>214</v>
      </c>
      <c r="C3" s="1" t="str">
        <f>LOWER(B3)</f>
        <v>russell garner</v>
      </c>
      <c r="D3" s="8" t="s">
        <v>48</v>
      </c>
      <c r="E3" s="302" t="s">
        <v>347</v>
      </c>
      <c r="F3" s="2" t="s">
        <v>104</v>
      </c>
      <c r="G3" s="8" t="s">
        <v>239</v>
      </c>
      <c r="H3" s="186" t="str">
        <f t="shared" ref="H3:R39" si="7">IF($D3=H$1,$S3,"")</f>
        <v/>
      </c>
      <c r="I3" s="186" t="str">
        <f t="shared" si="7"/>
        <v/>
      </c>
      <c r="J3" s="186" t="str">
        <f t="shared" si="7"/>
        <v/>
      </c>
      <c r="K3" s="186" t="str">
        <f t="shared" si="7"/>
        <v/>
      </c>
      <c r="L3" s="186">
        <f t="shared" si="7"/>
        <v>100</v>
      </c>
      <c r="M3" s="186" t="str">
        <f t="shared" si="7"/>
        <v/>
      </c>
      <c r="N3" s="186" t="str">
        <f t="shared" si="7"/>
        <v/>
      </c>
      <c r="O3" s="186" t="str">
        <f t="shared" si="7"/>
        <v/>
      </c>
      <c r="P3" s="186" t="str">
        <f t="shared" si="7"/>
        <v/>
      </c>
      <c r="Q3" s="186" t="str">
        <f t="shared" si="7"/>
        <v/>
      </c>
      <c r="R3" s="198" t="str">
        <f t="shared" si="7"/>
        <v/>
      </c>
      <c r="S3" s="386">
        <f t="shared" si="1"/>
        <v>100</v>
      </c>
      <c r="T3" s="138">
        <f t="shared" si="2"/>
        <v>0</v>
      </c>
      <c r="U3" s="125">
        <f t="shared" ref="U3:U4" si="8">IFERROR(VLOOKUP(D3,BenchmarksRd4,3,0)*86400,"")</f>
        <v>102.854</v>
      </c>
      <c r="V3" s="150">
        <f t="shared" ref="V3:V45" si="9">IF(D3="-"," ",(($E3*86400)-U3))</f>
        <v>-4.2339999999999947</v>
      </c>
      <c r="W3" s="82">
        <f>IF(V3=" "," ",IF(V3&lt;=0,10,IF(V3&lt;1,5,IF(V3&lt;2,0,IF(V3&lt;3,-5,-10)))))</f>
        <v>10</v>
      </c>
      <c r="X3" s="248">
        <f t="shared" si="4"/>
        <v>4</v>
      </c>
      <c r="Y3" s="139">
        <f t="shared" si="5"/>
        <v>7</v>
      </c>
      <c r="Z3" s="139">
        <f>IF($Y3="n/a","",IFERROR(COUNTIF($Y$2:$Y3,"="&amp;Y3),""))</f>
        <v>1</v>
      </c>
      <c r="AA3" s="139">
        <f>COUNTIF($X2:X$2,"&lt;"&amp;X3)</f>
        <v>0</v>
      </c>
      <c r="AB3" s="139">
        <f t="shared" si="6"/>
        <v>100</v>
      </c>
      <c r="AC3" s="152">
        <f t="shared" ref="AC3:AC45" si="10">IF(S3=0,0,(S3+T3+W3))</f>
        <v>110</v>
      </c>
      <c r="AE3" s="188" t="s">
        <v>5</v>
      </c>
      <c r="AF3" s="325" t="s">
        <v>285</v>
      </c>
      <c r="AG3" s="385" t="s">
        <v>286</v>
      </c>
    </row>
    <row r="4" spans="1:33" x14ac:dyDescent="0.2">
      <c r="A4" s="229">
        <v>61</v>
      </c>
      <c r="B4" s="1" t="s">
        <v>348</v>
      </c>
      <c r="C4" s="1" t="str">
        <f>LOWER(B4)</f>
        <v>dean watchorn</v>
      </c>
      <c r="D4" s="8" t="s">
        <v>26</v>
      </c>
      <c r="E4" s="17" t="s">
        <v>349</v>
      </c>
      <c r="F4" s="8"/>
      <c r="G4" s="8" t="s">
        <v>294</v>
      </c>
      <c r="H4" s="186" t="str">
        <f t="shared" si="7"/>
        <v/>
      </c>
      <c r="I4" s="186" t="str">
        <f t="shared" si="7"/>
        <v/>
      </c>
      <c r="J4" s="186" t="str">
        <f t="shared" si="7"/>
        <v/>
      </c>
      <c r="K4" s="186" t="str">
        <f t="shared" si="7"/>
        <v/>
      </c>
      <c r="L4" s="186" t="str">
        <f t="shared" si="7"/>
        <v/>
      </c>
      <c r="M4" s="186" t="str">
        <f t="shared" si="7"/>
        <v/>
      </c>
      <c r="N4" s="186" t="str">
        <f t="shared" si="7"/>
        <v/>
      </c>
      <c r="O4" s="186" t="str">
        <f t="shared" si="7"/>
        <v/>
      </c>
      <c r="P4" s="186" t="str">
        <f t="shared" si="7"/>
        <v/>
      </c>
      <c r="Q4" s="186" t="str">
        <f t="shared" si="7"/>
        <v/>
      </c>
      <c r="R4" s="198" t="str">
        <f t="shared" si="7"/>
        <v/>
      </c>
      <c r="S4" s="386">
        <f t="shared" si="1"/>
        <v>0</v>
      </c>
      <c r="T4" s="138">
        <f>AB4-S4</f>
        <v>0</v>
      </c>
      <c r="U4" s="125" t="str">
        <f t="shared" si="8"/>
        <v/>
      </c>
      <c r="V4" s="150" t="str">
        <f t="shared" si="9"/>
        <v xml:space="preserve"> </v>
      </c>
      <c r="W4" s="82" t="str">
        <f t="shared" ref="W4:W45" si="11">IF(V4=" "," ",IF(V4&lt;=0,10,IF(V4&lt;1,5,IF(V4&lt;2,0,IF(V4&lt;3,-5,-10)))))</f>
        <v xml:space="preserve"> </v>
      </c>
      <c r="X4" s="248" t="str">
        <f t="shared" ref="X4:X45" si="12">IFERROR(VLOOKUP(D4,Class2019,4,0),"n/a")</f>
        <v>n/a</v>
      </c>
      <c r="Y4" s="139" t="str">
        <f t="shared" ref="Y4:Y45" si="13">IFERROR(VLOOKUP(D4,Class2019,3,0),"n/a")</f>
        <v>n/a</v>
      </c>
      <c r="Z4" s="139" t="str">
        <f>IF($Y4="n/a","",IFERROR(COUNTIF($Y$2:$Y4,"="&amp;Y4),""))</f>
        <v/>
      </c>
      <c r="AA4" s="139">
        <f>COUNTIF($X$2:X3,"&lt;"&amp;X4)</f>
        <v>0</v>
      </c>
      <c r="AB4" s="139">
        <f t="shared" ref="AB4:AB45" si="14">IF($Y4="n/a",0,IFERROR(VLOOKUP(Z4+AA4,Points2019,2,0),15))</f>
        <v>0</v>
      </c>
      <c r="AC4" s="152">
        <f t="shared" si="10"/>
        <v>0</v>
      </c>
      <c r="AE4" s="189" t="s">
        <v>4</v>
      </c>
      <c r="AF4" s="111" t="s">
        <v>64</v>
      </c>
      <c r="AG4" s="327">
        <v>1.1998611111111112E-3</v>
      </c>
    </row>
    <row r="5" spans="1:33" x14ac:dyDescent="0.2">
      <c r="A5" s="229">
        <v>41</v>
      </c>
      <c r="B5" s="1" t="s">
        <v>292</v>
      </c>
      <c r="C5" s="1" t="str">
        <f>LOWER(B5)</f>
        <v>ben sale</v>
      </c>
      <c r="D5" s="8" t="s">
        <v>48</v>
      </c>
      <c r="E5" s="17" t="s">
        <v>293</v>
      </c>
      <c r="F5" s="8"/>
      <c r="G5" s="8" t="s">
        <v>294</v>
      </c>
      <c r="H5" s="186" t="str">
        <f t="shared" si="7"/>
        <v/>
      </c>
      <c r="I5" s="186" t="str">
        <f t="shared" si="7"/>
        <v/>
      </c>
      <c r="J5" s="186" t="str">
        <f t="shared" si="7"/>
        <v/>
      </c>
      <c r="K5" s="186" t="str">
        <f t="shared" si="7"/>
        <v/>
      </c>
      <c r="L5" s="186">
        <f t="shared" si="7"/>
        <v>75</v>
      </c>
      <c r="M5" s="186" t="str">
        <f t="shared" si="7"/>
        <v/>
      </c>
      <c r="N5" s="186" t="str">
        <f t="shared" si="7"/>
        <v/>
      </c>
      <c r="O5" s="186" t="str">
        <f t="shared" si="7"/>
        <v/>
      </c>
      <c r="P5" s="186" t="str">
        <f t="shared" si="7"/>
        <v/>
      </c>
      <c r="Q5" s="186" t="str">
        <f t="shared" si="7"/>
        <v/>
      </c>
      <c r="R5" s="198" t="str">
        <f t="shared" si="7"/>
        <v/>
      </c>
      <c r="S5" s="386">
        <f t="shared" si="1"/>
        <v>75</v>
      </c>
      <c r="T5" s="138">
        <f t="shared" ref="T5:T13" si="15">AB5-S5</f>
        <v>0</v>
      </c>
      <c r="U5" s="125">
        <f t="shared" ref="U5:U13" si="16">IFERROR(VLOOKUP(D5,BenchmarksRd4,3,0)*86400,"")</f>
        <v>102.854</v>
      </c>
      <c r="V5" s="150">
        <f t="shared" si="9"/>
        <v>-3.4669999999999987</v>
      </c>
      <c r="W5" s="82">
        <f t="shared" si="11"/>
        <v>10</v>
      </c>
      <c r="X5" s="248">
        <f t="shared" si="12"/>
        <v>4</v>
      </c>
      <c r="Y5" s="139">
        <f t="shared" si="13"/>
        <v>7</v>
      </c>
      <c r="Z5" s="139">
        <f>IF($Y5="n/a","",IFERROR(COUNTIF($Y$2:$Y5,"="&amp;Y5),""))</f>
        <v>2</v>
      </c>
      <c r="AA5" s="139">
        <f>COUNTIF($X$2:X4,"&lt;"&amp;X5)</f>
        <v>0</v>
      </c>
      <c r="AB5" s="139">
        <f t="shared" si="14"/>
        <v>75</v>
      </c>
      <c r="AC5" s="152">
        <f t="shared" si="10"/>
        <v>85</v>
      </c>
      <c r="AE5" s="190" t="s">
        <v>47</v>
      </c>
      <c r="AF5" s="105" t="s">
        <v>64</v>
      </c>
      <c r="AG5" s="328">
        <v>1.1924768518518519E-3</v>
      </c>
    </row>
    <row r="6" spans="1:33" x14ac:dyDescent="0.2">
      <c r="A6" s="229">
        <v>79</v>
      </c>
      <c r="B6" s="1" t="s">
        <v>295</v>
      </c>
      <c r="C6" s="1" t="str">
        <f>LOWER(B6)</f>
        <v>dean hasnat</v>
      </c>
      <c r="D6" s="8" t="s">
        <v>48</v>
      </c>
      <c r="E6" s="17" t="s">
        <v>296</v>
      </c>
      <c r="F6" s="8"/>
      <c r="G6" s="8" t="s">
        <v>213</v>
      </c>
      <c r="H6" s="186" t="str">
        <f t="shared" si="7"/>
        <v/>
      </c>
      <c r="I6" s="186" t="str">
        <f t="shared" si="7"/>
        <v/>
      </c>
      <c r="J6" s="186" t="str">
        <f t="shared" si="7"/>
        <v/>
      </c>
      <c r="K6" s="186" t="str">
        <f t="shared" si="7"/>
        <v/>
      </c>
      <c r="L6" s="186">
        <f t="shared" si="7"/>
        <v>60</v>
      </c>
      <c r="M6" s="186" t="str">
        <f t="shared" si="7"/>
        <v/>
      </c>
      <c r="N6" s="186" t="str">
        <f t="shared" si="7"/>
        <v/>
      </c>
      <c r="O6" s="186" t="str">
        <f t="shared" si="7"/>
        <v/>
      </c>
      <c r="P6" s="186" t="str">
        <f t="shared" si="7"/>
        <v/>
      </c>
      <c r="Q6" s="186" t="str">
        <f t="shared" si="7"/>
        <v/>
      </c>
      <c r="R6" s="198" t="str">
        <f t="shared" si="7"/>
        <v/>
      </c>
      <c r="S6" s="386">
        <f t="shared" si="1"/>
        <v>60</v>
      </c>
      <c r="T6" s="138">
        <f t="shared" si="15"/>
        <v>0</v>
      </c>
      <c r="U6" s="125">
        <f t="shared" si="16"/>
        <v>102.854</v>
      </c>
      <c r="V6" s="150">
        <f t="shared" si="9"/>
        <v>-3.208999999999989</v>
      </c>
      <c r="W6" s="82">
        <f t="shared" si="11"/>
        <v>10</v>
      </c>
      <c r="X6" s="248">
        <f t="shared" si="12"/>
        <v>4</v>
      </c>
      <c r="Y6" s="139">
        <f t="shared" si="13"/>
        <v>7</v>
      </c>
      <c r="Z6" s="139">
        <f>IF($Y6="n/a","",IFERROR(COUNTIF($Y$2:$Y6,"="&amp;Y6),""))</f>
        <v>3</v>
      </c>
      <c r="AA6" s="139">
        <f>COUNTIF($X$2:X5,"&lt;"&amp;X6)</f>
        <v>0</v>
      </c>
      <c r="AB6" s="139">
        <f t="shared" si="14"/>
        <v>60</v>
      </c>
      <c r="AC6" s="152">
        <f t="shared" si="10"/>
        <v>70</v>
      </c>
      <c r="AE6" s="191" t="s">
        <v>22</v>
      </c>
      <c r="AF6" s="329" t="s">
        <v>287</v>
      </c>
      <c r="AG6" s="330">
        <v>1.2158101851851852E-3</v>
      </c>
    </row>
    <row r="7" spans="1:33" x14ac:dyDescent="0.2">
      <c r="A7" s="229">
        <v>88</v>
      </c>
      <c r="B7" s="245" t="s">
        <v>219</v>
      </c>
      <c r="C7" s="1" t="str">
        <f>LOWER(B7)</f>
        <v>randy stagno navarra</v>
      </c>
      <c r="D7" s="8" t="s">
        <v>49</v>
      </c>
      <c r="E7" s="17" t="s">
        <v>350</v>
      </c>
      <c r="F7" s="8"/>
      <c r="G7" s="8" t="s">
        <v>213</v>
      </c>
      <c r="H7" s="186" t="str">
        <f t="shared" si="7"/>
        <v/>
      </c>
      <c r="I7" s="186" t="str">
        <f t="shared" si="7"/>
        <v/>
      </c>
      <c r="J7" s="186" t="str">
        <f t="shared" si="7"/>
        <v/>
      </c>
      <c r="K7" s="186">
        <f t="shared" si="7"/>
        <v>100</v>
      </c>
      <c r="L7" s="186" t="str">
        <f t="shared" si="7"/>
        <v/>
      </c>
      <c r="M7" s="186" t="str">
        <f t="shared" si="7"/>
        <v/>
      </c>
      <c r="N7" s="186" t="str">
        <f t="shared" si="7"/>
        <v/>
      </c>
      <c r="O7" s="186" t="str">
        <f t="shared" si="7"/>
        <v/>
      </c>
      <c r="P7" s="186" t="str">
        <f t="shared" si="7"/>
        <v/>
      </c>
      <c r="Q7" s="186" t="str">
        <f t="shared" si="7"/>
        <v/>
      </c>
      <c r="R7" s="198" t="str">
        <f t="shared" si="7"/>
        <v/>
      </c>
      <c r="S7" s="386">
        <f t="shared" si="1"/>
        <v>100</v>
      </c>
      <c r="T7" s="138">
        <f t="shared" si="15"/>
        <v>0</v>
      </c>
      <c r="U7" s="125">
        <f t="shared" si="16"/>
        <v>99.398999999999987</v>
      </c>
      <c r="V7" s="150">
        <f t="shared" si="9"/>
        <v>0.72700000000000387</v>
      </c>
      <c r="W7" s="82">
        <f t="shared" si="11"/>
        <v>5</v>
      </c>
      <c r="X7" s="248">
        <f t="shared" si="12"/>
        <v>4</v>
      </c>
      <c r="Y7" s="139">
        <f t="shared" si="13"/>
        <v>8</v>
      </c>
      <c r="Z7" s="139">
        <f>IF($Y7="n/a","",IFERROR(COUNTIF($Y$2:$Y7,"="&amp;Y7),""))</f>
        <v>1</v>
      </c>
      <c r="AA7" s="139">
        <f>COUNTIF($X$2:X6,"&lt;"&amp;X7)</f>
        <v>0</v>
      </c>
      <c r="AB7" s="139">
        <f t="shared" si="14"/>
        <v>100</v>
      </c>
      <c r="AC7" s="152">
        <f t="shared" si="10"/>
        <v>105</v>
      </c>
      <c r="AE7" s="192" t="s">
        <v>21</v>
      </c>
      <c r="AF7" s="42" t="s">
        <v>288</v>
      </c>
      <c r="AG7" s="387" t="s">
        <v>289</v>
      </c>
    </row>
    <row r="8" spans="1:33" x14ac:dyDescent="0.2">
      <c r="A8" s="229">
        <v>16</v>
      </c>
      <c r="B8" s="1" t="s">
        <v>297</v>
      </c>
      <c r="C8" s="1" t="str">
        <f>LOWER(B8)</f>
        <v>chris hogan</v>
      </c>
      <c r="D8" s="8" t="s">
        <v>13</v>
      </c>
      <c r="E8" s="17" t="s">
        <v>298</v>
      </c>
      <c r="F8" s="8"/>
      <c r="G8" s="8" t="s">
        <v>218</v>
      </c>
      <c r="H8" s="186" t="str">
        <f t="shared" si="7"/>
        <v/>
      </c>
      <c r="I8" s="186">
        <f t="shared" si="7"/>
        <v>100</v>
      </c>
      <c r="J8" s="186" t="str">
        <f t="shared" si="7"/>
        <v/>
      </c>
      <c r="K8" s="186" t="str">
        <f t="shared" si="7"/>
        <v/>
      </c>
      <c r="L8" s="186" t="str">
        <f t="shared" si="7"/>
        <v/>
      </c>
      <c r="M8" s="186" t="str">
        <f t="shared" si="7"/>
        <v/>
      </c>
      <c r="N8" s="186" t="str">
        <f t="shared" si="7"/>
        <v/>
      </c>
      <c r="O8" s="186" t="str">
        <f t="shared" si="7"/>
        <v/>
      </c>
      <c r="P8" s="186" t="str">
        <f t="shared" si="7"/>
        <v/>
      </c>
      <c r="Q8" s="186" t="str">
        <f t="shared" si="7"/>
        <v/>
      </c>
      <c r="R8" s="198" t="str">
        <f t="shared" si="7"/>
        <v/>
      </c>
      <c r="S8" s="386">
        <f t="shared" si="1"/>
        <v>100</v>
      </c>
      <c r="T8" s="138">
        <f t="shared" si="15"/>
        <v>-70</v>
      </c>
      <c r="U8" s="125">
        <f t="shared" si="16"/>
        <v>95.590000000000018</v>
      </c>
      <c r="V8" s="150">
        <f t="shared" si="9"/>
        <v>4.6579999999999728</v>
      </c>
      <c r="W8" s="82">
        <f t="shared" si="11"/>
        <v>-10</v>
      </c>
      <c r="X8" s="248">
        <f t="shared" si="12"/>
        <v>6</v>
      </c>
      <c r="Y8" s="139">
        <f t="shared" si="13"/>
        <v>10</v>
      </c>
      <c r="Z8" s="139">
        <f>IF($Y8="n/a","",IFERROR(COUNTIF($Y$2:$Y8,"="&amp;Y8),""))</f>
        <v>1</v>
      </c>
      <c r="AA8" s="139">
        <f>COUNTIF($X$2:X7,"&lt;"&amp;X8)</f>
        <v>4</v>
      </c>
      <c r="AB8" s="139">
        <f t="shared" si="14"/>
        <v>30</v>
      </c>
      <c r="AC8" s="152">
        <f t="shared" si="10"/>
        <v>20</v>
      </c>
      <c r="AE8" s="193" t="s">
        <v>48</v>
      </c>
      <c r="AF8" s="333" t="s">
        <v>71</v>
      </c>
      <c r="AG8" s="334">
        <v>1.1904398148148147E-3</v>
      </c>
    </row>
    <row r="9" spans="1:33" x14ac:dyDescent="0.2">
      <c r="A9" s="229">
        <v>73</v>
      </c>
      <c r="B9" s="1" t="s">
        <v>222</v>
      </c>
      <c r="C9" s="1" t="str">
        <f>LOWER(B9)</f>
        <v>david adam</v>
      </c>
      <c r="D9" s="8" t="s">
        <v>49</v>
      </c>
      <c r="E9" s="17" t="s">
        <v>299</v>
      </c>
      <c r="F9" s="8"/>
      <c r="G9" s="8" t="s">
        <v>239</v>
      </c>
      <c r="H9" s="186" t="str">
        <f t="shared" si="7"/>
        <v/>
      </c>
      <c r="I9" s="186" t="str">
        <f t="shared" si="7"/>
        <v/>
      </c>
      <c r="J9" s="186" t="str">
        <f t="shared" si="7"/>
        <v/>
      </c>
      <c r="K9" s="186">
        <f t="shared" si="7"/>
        <v>75</v>
      </c>
      <c r="L9" s="186" t="str">
        <f t="shared" si="7"/>
        <v/>
      </c>
      <c r="M9" s="186" t="str">
        <f t="shared" si="7"/>
        <v/>
      </c>
      <c r="N9" s="186" t="str">
        <f t="shared" si="7"/>
        <v/>
      </c>
      <c r="O9" s="186" t="str">
        <f t="shared" si="7"/>
        <v/>
      </c>
      <c r="P9" s="186" t="str">
        <f t="shared" si="7"/>
        <v/>
      </c>
      <c r="Q9" s="186" t="str">
        <f t="shared" si="7"/>
        <v/>
      </c>
      <c r="R9" s="198" t="str">
        <f t="shared" si="7"/>
        <v/>
      </c>
      <c r="S9" s="386">
        <f t="shared" si="1"/>
        <v>75</v>
      </c>
      <c r="T9" s="138">
        <f t="shared" si="15"/>
        <v>0</v>
      </c>
      <c r="U9" s="125">
        <f t="shared" si="16"/>
        <v>99.398999999999987</v>
      </c>
      <c r="V9" s="150">
        <f t="shared" si="9"/>
        <v>1.1730000000000302</v>
      </c>
      <c r="W9" s="82">
        <f t="shared" si="11"/>
        <v>0</v>
      </c>
      <c r="X9" s="248">
        <f t="shared" si="12"/>
        <v>4</v>
      </c>
      <c r="Y9" s="139">
        <f t="shared" si="13"/>
        <v>8</v>
      </c>
      <c r="Z9" s="139">
        <f>IF($Y9="n/a","",IFERROR(COUNTIF($Y$2:$Y9,"="&amp;Y9),""))</f>
        <v>2</v>
      </c>
      <c r="AA9" s="139">
        <f>COUNTIF($X$2:X8,"&lt;"&amp;X9)</f>
        <v>0</v>
      </c>
      <c r="AB9" s="139">
        <f t="shared" si="14"/>
        <v>75</v>
      </c>
      <c r="AC9" s="152">
        <f t="shared" si="10"/>
        <v>75</v>
      </c>
      <c r="AE9" s="194" t="s">
        <v>49</v>
      </c>
      <c r="AF9" s="331" t="s">
        <v>64</v>
      </c>
      <c r="AG9" s="336">
        <v>1.1504513888888888E-3</v>
      </c>
    </row>
    <row r="10" spans="1:33" x14ac:dyDescent="0.2">
      <c r="A10" s="229">
        <v>71</v>
      </c>
      <c r="B10" s="1" t="s">
        <v>217</v>
      </c>
      <c r="C10" s="1" t="str">
        <f>LOWER(B10)</f>
        <v>joseph maccora</v>
      </c>
      <c r="D10" s="8" t="s">
        <v>14</v>
      </c>
      <c r="E10" s="17" t="s">
        <v>300</v>
      </c>
      <c r="F10" s="8"/>
      <c r="G10" s="8" t="s">
        <v>216</v>
      </c>
      <c r="H10" s="186">
        <f t="shared" si="7"/>
        <v>100</v>
      </c>
      <c r="I10" s="186" t="str">
        <f t="shared" si="7"/>
        <v/>
      </c>
      <c r="J10" s="186" t="str">
        <f t="shared" si="7"/>
        <v/>
      </c>
      <c r="K10" s="186" t="str">
        <f t="shared" si="7"/>
        <v/>
      </c>
      <c r="L10" s="186" t="str">
        <f t="shared" si="7"/>
        <v/>
      </c>
      <c r="M10" s="186" t="str">
        <f t="shared" si="7"/>
        <v/>
      </c>
      <c r="N10" s="186" t="str">
        <f t="shared" si="7"/>
        <v/>
      </c>
      <c r="O10" s="186" t="str">
        <f t="shared" si="7"/>
        <v/>
      </c>
      <c r="P10" s="186" t="str">
        <f t="shared" si="7"/>
        <v/>
      </c>
      <c r="Q10" s="186" t="str">
        <f t="shared" si="7"/>
        <v/>
      </c>
      <c r="R10" s="198" t="str">
        <f t="shared" si="7"/>
        <v/>
      </c>
      <c r="S10" s="386">
        <f t="shared" si="1"/>
        <v>100</v>
      </c>
      <c r="T10" s="138">
        <f t="shared" si="15"/>
        <v>-85</v>
      </c>
      <c r="U10" s="125">
        <f t="shared" si="16"/>
        <v>96.509999999999991</v>
      </c>
      <c r="V10" s="150">
        <f t="shared" si="9"/>
        <v>4.0830000000000126</v>
      </c>
      <c r="W10" s="82">
        <f t="shared" si="11"/>
        <v>-10</v>
      </c>
      <c r="X10" s="248">
        <f t="shared" si="12"/>
        <v>7</v>
      </c>
      <c r="Y10" s="139">
        <f t="shared" si="13"/>
        <v>11</v>
      </c>
      <c r="Z10" s="139">
        <f>IF($Y10="n/a","",IFERROR(COUNTIF($Y$2:$Y10,"="&amp;Y10),""))</f>
        <v>1</v>
      </c>
      <c r="AA10" s="139">
        <f>COUNTIF($X$2:X9,"&lt;"&amp;X10)</f>
        <v>6</v>
      </c>
      <c r="AB10" s="139">
        <f t="shared" si="14"/>
        <v>15</v>
      </c>
      <c r="AC10" s="152">
        <f t="shared" si="10"/>
        <v>5</v>
      </c>
      <c r="AE10" s="195" t="s">
        <v>16</v>
      </c>
      <c r="AF10" s="337" t="s">
        <v>89</v>
      </c>
      <c r="AG10" s="388">
        <v>1.1145023148148149E-3</v>
      </c>
    </row>
    <row r="11" spans="1:33" x14ac:dyDescent="0.2">
      <c r="A11" s="229">
        <v>255</v>
      </c>
      <c r="B11" s="1" t="s">
        <v>351</v>
      </c>
      <c r="C11" s="1" t="str">
        <f>LOWER(B11)</f>
        <v>owen boak</v>
      </c>
      <c r="D11" s="8" t="s">
        <v>26</v>
      </c>
      <c r="E11" s="17" t="s">
        <v>352</v>
      </c>
      <c r="F11" s="8"/>
      <c r="G11" s="8" t="s">
        <v>213</v>
      </c>
      <c r="H11" s="186" t="str">
        <f t="shared" si="7"/>
        <v/>
      </c>
      <c r="I11" s="186" t="str">
        <f t="shared" si="7"/>
        <v/>
      </c>
      <c r="J11" s="186" t="str">
        <f t="shared" si="7"/>
        <v/>
      </c>
      <c r="K11" s="186" t="str">
        <f t="shared" si="7"/>
        <v/>
      </c>
      <c r="L11" s="186" t="str">
        <f t="shared" si="7"/>
        <v/>
      </c>
      <c r="M11" s="186" t="str">
        <f t="shared" si="7"/>
        <v/>
      </c>
      <c r="N11" s="186" t="str">
        <f t="shared" si="7"/>
        <v/>
      </c>
      <c r="O11" s="186" t="str">
        <f t="shared" si="7"/>
        <v/>
      </c>
      <c r="P11" s="186" t="str">
        <f t="shared" si="7"/>
        <v/>
      </c>
      <c r="Q11" s="186" t="str">
        <f t="shared" si="7"/>
        <v/>
      </c>
      <c r="R11" s="198" t="str">
        <f t="shared" si="7"/>
        <v/>
      </c>
      <c r="S11" s="386">
        <f t="shared" si="1"/>
        <v>0</v>
      </c>
      <c r="T11" s="138">
        <f t="shared" si="15"/>
        <v>0</v>
      </c>
      <c r="U11" s="125" t="str">
        <f t="shared" si="16"/>
        <v/>
      </c>
      <c r="V11" s="150" t="str">
        <f t="shared" si="9"/>
        <v xml:space="preserve"> </v>
      </c>
      <c r="W11" s="82" t="str">
        <f t="shared" si="11"/>
        <v xml:space="preserve"> </v>
      </c>
      <c r="X11" s="248" t="str">
        <f t="shared" si="12"/>
        <v>n/a</v>
      </c>
      <c r="Y11" s="139" t="str">
        <f t="shared" si="13"/>
        <v>n/a</v>
      </c>
      <c r="Z11" s="139" t="str">
        <f>IF($Y11="n/a","",IFERROR(COUNTIF($Y$2:$Y11,"="&amp;Y11),""))</f>
        <v/>
      </c>
      <c r="AA11" s="139">
        <f>COUNTIF($X$2:X10,"&lt;"&amp;X11)</f>
        <v>0</v>
      </c>
      <c r="AB11" s="139">
        <f t="shared" si="14"/>
        <v>0</v>
      </c>
      <c r="AC11" s="152">
        <f t="shared" si="10"/>
        <v>0</v>
      </c>
      <c r="AE11" s="196" t="s">
        <v>13</v>
      </c>
      <c r="AF11" s="339" t="s">
        <v>68</v>
      </c>
      <c r="AG11" s="340">
        <v>1.1063657407407409E-3</v>
      </c>
    </row>
    <row r="12" spans="1:33" ht="13.5" thickBot="1" x14ac:dyDescent="0.25">
      <c r="A12" s="229">
        <v>154</v>
      </c>
      <c r="B12" s="1" t="s">
        <v>301</v>
      </c>
      <c r="C12" s="1" t="str">
        <f>LOWER(B12)</f>
        <v>peter marks</v>
      </c>
      <c r="D12" s="8" t="s">
        <v>26</v>
      </c>
      <c r="E12" s="17" t="s">
        <v>302</v>
      </c>
      <c r="F12" s="8"/>
      <c r="G12" s="8" t="s">
        <v>294</v>
      </c>
      <c r="H12" s="186" t="str">
        <f t="shared" si="7"/>
        <v/>
      </c>
      <c r="I12" s="186" t="str">
        <f t="shared" si="7"/>
        <v/>
      </c>
      <c r="J12" s="186" t="str">
        <f t="shared" si="7"/>
        <v/>
      </c>
      <c r="K12" s="186" t="str">
        <f t="shared" si="7"/>
        <v/>
      </c>
      <c r="L12" s="186" t="str">
        <f t="shared" si="7"/>
        <v/>
      </c>
      <c r="M12" s="186" t="str">
        <f t="shared" si="7"/>
        <v/>
      </c>
      <c r="N12" s="186" t="str">
        <f t="shared" si="7"/>
        <v/>
      </c>
      <c r="O12" s="186" t="str">
        <f t="shared" si="7"/>
        <v/>
      </c>
      <c r="P12" s="186" t="str">
        <f t="shared" si="7"/>
        <v/>
      </c>
      <c r="Q12" s="186" t="str">
        <f t="shared" si="7"/>
        <v/>
      </c>
      <c r="R12" s="198" t="str">
        <f t="shared" si="7"/>
        <v/>
      </c>
      <c r="S12" s="386">
        <f t="shared" si="1"/>
        <v>0</v>
      </c>
      <c r="T12" s="138">
        <f t="shared" si="15"/>
        <v>0</v>
      </c>
      <c r="U12" s="125" t="str">
        <f t="shared" si="16"/>
        <v/>
      </c>
      <c r="V12" s="150" t="str">
        <f t="shared" si="9"/>
        <v xml:space="preserve"> </v>
      </c>
      <c r="W12" s="82" t="str">
        <f t="shared" si="11"/>
        <v xml:space="preserve"> </v>
      </c>
      <c r="X12" s="248" t="str">
        <f t="shared" si="12"/>
        <v>n/a</v>
      </c>
      <c r="Y12" s="139" t="str">
        <f t="shared" si="13"/>
        <v>n/a</v>
      </c>
      <c r="Z12" s="139" t="str">
        <f>IF($Y12="n/a","",IFERROR(COUNTIF($Y$2:$Y12,"="&amp;Y12),""))</f>
        <v/>
      </c>
      <c r="AA12" s="139">
        <f>COUNTIF($X$2:X11,"&lt;"&amp;X12)</f>
        <v>0</v>
      </c>
      <c r="AB12" s="139">
        <f t="shared" si="14"/>
        <v>0</v>
      </c>
      <c r="AC12" s="152">
        <f t="shared" si="10"/>
        <v>0</v>
      </c>
      <c r="AE12" s="197" t="s">
        <v>14</v>
      </c>
      <c r="AF12" s="389" t="s">
        <v>290</v>
      </c>
      <c r="AG12" s="390" t="s">
        <v>291</v>
      </c>
    </row>
    <row r="13" spans="1:33" x14ac:dyDescent="0.2">
      <c r="A13" s="229">
        <v>2</v>
      </c>
      <c r="B13" s="1" t="s">
        <v>250</v>
      </c>
      <c r="C13" s="1" t="str">
        <f>LOWER(B13)</f>
        <v>matt brogan</v>
      </c>
      <c r="D13" s="8" t="s">
        <v>49</v>
      </c>
      <c r="E13" s="17" t="s">
        <v>303</v>
      </c>
      <c r="F13" s="8"/>
      <c r="G13" s="8" t="s">
        <v>213</v>
      </c>
      <c r="H13" s="186" t="str">
        <f t="shared" si="7"/>
        <v/>
      </c>
      <c r="I13" s="186" t="str">
        <f t="shared" si="7"/>
        <v/>
      </c>
      <c r="J13" s="186" t="str">
        <f t="shared" si="7"/>
        <v/>
      </c>
      <c r="K13" s="186">
        <f t="shared" si="7"/>
        <v>60</v>
      </c>
      <c r="L13" s="186" t="str">
        <f t="shared" si="7"/>
        <v/>
      </c>
      <c r="M13" s="186" t="str">
        <f t="shared" si="7"/>
        <v/>
      </c>
      <c r="N13" s="186" t="str">
        <f t="shared" si="7"/>
        <v/>
      </c>
      <c r="O13" s="186" t="str">
        <f t="shared" si="7"/>
        <v/>
      </c>
      <c r="P13" s="186" t="str">
        <f t="shared" si="7"/>
        <v/>
      </c>
      <c r="Q13" s="186" t="str">
        <f t="shared" si="7"/>
        <v/>
      </c>
      <c r="R13" s="198" t="str">
        <f t="shared" si="7"/>
        <v/>
      </c>
      <c r="S13" s="386">
        <f t="shared" si="1"/>
        <v>60</v>
      </c>
      <c r="T13" s="138">
        <f t="shared" si="15"/>
        <v>0</v>
      </c>
      <c r="U13" s="125">
        <f t="shared" si="16"/>
        <v>99.398999999999987</v>
      </c>
      <c r="V13" s="150">
        <f t="shared" si="9"/>
        <v>3.5320000000000107</v>
      </c>
      <c r="W13" s="82">
        <f t="shared" si="11"/>
        <v>-10</v>
      </c>
      <c r="X13" s="248">
        <f t="shared" si="12"/>
        <v>4</v>
      </c>
      <c r="Y13" s="139">
        <f t="shared" si="13"/>
        <v>8</v>
      </c>
      <c r="Z13" s="139">
        <f>IF($Y13="n/a","",IFERROR(COUNTIF($Y$2:$Y13,"="&amp;Y13),""))</f>
        <v>3</v>
      </c>
      <c r="AA13" s="139">
        <f>COUNTIF($X$2:X12,"&lt;"&amp;X13)</f>
        <v>0</v>
      </c>
      <c r="AB13" s="139">
        <f t="shared" si="14"/>
        <v>60</v>
      </c>
      <c r="AC13" s="152">
        <f t="shared" si="10"/>
        <v>50</v>
      </c>
    </row>
    <row r="14" spans="1:33" x14ac:dyDescent="0.2">
      <c r="A14" s="229">
        <v>461</v>
      </c>
      <c r="B14" s="1" t="s">
        <v>304</v>
      </c>
      <c r="C14" s="1" t="str">
        <f>LOWER(B14)</f>
        <v>brock watchorn</v>
      </c>
      <c r="D14" s="8" t="s">
        <v>26</v>
      </c>
      <c r="E14" s="17" t="s">
        <v>305</v>
      </c>
      <c r="F14" s="8"/>
      <c r="G14" s="8" t="s">
        <v>306</v>
      </c>
      <c r="H14" s="186" t="str">
        <f t="shared" si="7"/>
        <v/>
      </c>
      <c r="I14" s="186" t="str">
        <f t="shared" si="7"/>
        <v/>
      </c>
      <c r="J14" s="186" t="str">
        <f t="shared" si="7"/>
        <v/>
      </c>
      <c r="K14" s="186" t="str">
        <f t="shared" si="7"/>
        <v/>
      </c>
      <c r="L14" s="186" t="str">
        <f t="shared" si="7"/>
        <v/>
      </c>
      <c r="M14" s="186" t="str">
        <f t="shared" si="7"/>
        <v/>
      </c>
      <c r="N14" s="186" t="str">
        <f t="shared" si="7"/>
        <v/>
      </c>
      <c r="O14" s="186" t="str">
        <f t="shared" si="7"/>
        <v/>
      </c>
      <c r="P14" s="186" t="str">
        <f t="shared" si="7"/>
        <v/>
      </c>
      <c r="Q14" s="186" t="str">
        <f t="shared" si="7"/>
        <v/>
      </c>
      <c r="R14" s="198" t="str">
        <f t="shared" si="7"/>
        <v/>
      </c>
      <c r="S14" s="386">
        <f t="shared" si="1"/>
        <v>0</v>
      </c>
      <c r="T14" s="138">
        <f t="shared" ref="T14:T45" si="17">AB14-S14</f>
        <v>0</v>
      </c>
      <c r="U14" s="125" t="str">
        <f t="shared" ref="U14:U45" si="18">IFERROR(VLOOKUP(D14,BenchmarksRd4,3,0)*86400,"")</f>
        <v/>
      </c>
      <c r="V14" s="150" t="str">
        <f t="shared" si="9"/>
        <v xml:space="preserve"> </v>
      </c>
      <c r="W14" s="82" t="str">
        <f t="shared" si="11"/>
        <v xml:space="preserve"> </v>
      </c>
      <c r="X14" s="248" t="str">
        <f t="shared" si="12"/>
        <v>n/a</v>
      </c>
      <c r="Y14" s="139" t="str">
        <f t="shared" si="13"/>
        <v>n/a</v>
      </c>
      <c r="Z14" s="139" t="str">
        <f>IF($Y14="n/a","",IFERROR(COUNTIF($Y$2:$Y14,"="&amp;Y14),""))</f>
        <v/>
      </c>
      <c r="AA14" s="139">
        <f>COUNTIF($X$2:X13,"&lt;"&amp;X14)</f>
        <v>0</v>
      </c>
      <c r="AB14" s="139">
        <f t="shared" si="14"/>
        <v>0</v>
      </c>
      <c r="AC14" s="152">
        <f t="shared" si="10"/>
        <v>0</v>
      </c>
    </row>
    <row r="15" spans="1:33" x14ac:dyDescent="0.2">
      <c r="A15" s="229">
        <v>998</v>
      </c>
      <c r="B15" s="1" t="s">
        <v>344</v>
      </c>
      <c r="C15" s="1" t="str">
        <f>LOWER(B15)</f>
        <v>peter stagno-navarra</v>
      </c>
      <c r="D15" s="8" t="s">
        <v>26</v>
      </c>
      <c r="E15" s="17" t="s">
        <v>345</v>
      </c>
      <c r="F15" s="8"/>
      <c r="G15" s="8" t="s">
        <v>229</v>
      </c>
      <c r="H15" s="186" t="str">
        <f t="shared" si="7"/>
        <v/>
      </c>
      <c r="I15" s="186" t="str">
        <f t="shared" si="7"/>
        <v/>
      </c>
      <c r="J15" s="186" t="str">
        <f t="shared" si="7"/>
        <v/>
      </c>
      <c r="K15" s="186" t="str">
        <f t="shared" si="7"/>
        <v/>
      </c>
      <c r="L15" s="186" t="str">
        <f t="shared" si="7"/>
        <v/>
      </c>
      <c r="M15" s="186" t="str">
        <f t="shared" si="7"/>
        <v/>
      </c>
      <c r="N15" s="186" t="str">
        <f t="shared" si="7"/>
        <v/>
      </c>
      <c r="O15" s="186" t="str">
        <f t="shared" si="7"/>
        <v/>
      </c>
      <c r="P15" s="186" t="str">
        <f t="shared" si="7"/>
        <v/>
      </c>
      <c r="Q15" s="186" t="str">
        <f t="shared" si="7"/>
        <v/>
      </c>
      <c r="R15" s="198" t="str">
        <f t="shared" si="7"/>
        <v/>
      </c>
      <c r="S15" s="386">
        <f t="shared" si="1"/>
        <v>0</v>
      </c>
      <c r="T15" s="138">
        <f t="shared" si="17"/>
        <v>0</v>
      </c>
      <c r="U15" s="125" t="str">
        <f t="shared" si="18"/>
        <v/>
      </c>
      <c r="V15" s="150" t="str">
        <f t="shared" si="9"/>
        <v xml:space="preserve"> </v>
      </c>
      <c r="W15" s="82" t="str">
        <f t="shared" si="11"/>
        <v xml:space="preserve"> </v>
      </c>
      <c r="X15" s="248" t="str">
        <f t="shared" si="12"/>
        <v>n/a</v>
      </c>
      <c r="Y15" s="139" t="str">
        <f t="shared" si="13"/>
        <v>n/a</v>
      </c>
      <c r="Z15" s="139" t="str">
        <f>IF($Y15="n/a","",IFERROR(COUNTIF($Y$2:$Y15,"="&amp;Y15),""))</f>
        <v/>
      </c>
      <c r="AA15" s="139">
        <f>COUNTIF($X$2:X14,"&lt;"&amp;X15)</f>
        <v>0</v>
      </c>
      <c r="AB15" s="139">
        <f t="shared" si="14"/>
        <v>0</v>
      </c>
      <c r="AC15" s="152">
        <f t="shared" si="10"/>
        <v>0</v>
      </c>
    </row>
    <row r="16" spans="1:33" x14ac:dyDescent="0.2">
      <c r="A16" s="229">
        <v>74</v>
      </c>
      <c r="B16" s="1" t="s">
        <v>230</v>
      </c>
      <c r="C16" s="1" t="str">
        <f>LOWER(B16)</f>
        <v>simon mclean</v>
      </c>
      <c r="D16" s="8" t="s">
        <v>22</v>
      </c>
      <c r="E16" s="302" t="s">
        <v>307</v>
      </c>
      <c r="F16" s="2" t="s">
        <v>104</v>
      </c>
      <c r="G16" s="8" t="s">
        <v>294</v>
      </c>
      <c r="H16" s="186" t="str">
        <f t="shared" si="7"/>
        <v/>
      </c>
      <c r="I16" s="186" t="str">
        <f t="shared" si="7"/>
        <v/>
      </c>
      <c r="J16" s="186" t="str">
        <f t="shared" si="7"/>
        <v/>
      </c>
      <c r="K16" s="186" t="str">
        <f t="shared" si="7"/>
        <v/>
      </c>
      <c r="L16" s="186" t="str">
        <f t="shared" si="7"/>
        <v/>
      </c>
      <c r="M16" s="186" t="str">
        <f t="shared" si="7"/>
        <v/>
      </c>
      <c r="N16" s="186">
        <f t="shared" si="7"/>
        <v>100</v>
      </c>
      <c r="O16" s="186" t="str">
        <f t="shared" si="7"/>
        <v/>
      </c>
      <c r="P16" s="186" t="str">
        <f t="shared" si="7"/>
        <v/>
      </c>
      <c r="Q16" s="186" t="str">
        <f t="shared" si="7"/>
        <v/>
      </c>
      <c r="R16" s="198" t="str">
        <f t="shared" si="7"/>
        <v/>
      </c>
      <c r="S16" s="386">
        <f t="shared" si="1"/>
        <v>100</v>
      </c>
      <c r="T16" s="138">
        <f t="shared" si="17"/>
        <v>0</v>
      </c>
      <c r="U16" s="125">
        <f t="shared" si="18"/>
        <v>105.04600000000001</v>
      </c>
      <c r="V16" s="150">
        <f t="shared" si="9"/>
        <v>-0.59600000000001785</v>
      </c>
      <c r="W16" s="82">
        <f t="shared" si="11"/>
        <v>10</v>
      </c>
      <c r="X16" s="248">
        <f t="shared" si="12"/>
        <v>2</v>
      </c>
      <c r="Y16" s="139">
        <f t="shared" si="13"/>
        <v>3</v>
      </c>
      <c r="Z16" s="139">
        <f>IF($Y16="n/a","",IFERROR(COUNTIF($Y$2:$Y16,"="&amp;Y16),""))</f>
        <v>1</v>
      </c>
      <c r="AA16" s="139">
        <f>COUNTIF($X$2:X15,"&lt;"&amp;X16)</f>
        <v>0</v>
      </c>
      <c r="AB16" s="139">
        <f t="shared" si="14"/>
        <v>100</v>
      </c>
      <c r="AC16" s="152">
        <f t="shared" si="10"/>
        <v>110</v>
      </c>
    </row>
    <row r="17" spans="1:29" x14ac:dyDescent="0.2">
      <c r="A17" s="229">
        <v>26</v>
      </c>
      <c r="B17" s="1" t="s">
        <v>224</v>
      </c>
      <c r="C17" s="1" t="str">
        <f>LOWER(B17)</f>
        <v>robert downes</v>
      </c>
      <c r="D17" s="8" t="s">
        <v>4</v>
      </c>
      <c r="E17" s="17" t="s">
        <v>308</v>
      </c>
      <c r="F17" s="8"/>
      <c r="G17" s="8" t="s">
        <v>213</v>
      </c>
      <c r="H17" s="186" t="str">
        <f t="shared" si="7"/>
        <v/>
      </c>
      <c r="I17" s="186" t="str">
        <f t="shared" si="7"/>
        <v/>
      </c>
      <c r="J17" s="186" t="str">
        <f t="shared" si="7"/>
        <v/>
      </c>
      <c r="K17" s="186" t="str">
        <f t="shared" si="7"/>
        <v/>
      </c>
      <c r="L17" s="186" t="str">
        <f t="shared" si="7"/>
        <v/>
      </c>
      <c r="M17" s="186" t="str">
        <f t="shared" si="7"/>
        <v/>
      </c>
      <c r="N17" s="186" t="str">
        <f t="shared" si="7"/>
        <v/>
      </c>
      <c r="O17" s="186" t="str">
        <f t="shared" si="7"/>
        <v/>
      </c>
      <c r="P17" s="186">
        <f t="shared" si="7"/>
        <v>100</v>
      </c>
      <c r="Q17" s="186" t="str">
        <f t="shared" si="7"/>
        <v/>
      </c>
      <c r="R17" s="198" t="str">
        <f t="shared" si="7"/>
        <v/>
      </c>
      <c r="S17" s="386">
        <f t="shared" si="1"/>
        <v>100</v>
      </c>
      <c r="T17" s="138">
        <f t="shared" si="17"/>
        <v>-25</v>
      </c>
      <c r="U17" s="125">
        <f t="shared" si="18"/>
        <v>103.66800000000001</v>
      </c>
      <c r="V17" s="150">
        <f t="shared" si="9"/>
        <v>1.1979999999999933</v>
      </c>
      <c r="W17" s="82">
        <f t="shared" si="11"/>
        <v>0</v>
      </c>
      <c r="X17" s="248">
        <f t="shared" si="12"/>
        <v>3</v>
      </c>
      <c r="Y17" s="139">
        <f t="shared" si="13"/>
        <v>5</v>
      </c>
      <c r="Z17" s="139">
        <f>IF($Y17="n/a","",IFERROR(COUNTIF($Y$2:$Y17,"="&amp;Y17),""))</f>
        <v>1</v>
      </c>
      <c r="AA17" s="139">
        <f>COUNTIF($X$2:X16,"&lt;"&amp;X17)</f>
        <v>1</v>
      </c>
      <c r="AB17" s="139">
        <f t="shared" si="14"/>
        <v>75</v>
      </c>
      <c r="AC17" s="152">
        <f t="shared" si="10"/>
        <v>75</v>
      </c>
    </row>
    <row r="18" spans="1:29" x14ac:dyDescent="0.2">
      <c r="A18" s="229">
        <v>35</v>
      </c>
      <c r="B18" s="1" t="s">
        <v>309</v>
      </c>
      <c r="C18" s="1" t="str">
        <f>LOWER(B18)</f>
        <v>sam gumina</v>
      </c>
      <c r="D18" s="8" t="s">
        <v>26</v>
      </c>
      <c r="E18" s="17" t="s">
        <v>310</v>
      </c>
      <c r="F18" s="8"/>
      <c r="G18" s="8" t="s">
        <v>239</v>
      </c>
      <c r="H18" s="186" t="str">
        <f t="shared" ref="H18:R30" si="19">IF($D18=H$1,$S18,"")</f>
        <v/>
      </c>
      <c r="I18" s="186" t="str">
        <f t="shared" si="19"/>
        <v/>
      </c>
      <c r="J18" s="186" t="str">
        <f t="shared" si="19"/>
        <v/>
      </c>
      <c r="K18" s="186" t="str">
        <f t="shared" si="19"/>
        <v/>
      </c>
      <c r="L18" s="186" t="str">
        <f t="shared" si="19"/>
        <v/>
      </c>
      <c r="M18" s="186" t="str">
        <f t="shared" si="19"/>
        <v/>
      </c>
      <c r="N18" s="186" t="str">
        <f t="shared" si="19"/>
        <v/>
      </c>
      <c r="O18" s="186" t="str">
        <f t="shared" si="19"/>
        <v/>
      </c>
      <c r="P18" s="186" t="str">
        <f t="shared" si="19"/>
        <v/>
      </c>
      <c r="Q18" s="186" t="str">
        <f t="shared" si="19"/>
        <v/>
      </c>
      <c r="R18" s="198" t="str">
        <f t="shared" si="19"/>
        <v/>
      </c>
      <c r="S18" s="386">
        <f t="shared" si="1"/>
        <v>0</v>
      </c>
      <c r="T18" s="138">
        <f t="shared" si="17"/>
        <v>0</v>
      </c>
      <c r="U18" s="125" t="str">
        <f t="shared" si="18"/>
        <v/>
      </c>
      <c r="V18" s="150" t="str">
        <f t="shared" si="9"/>
        <v xml:space="preserve"> </v>
      </c>
      <c r="W18" s="82" t="str">
        <f t="shared" si="11"/>
        <v xml:space="preserve"> </v>
      </c>
      <c r="X18" s="248" t="str">
        <f t="shared" si="12"/>
        <v>n/a</v>
      </c>
      <c r="Y18" s="139" t="str">
        <f t="shared" si="13"/>
        <v>n/a</v>
      </c>
      <c r="Z18" s="139" t="str">
        <f>IF($Y18="n/a","",IFERROR(COUNTIF($Y$2:$Y18,"="&amp;Y18),""))</f>
        <v/>
      </c>
      <c r="AA18" s="139">
        <f>COUNTIF($X$2:X17,"&lt;"&amp;X18)</f>
        <v>0</v>
      </c>
      <c r="AB18" s="139">
        <f t="shared" si="14"/>
        <v>0</v>
      </c>
      <c r="AC18" s="152">
        <f t="shared" si="10"/>
        <v>0</v>
      </c>
    </row>
    <row r="19" spans="1:29" x14ac:dyDescent="0.2">
      <c r="A19" s="229">
        <v>155</v>
      </c>
      <c r="B19" s="1" t="s">
        <v>234</v>
      </c>
      <c r="C19" s="1" t="str">
        <f>LOWER(B19)</f>
        <v>kutay dal</v>
      </c>
      <c r="D19" s="8" t="s">
        <v>22</v>
      </c>
      <c r="E19" s="17" t="s">
        <v>311</v>
      </c>
      <c r="F19" s="8"/>
      <c r="G19" s="8" t="s">
        <v>239</v>
      </c>
      <c r="H19" s="186" t="str">
        <f t="shared" si="19"/>
        <v/>
      </c>
      <c r="I19" s="186" t="str">
        <f t="shared" si="19"/>
        <v/>
      </c>
      <c r="J19" s="186" t="str">
        <f t="shared" si="19"/>
        <v/>
      </c>
      <c r="K19" s="186" t="str">
        <f t="shared" si="19"/>
        <v/>
      </c>
      <c r="L19" s="186" t="str">
        <f t="shared" si="19"/>
        <v/>
      </c>
      <c r="M19" s="186" t="str">
        <f t="shared" si="19"/>
        <v/>
      </c>
      <c r="N19" s="186">
        <f t="shared" si="19"/>
        <v>75</v>
      </c>
      <c r="O19" s="186" t="str">
        <f t="shared" si="19"/>
        <v/>
      </c>
      <c r="P19" s="186" t="str">
        <f t="shared" si="19"/>
        <v/>
      </c>
      <c r="Q19" s="186" t="str">
        <f t="shared" si="19"/>
        <v/>
      </c>
      <c r="R19" s="198" t="str">
        <f t="shared" si="19"/>
        <v/>
      </c>
      <c r="S19" s="386">
        <f t="shared" si="1"/>
        <v>75</v>
      </c>
      <c r="T19" s="138">
        <f t="shared" si="17"/>
        <v>0</v>
      </c>
      <c r="U19" s="125">
        <f t="shared" si="18"/>
        <v>105.04600000000001</v>
      </c>
      <c r="V19" s="150">
        <f t="shared" si="9"/>
        <v>0.39399999999999125</v>
      </c>
      <c r="W19" s="82">
        <f t="shared" si="11"/>
        <v>5</v>
      </c>
      <c r="X19" s="248">
        <f t="shared" si="12"/>
        <v>2</v>
      </c>
      <c r="Y19" s="139">
        <f t="shared" si="13"/>
        <v>3</v>
      </c>
      <c r="Z19" s="139">
        <f>IF($Y19="n/a","",IFERROR(COUNTIF($Y$2:$Y19,"="&amp;Y19),""))</f>
        <v>2</v>
      </c>
      <c r="AA19" s="139">
        <f>COUNTIF($X$2:X18,"&lt;"&amp;X19)</f>
        <v>0</v>
      </c>
      <c r="AB19" s="139">
        <f t="shared" si="14"/>
        <v>75</v>
      </c>
      <c r="AC19" s="152">
        <f t="shared" si="10"/>
        <v>80</v>
      </c>
    </row>
    <row r="20" spans="1:29" x14ac:dyDescent="0.2">
      <c r="A20" s="229">
        <v>141</v>
      </c>
      <c r="B20" s="1" t="s">
        <v>227</v>
      </c>
      <c r="C20" s="1" t="str">
        <f>LOWER(B20)</f>
        <v>max lloyd</v>
      </c>
      <c r="D20" s="8" t="s">
        <v>21</v>
      </c>
      <c r="E20" s="17" t="s">
        <v>312</v>
      </c>
      <c r="F20" s="8"/>
      <c r="G20" s="8" t="s">
        <v>213</v>
      </c>
      <c r="H20" s="186" t="str">
        <f t="shared" si="19"/>
        <v/>
      </c>
      <c r="I20" s="186" t="str">
        <f t="shared" si="19"/>
        <v/>
      </c>
      <c r="J20" s="186" t="str">
        <f t="shared" si="19"/>
        <v/>
      </c>
      <c r="K20" s="186" t="str">
        <f t="shared" si="19"/>
        <v/>
      </c>
      <c r="L20" s="186" t="str">
        <f t="shared" si="19"/>
        <v/>
      </c>
      <c r="M20" s="186">
        <f t="shared" si="19"/>
        <v>100</v>
      </c>
      <c r="N20" s="186" t="str">
        <f t="shared" si="19"/>
        <v/>
      </c>
      <c r="O20" s="186" t="str">
        <f t="shared" si="19"/>
        <v/>
      </c>
      <c r="P20" s="186" t="str">
        <f t="shared" si="19"/>
        <v/>
      </c>
      <c r="Q20" s="186" t="str">
        <f t="shared" si="19"/>
        <v/>
      </c>
      <c r="R20" s="198" t="str">
        <f t="shared" si="19"/>
        <v/>
      </c>
      <c r="S20" s="386">
        <f t="shared" si="1"/>
        <v>100</v>
      </c>
      <c r="T20" s="138">
        <f t="shared" si="17"/>
        <v>0</v>
      </c>
      <c r="U20" s="125">
        <f t="shared" si="18"/>
        <v>104.61699999999999</v>
      </c>
      <c r="V20" s="150">
        <f t="shared" si="9"/>
        <v>0.98199999999999932</v>
      </c>
      <c r="W20" s="82">
        <f t="shared" si="11"/>
        <v>5</v>
      </c>
      <c r="X20" s="248">
        <f t="shared" si="12"/>
        <v>2</v>
      </c>
      <c r="Y20" s="139">
        <f t="shared" si="13"/>
        <v>4</v>
      </c>
      <c r="Z20" s="139">
        <f>IF($Y20="n/a","",IFERROR(COUNTIF($Y$2:$Y20,"="&amp;Y20),""))</f>
        <v>1</v>
      </c>
      <c r="AA20" s="139">
        <f>COUNTIF($X$2:X19,"&lt;"&amp;X20)</f>
        <v>0</v>
      </c>
      <c r="AB20" s="139">
        <f t="shared" si="14"/>
        <v>100</v>
      </c>
      <c r="AC20" s="152">
        <f t="shared" si="10"/>
        <v>105</v>
      </c>
    </row>
    <row r="21" spans="1:29" x14ac:dyDescent="0.2">
      <c r="A21" s="229">
        <v>212</v>
      </c>
      <c r="B21" s="1" t="s">
        <v>313</v>
      </c>
      <c r="C21" s="1" t="str">
        <f>LOWER(B21)</f>
        <v>mike kirby</v>
      </c>
      <c r="D21" s="8" t="s">
        <v>26</v>
      </c>
      <c r="E21" s="17" t="s">
        <v>314</v>
      </c>
      <c r="F21" s="8"/>
      <c r="G21" s="8" t="s">
        <v>218</v>
      </c>
      <c r="H21" s="186" t="str">
        <f t="shared" si="19"/>
        <v/>
      </c>
      <c r="I21" s="186" t="str">
        <f t="shared" si="19"/>
        <v/>
      </c>
      <c r="J21" s="186" t="str">
        <f t="shared" si="19"/>
        <v/>
      </c>
      <c r="K21" s="186" t="str">
        <f t="shared" si="19"/>
        <v/>
      </c>
      <c r="L21" s="186" t="str">
        <f t="shared" si="19"/>
        <v/>
      </c>
      <c r="M21" s="186" t="str">
        <f t="shared" si="19"/>
        <v/>
      </c>
      <c r="N21" s="186" t="str">
        <f t="shared" si="19"/>
        <v/>
      </c>
      <c r="O21" s="186" t="str">
        <f t="shared" si="19"/>
        <v/>
      </c>
      <c r="P21" s="186" t="str">
        <f t="shared" si="19"/>
        <v/>
      </c>
      <c r="Q21" s="186" t="str">
        <f t="shared" si="19"/>
        <v/>
      </c>
      <c r="R21" s="198" t="str">
        <f t="shared" si="19"/>
        <v/>
      </c>
      <c r="S21" s="386">
        <f t="shared" si="1"/>
        <v>0</v>
      </c>
      <c r="T21" s="138">
        <f t="shared" si="17"/>
        <v>0</v>
      </c>
      <c r="U21" s="125" t="str">
        <f t="shared" si="18"/>
        <v/>
      </c>
      <c r="V21" s="150" t="str">
        <f t="shared" si="9"/>
        <v xml:space="preserve"> </v>
      </c>
      <c r="W21" s="82" t="str">
        <f t="shared" si="11"/>
        <v xml:space="preserve"> </v>
      </c>
      <c r="X21" s="248" t="str">
        <f t="shared" si="12"/>
        <v>n/a</v>
      </c>
      <c r="Y21" s="139" t="str">
        <f t="shared" si="13"/>
        <v>n/a</v>
      </c>
      <c r="Z21" s="139" t="str">
        <f>IF($Y21="n/a","",IFERROR(COUNTIF($Y$2:$Y21,"="&amp;Y21),""))</f>
        <v/>
      </c>
      <c r="AA21" s="139">
        <f>COUNTIF($X$2:X20,"&lt;"&amp;X21)</f>
        <v>0</v>
      </c>
      <c r="AB21" s="139">
        <f t="shared" si="14"/>
        <v>0</v>
      </c>
      <c r="AC21" s="152">
        <f t="shared" si="10"/>
        <v>0</v>
      </c>
    </row>
    <row r="22" spans="1:29" x14ac:dyDescent="0.2">
      <c r="A22" s="229">
        <v>62</v>
      </c>
      <c r="B22" s="1" t="s">
        <v>226</v>
      </c>
      <c r="C22" s="1" t="str">
        <f>LOWER(B22)</f>
        <v>noel heritage</v>
      </c>
      <c r="D22" s="8" t="s">
        <v>21</v>
      </c>
      <c r="E22" s="17" t="s">
        <v>315</v>
      </c>
      <c r="F22" s="8"/>
      <c r="G22" s="8" t="s">
        <v>239</v>
      </c>
      <c r="H22" s="186" t="str">
        <f t="shared" si="19"/>
        <v/>
      </c>
      <c r="I22" s="186" t="str">
        <f t="shared" si="19"/>
        <v/>
      </c>
      <c r="J22" s="186" t="str">
        <f t="shared" si="19"/>
        <v/>
      </c>
      <c r="K22" s="186" t="str">
        <f t="shared" si="19"/>
        <v/>
      </c>
      <c r="L22" s="186" t="str">
        <f t="shared" si="19"/>
        <v/>
      </c>
      <c r="M22" s="186">
        <f t="shared" si="19"/>
        <v>75</v>
      </c>
      <c r="N22" s="186" t="str">
        <f t="shared" si="19"/>
        <v/>
      </c>
      <c r="O22" s="186" t="str">
        <f t="shared" si="19"/>
        <v/>
      </c>
      <c r="P22" s="186" t="str">
        <f t="shared" si="19"/>
        <v/>
      </c>
      <c r="Q22" s="186" t="str">
        <f t="shared" si="19"/>
        <v/>
      </c>
      <c r="R22" s="198" t="str">
        <f t="shared" si="19"/>
        <v/>
      </c>
      <c r="S22" s="386">
        <f t="shared" si="1"/>
        <v>75</v>
      </c>
      <c r="T22" s="138">
        <f t="shared" si="17"/>
        <v>0</v>
      </c>
      <c r="U22" s="125">
        <f t="shared" si="18"/>
        <v>104.61699999999999</v>
      </c>
      <c r="V22" s="150">
        <f t="shared" si="9"/>
        <v>1.1420000000000243</v>
      </c>
      <c r="W22" s="82">
        <f t="shared" si="11"/>
        <v>0</v>
      </c>
      <c r="X22" s="248">
        <f t="shared" si="12"/>
        <v>2</v>
      </c>
      <c r="Y22" s="139">
        <f t="shared" si="13"/>
        <v>4</v>
      </c>
      <c r="Z22" s="139">
        <f>IF($Y22="n/a","",IFERROR(COUNTIF($Y$2:$Y22,"="&amp;Y22),""))</f>
        <v>2</v>
      </c>
      <c r="AA22" s="139">
        <f>COUNTIF($X$2:X21,"&lt;"&amp;X22)</f>
        <v>0</v>
      </c>
      <c r="AB22" s="139">
        <f t="shared" si="14"/>
        <v>75</v>
      </c>
      <c r="AC22" s="152">
        <f t="shared" si="10"/>
        <v>75</v>
      </c>
    </row>
    <row r="23" spans="1:29" x14ac:dyDescent="0.2">
      <c r="A23" s="229">
        <v>119</v>
      </c>
      <c r="B23" s="1" t="s">
        <v>316</v>
      </c>
      <c r="C23" s="1" t="str">
        <f>LOWER(B23)</f>
        <v>peter dannock</v>
      </c>
      <c r="D23" s="8" t="s">
        <v>21</v>
      </c>
      <c r="E23" s="17" t="s">
        <v>317</v>
      </c>
      <c r="F23" s="8"/>
      <c r="G23" s="8" t="s">
        <v>216</v>
      </c>
      <c r="H23" s="186" t="str">
        <f t="shared" si="19"/>
        <v/>
      </c>
      <c r="I23" s="186" t="str">
        <f t="shared" si="19"/>
        <v/>
      </c>
      <c r="J23" s="186" t="str">
        <f t="shared" si="19"/>
        <v/>
      </c>
      <c r="K23" s="186" t="str">
        <f t="shared" si="19"/>
        <v/>
      </c>
      <c r="L23" s="186" t="str">
        <f t="shared" si="19"/>
        <v/>
      </c>
      <c r="M23" s="186">
        <f t="shared" si="19"/>
        <v>60</v>
      </c>
      <c r="N23" s="186" t="str">
        <f t="shared" si="19"/>
        <v/>
      </c>
      <c r="O23" s="186" t="str">
        <f t="shared" si="19"/>
        <v/>
      </c>
      <c r="P23" s="186" t="str">
        <f t="shared" si="19"/>
        <v/>
      </c>
      <c r="Q23" s="186" t="str">
        <f t="shared" si="19"/>
        <v/>
      </c>
      <c r="R23" s="198" t="str">
        <f t="shared" si="19"/>
        <v/>
      </c>
      <c r="S23" s="386">
        <f t="shared" si="1"/>
        <v>60</v>
      </c>
      <c r="T23" s="138">
        <f t="shared" si="17"/>
        <v>0</v>
      </c>
      <c r="U23" s="125">
        <f t="shared" si="18"/>
        <v>104.61699999999999</v>
      </c>
      <c r="V23" s="150">
        <f t="shared" si="9"/>
        <v>1.335000000000008</v>
      </c>
      <c r="W23" s="82">
        <f t="shared" si="11"/>
        <v>0</v>
      </c>
      <c r="X23" s="248">
        <f t="shared" si="12"/>
        <v>2</v>
      </c>
      <c r="Y23" s="139">
        <f t="shared" si="13"/>
        <v>4</v>
      </c>
      <c r="Z23" s="139">
        <f>IF($Y23="n/a","",IFERROR(COUNTIF($Y$2:$Y23,"="&amp;Y23),""))</f>
        <v>3</v>
      </c>
      <c r="AA23" s="139">
        <f>COUNTIF($X$2:X22,"&lt;"&amp;X23)</f>
        <v>0</v>
      </c>
      <c r="AB23" s="139">
        <f t="shared" si="14"/>
        <v>60</v>
      </c>
      <c r="AC23" s="152">
        <f t="shared" si="10"/>
        <v>60</v>
      </c>
    </row>
    <row r="24" spans="1:29" x14ac:dyDescent="0.2">
      <c r="A24" s="229">
        <v>77</v>
      </c>
      <c r="B24" s="1" t="s">
        <v>246</v>
      </c>
      <c r="C24" s="1" t="str">
        <f>LOWER(B24)</f>
        <v>simeon ouzas</v>
      </c>
      <c r="D24" s="8" t="s">
        <v>5</v>
      </c>
      <c r="E24" s="17" t="s">
        <v>318</v>
      </c>
      <c r="F24" s="8"/>
      <c r="G24" s="8" t="s">
        <v>229</v>
      </c>
      <c r="H24" s="186" t="str">
        <f t="shared" si="19"/>
        <v/>
      </c>
      <c r="I24" s="186" t="str">
        <f t="shared" si="19"/>
        <v/>
      </c>
      <c r="J24" s="186" t="str">
        <f t="shared" si="19"/>
        <v/>
      </c>
      <c r="K24" s="186" t="str">
        <f t="shared" si="19"/>
        <v/>
      </c>
      <c r="L24" s="186" t="str">
        <f t="shared" si="19"/>
        <v/>
      </c>
      <c r="M24" s="186" t="str">
        <f t="shared" si="19"/>
        <v/>
      </c>
      <c r="N24" s="186" t="str">
        <f t="shared" si="19"/>
        <v/>
      </c>
      <c r="O24" s="186" t="str">
        <f t="shared" si="19"/>
        <v/>
      </c>
      <c r="P24" s="186" t="str">
        <f t="shared" si="19"/>
        <v/>
      </c>
      <c r="Q24" s="186">
        <f t="shared" si="19"/>
        <v>100</v>
      </c>
      <c r="R24" s="198" t="str">
        <f t="shared" si="19"/>
        <v/>
      </c>
      <c r="S24" s="386">
        <f t="shared" si="1"/>
        <v>100</v>
      </c>
      <c r="T24" s="138">
        <f t="shared" si="17"/>
        <v>0</v>
      </c>
      <c r="U24" s="125">
        <f t="shared" si="18"/>
        <v>105.3</v>
      </c>
      <c r="V24" s="150">
        <f t="shared" si="9"/>
        <v>1.1990000000000123</v>
      </c>
      <c r="W24" s="82">
        <f t="shared" si="11"/>
        <v>0</v>
      </c>
      <c r="X24" s="248">
        <f t="shared" si="12"/>
        <v>1</v>
      </c>
      <c r="Y24" s="139">
        <f t="shared" si="13"/>
        <v>2</v>
      </c>
      <c r="Z24" s="139">
        <f>IF($Y24="n/a","",IFERROR(COUNTIF($Y$2:$Y24,"="&amp;Y24),""))</f>
        <v>1</v>
      </c>
      <c r="AA24" s="139">
        <f>COUNTIF($X$2:X23,"&lt;"&amp;X24)</f>
        <v>0</v>
      </c>
      <c r="AB24" s="139">
        <f t="shared" si="14"/>
        <v>100</v>
      </c>
      <c r="AC24" s="152">
        <f t="shared" si="10"/>
        <v>100</v>
      </c>
    </row>
    <row r="25" spans="1:29" x14ac:dyDescent="0.2">
      <c r="A25" s="229">
        <v>34</v>
      </c>
      <c r="B25" s="245" t="s">
        <v>252</v>
      </c>
      <c r="C25" s="1" t="str">
        <f>LOWER(B25)</f>
        <v>tim van duyl</v>
      </c>
      <c r="D25" s="8" t="s">
        <v>48</v>
      </c>
      <c r="E25" s="17" t="s">
        <v>319</v>
      </c>
      <c r="F25" s="8"/>
      <c r="G25" s="8" t="s">
        <v>294</v>
      </c>
      <c r="H25" s="186" t="str">
        <f t="shared" si="19"/>
        <v/>
      </c>
      <c r="I25" s="186" t="str">
        <f t="shared" si="19"/>
        <v/>
      </c>
      <c r="J25" s="186" t="str">
        <f t="shared" si="19"/>
        <v/>
      </c>
      <c r="K25" s="186" t="str">
        <f t="shared" si="19"/>
        <v/>
      </c>
      <c r="L25" s="186">
        <f t="shared" si="19"/>
        <v>45</v>
      </c>
      <c r="M25" s="186" t="str">
        <f t="shared" si="19"/>
        <v/>
      </c>
      <c r="N25" s="186" t="str">
        <f t="shared" si="19"/>
        <v/>
      </c>
      <c r="O25" s="186" t="str">
        <f t="shared" si="19"/>
        <v/>
      </c>
      <c r="P25" s="186" t="str">
        <f t="shared" si="19"/>
        <v/>
      </c>
      <c r="Q25" s="186" t="str">
        <f t="shared" si="19"/>
        <v/>
      </c>
      <c r="R25" s="198" t="str">
        <f t="shared" si="19"/>
        <v/>
      </c>
      <c r="S25" s="386">
        <f t="shared" si="1"/>
        <v>45</v>
      </c>
      <c r="T25" s="138">
        <f t="shared" si="17"/>
        <v>-30</v>
      </c>
      <c r="U25" s="125">
        <f t="shared" si="18"/>
        <v>102.854</v>
      </c>
      <c r="V25" s="150">
        <f t="shared" si="9"/>
        <v>3.688999999999993</v>
      </c>
      <c r="W25" s="82">
        <f t="shared" si="11"/>
        <v>-10</v>
      </c>
      <c r="X25" s="248">
        <f t="shared" si="12"/>
        <v>4</v>
      </c>
      <c r="Y25" s="139">
        <f t="shared" si="13"/>
        <v>7</v>
      </c>
      <c r="Z25" s="139">
        <f>IF($Y25="n/a","",IFERROR(COUNTIF($Y$2:$Y25,"="&amp;Y25),""))</f>
        <v>4</v>
      </c>
      <c r="AA25" s="139">
        <f>COUNTIF($X$2:X24,"&lt;"&amp;X25)</f>
        <v>7</v>
      </c>
      <c r="AB25" s="139">
        <f t="shared" si="14"/>
        <v>15</v>
      </c>
      <c r="AC25" s="152">
        <f t="shared" si="10"/>
        <v>5</v>
      </c>
    </row>
    <row r="26" spans="1:29" x14ac:dyDescent="0.2">
      <c r="A26" s="229">
        <v>181</v>
      </c>
      <c r="B26" s="1" t="s">
        <v>233</v>
      </c>
      <c r="C26" s="1" t="str">
        <f>LOWER(B26)</f>
        <v>tom whelan</v>
      </c>
      <c r="D26" s="8" t="s">
        <v>48</v>
      </c>
      <c r="E26" s="17" t="s">
        <v>320</v>
      </c>
      <c r="F26" s="8"/>
      <c r="G26" s="8" t="s">
        <v>306</v>
      </c>
      <c r="H26" s="186" t="str">
        <f t="shared" si="19"/>
        <v/>
      </c>
      <c r="I26" s="186" t="str">
        <f t="shared" si="19"/>
        <v/>
      </c>
      <c r="J26" s="186" t="str">
        <f t="shared" si="19"/>
        <v/>
      </c>
      <c r="K26" s="186" t="str">
        <f t="shared" si="19"/>
        <v/>
      </c>
      <c r="L26" s="186">
        <f t="shared" si="19"/>
        <v>30</v>
      </c>
      <c r="M26" s="186" t="str">
        <f t="shared" si="19"/>
        <v/>
      </c>
      <c r="N26" s="186" t="str">
        <f t="shared" si="19"/>
        <v/>
      </c>
      <c r="O26" s="186" t="str">
        <f t="shared" si="19"/>
        <v/>
      </c>
      <c r="P26" s="186" t="str">
        <f t="shared" si="19"/>
        <v/>
      </c>
      <c r="Q26" s="186" t="str">
        <f t="shared" si="19"/>
        <v/>
      </c>
      <c r="R26" s="198" t="str">
        <f t="shared" si="19"/>
        <v/>
      </c>
      <c r="S26" s="386">
        <f t="shared" si="1"/>
        <v>30</v>
      </c>
      <c r="T26" s="138">
        <f t="shared" si="17"/>
        <v>-15</v>
      </c>
      <c r="U26" s="125">
        <f t="shared" si="18"/>
        <v>102.854</v>
      </c>
      <c r="V26" s="150">
        <f t="shared" si="9"/>
        <v>3.7889999999999873</v>
      </c>
      <c r="W26" s="82">
        <f t="shared" si="11"/>
        <v>-10</v>
      </c>
      <c r="X26" s="248">
        <f t="shared" si="12"/>
        <v>4</v>
      </c>
      <c r="Y26" s="139">
        <f t="shared" si="13"/>
        <v>7</v>
      </c>
      <c r="Z26" s="139">
        <f>IF($Y26="n/a","",IFERROR(COUNTIF($Y$2:$Y26,"="&amp;Y26),""))</f>
        <v>5</v>
      </c>
      <c r="AA26" s="139">
        <f>COUNTIF($X$2:X25,"&lt;"&amp;X26)</f>
        <v>7</v>
      </c>
      <c r="AB26" s="139">
        <f t="shared" si="14"/>
        <v>15</v>
      </c>
      <c r="AC26" s="152">
        <f t="shared" si="10"/>
        <v>5</v>
      </c>
    </row>
    <row r="27" spans="1:29" x14ac:dyDescent="0.2">
      <c r="A27" s="229">
        <v>242</v>
      </c>
      <c r="B27" s="1" t="s">
        <v>231</v>
      </c>
      <c r="C27" s="1" t="str">
        <f>LOWER(B27)</f>
        <v>leon bogers</v>
      </c>
      <c r="D27" s="8" t="s">
        <v>26</v>
      </c>
      <c r="E27" s="17" t="s">
        <v>321</v>
      </c>
      <c r="F27" s="8"/>
      <c r="G27" s="8" t="s">
        <v>218</v>
      </c>
      <c r="H27" s="186" t="str">
        <f t="shared" si="19"/>
        <v/>
      </c>
      <c r="I27" s="186" t="str">
        <f t="shared" si="19"/>
        <v/>
      </c>
      <c r="J27" s="186" t="str">
        <f t="shared" si="19"/>
        <v/>
      </c>
      <c r="K27" s="186" t="str">
        <f t="shared" si="19"/>
        <v/>
      </c>
      <c r="L27" s="186" t="str">
        <f t="shared" si="19"/>
        <v/>
      </c>
      <c r="M27" s="186" t="str">
        <f t="shared" si="19"/>
        <v/>
      </c>
      <c r="N27" s="186" t="str">
        <f t="shared" si="19"/>
        <v/>
      </c>
      <c r="O27" s="186" t="str">
        <f t="shared" si="19"/>
        <v/>
      </c>
      <c r="P27" s="186" t="str">
        <f t="shared" si="19"/>
        <v/>
      </c>
      <c r="Q27" s="186" t="str">
        <f t="shared" si="19"/>
        <v/>
      </c>
      <c r="R27" s="198" t="str">
        <f t="shared" si="19"/>
        <v/>
      </c>
      <c r="S27" s="386">
        <f t="shared" si="1"/>
        <v>0</v>
      </c>
      <c r="T27" s="138">
        <f t="shared" si="17"/>
        <v>0</v>
      </c>
      <c r="U27" s="125" t="str">
        <f t="shared" si="18"/>
        <v/>
      </c>
      <c r="V27" s="150" t="str">
        <f t="shared" si="9"/>
        <v xml:space="preserve"> </v>
      </c>
      <c r="W27" s="82" t="str">
        <f t="shared" si="11"/>
        <v xml:space="preserve"> </v>
      </c>
      <c r="X27" s="248" t="str">
        <f t="shared" si="12"/>
        <v>n/a</v>
      </c>
      <c r="Y27" s="139" t="str">
        <f t="shared" si="13"/>
        <v>n/a</v>
      </c>
      <c r="Z27" s="139" t="str">
        <f>IF($Y27="n/a","",IFERROR(COUNTIF($Y$2:$Y27,"="&amp;Y27),""))</f>
        <v/>
      </c>
      <c r="AA27" s="139">
        <f>COUNTIF($X$2:X26,"&lt;"&amp;X27)</f>
        <v>0</v>
      </c>
      <c r="AB27" s="139">
        <f t="shared" si="14"/>
        <v>0</v>
      </c>
      <c r="AC27" s="152">
        <f t="shared" si="10"/>
        <v>0</v>
      </c>
    </row>
    <row r="28" spans="1:29" x14ac:dyDescent="0.2">
      <c r="A28" s="229">
        <v>555</v>
      </c>
      <c r="B28" s="1" t="s">
        <v>212</v>
      </c>
      <c r="C28" s="1" t="str">
        <f>LOWER(B28)</f>
        <v>tim meaden</v>
      </c>
      <c r="D28" s="8" t="s">
        <v>13</v>
      </c>
      <c r="E28" s="17" t="s">
        <v>322</v>
      </c>
      <c r="F28" s="8"/>
      <c r="G28" s="8" t="s">
        <v>239</v>
      </c>
      <c r="H28" s="186" t="str">
        <f t="shared" si="19"/>
        <v/>
      </c>
      <c r="I28" s="186">
        <f t="shared" si="19"/>
        <v>75</v>
      </c>
      <c r="J28" s="186" t="str">
        <f t="shared" si="19"/>
        <v/>
      </c>
      <c r="K28" s="186" t="str">
        <f t="shared" si="19"/>
        <v/>
      </c>
      <c r="L28" s="186" t="str">
        <f t="shared" si="19"/>
        <v/>
      </c>
      <c r="M28" s="186" t="str">
        <f t="shared" si="19"/>
        <v/>
      </c>
      <c r="N28" s="186" t="str">
        <f t="shared" si="19"/>
        <v/>
      </c>
      <c r="O28" s="186" t="str">
        <f t="shared" si="19"/>
        <v/>
      </c>
      <c r="P28" s="186" t="str">
        <f t="shared" si="19"/>
        <v/>
      </c>
      <c r="Q28" s="186" t="str">
        <f t="shared" si="19"/>
        <v/>
      </c>
      <c r="R28" s="198" t="str">
        <f t="shared" si="19"/>
        <v/>
      </c>
      <c r="S28" s="386">
        <f t="shared" si="1"/>
        <v>75</v>
      </c>
      <c r="T28" s="138">
        <f t="shared" si="17"/>
        <v>-60</v>
      </c>
      <c r="U28" s="125">
        <f t="shared" si="18"/>
        <v>95.590000000000018</v>
      </c>
      <c r="V28" s="150">
        <f t="shared" si="9"/>
        <v>11.594999999999985</v>
      </c>
      <c r="W28" s="82">
        <f t="shared" si="11"/>
        <v>-10</v>
      </c>
      <c r="X28" s="248">
        <f t="shared" si="12"/>
        <v>6</v>
      </c>
      <c r="Y28" s="139">
        <f t="shared" si="13"/>
        <v>10</v>
      </c>
      <c r="Z28" s="139">
        <f>IF($Y28="n/a","",IFERROR(COUNTIF($Y$2:$Y28,"="&amp;Y28),""))</f>
        <v>2</v>
      </c>
      <c r="AA28" s="139">
        <f>COUNTIF($X$2:X27,"&lt;"&amp;X28)</f>
        <v>15</v>
      </c>
      <c r="AB28" s="139">
        <f t="shared" si="14"/>
        <v>15</v>
      </c>
      <c r="AC28" s="152">
        <f t="shared" si="10"/>
        <v>5</v>
      </c>
    </row>
    <row r="29" spans="1:29" x14ac:dyDescent="0.2">
      <c r="A29" s="229">
        <v>39</v>
      </c>
      <c r="B29" s="1" t="s">
        <v>211</v>
      </c>
      <c r="C29" s="1" t="str">
        <f>LOWER(B29)</f>
        <v>paul ledwith</v>
      </c>
      <c r="D29" s="8" t="s">
        <v>26</v>
      </c>
      <c r="E29" s="17" t="s">
        <v>323</v>
      </c>
      <c r="F29" s="8"/>
      <c r="G29" s="8" t="s">
        <v>213</v>
      </c>
      <c r="H29" s="186" t="str">
        <f t="shared" si="19"/>
        <v/>
      </c>
      <c r="I29" s="186" t="str">
        <f t="shared" si="19"/>
        <v/>
      </c>
      <c r="J29" s="186" t="str">
        <f t="shared" si="19"/>
        <v/>
      </c>
      <c r="K29" s="186" t="str">
        <f t="shared" si="19"/>
        <v/>
      </c>
      <c r="L29" s="186" t="str">
        <f t="shared" si="19"/>
        <v/>
      </c>
      <c r="M29" s="186" t="str">
        <f t="shared" si="19"/>
        <v/>
      </c>
      <c r="N29" s="186" t="str">
        <f t="shared" si="19"/>
        <v/>
      </c>
      <c r="O29" s="186" t="str">
        <f t="shared" si="19"/>
        <v/>
      </c>
      <c r="P29" s="186" t="str">
        <f t="shared" si="19"/>
        <v/>
      </c>
      <c r="Q29" s="186" t="str">
        <f t="shared" si="19"/>
        <v/>
      </c>
      <c r="R29" s="198" t="str">
        <f t="shared" si="19"/>
        <v/>
      </c>
      <c r="S29" s="386">
        <f t="shared" si="1"/>
        <v>0</v>
      </c>
      <c r="T29" s="138">
        <f t="shared" si="17"/>
        <v>0</v>
      </c>
      <c r="U29" s="125" t="str">
        <f t="shared" si="18"/>
        <v/>
      </c>
      <c r="V29" s="150" t="str">
        <f t="shared" si="9"/>
        <v xml:space="preserve"> </v>
      </c>
      <c r="W29" s="82" t="str">
        <f t="shared" si="11"/>
        <v xml:space="preserve"> </v>
      </c>
      <c r="X29" s="248" t="str">
        <f t="shared" si="12"/>
        <v>n/a</v>
      </c>
      <c r="Y29" s="139" t="str">
        <f t="shared" si="13"/>
        <v>n/a</v>
      </c>
      <c r="Z29" s="139" t="str">
        <f>IF($Y29="n/a","",IFERROR(COUNTIF($Y$2:$Y29,"="&amp;Y29),""))</f>
        <v/>
      </c>
      <c r="AA29" s="139">
        <f>COUNTIF($X$2:X28,"&lt;"&amp;X29)</f>
        <v>0</v>
      </c>
      <c r="AB29" s="139">
        <f t="shared" si="14"/>
        <v>0</v>
      </c>
      <c r="AC29" s="152">
        <f t="shared" si="10"/>
        <v>0</v>
      </c>
    </row>
    <row r="30" spans="1:29" x14ac:dyDescent="0.2">
      <c r="A30" s="229">
        <v>641</v>
      </c>
      <c r="B30" s="1" t="s">
        <v>353</v>
      </c>
      <c r="C30" s="1" t="str">
        <f>LOWER(B30)</f>
        <v>alex hailstone</v>
      </c>
      <c r="D30" s="8" t="s">
        <v>48</v>
      </c>
      <c r="E30" s="17" t="s">
        <v>354</v>
      </c>
      <c r="F30" s="8"/>
      <c r="G30" s="8" t="s">
        <v>225</v>
      </c>
      <c r="H30" s="186" t="str">
        <f t="shared" si="19"/>
        <v/>
      </c>
      <c r="I30" s="186" t="str">
        <f t="shared" si="19"/>
        <v/>
      </c>
      <c r="J30" s="186" t="str">
        <f t="shared" si="19"/>
        <v/>
      </c>
      <c r="K30" s="186" t="str">
        <f t="shared" si="19"/>
        <v/>
      </c>
      <c r="L30" s="186">
        <f t="shared" si="19"/>
        <v>15</v>
      </c>
      <c r="M30" s="186" t="str">
        <f t="shared" si="19"/>
        <v/>
      </c>
      <c r="N30" s="186" t="str">
        <f t="shared" si="19"/>
        <v/>
      </c>
      <c r="O30" s="186" t="str">
        <f t="shared" si="19"/>
        <v/>
      </c>
      <c r="P30" s="186" t="str">
        <f t="shared" si="19"/>
        <v/>
      </c>
      <c r="Q30" s="186" t="str">
        <f t="shared" si="19"/>
        <v/>
      </c>
      <c r="R30" s="198" t="str">
        <f t="shared" si="19"/>
        <v/>
      </c>
      <c r="S30" s="386">
        <f t="shared" si="1"/>
        <v>15</v>
      </c>
      <c r="T30" s="138">
        <f t="shared" si="17"/>
        <v>0</v>
      </c>
      <c r="U30" s="125">
        <f t="shared" si="18"/>
        <v>102.854</v>
      </c>
      <c r="V30" s="150">
        <f t="shared" si="9"/>
        <v>5.1659999999999968</v>
      </c>
      <c r="W30" s="82">
        <f t="shared" si="11"/>
        <v>-10</v>
      </c>
      <c r="X30" s="248">
        <f t="shared" si="12"/>
        <v>4</v>
      </c>
      <c r="Y30" s="139">
        <f t="shared" si="13"/>
        <v>7</v>
      </c>
      <c r="Z30" s="139">
        <f>IF($Y30="n/a","",IFERROR(COUNTIF($Y$2:$Y30,"="&amp;Y30),""))</f>
        <v>6</v>
      </c>
      <c r="AA30" s="139">
        <f>COUNTIF($X$2:X29,"&lt;"&amp;X30)</f>
        <v>7</v>
      </c>
      <c r="AB30" s="139">
        <f t="shared" si="14"/>
        <v>15</v>
      </c>
      <c r="AC30" s="152">
        <f t="shared" si="10"/>
        <v>5</v>
      </c>
    </row>
    <row r="31" spans="1:29" x14ac:dyDescent="0.2">
      <c r="A31" s="229">
        <v>86</v>
      </c>
      <c r="B31" s="1" t="s">
        <v>236</v>
      </c>
      <c r="C31" s="1" t="str">
        <f>LOWER(B31)</f>
        <v>simon acfield</v>
      </c>
      <c r="D31" s="8" t="s">
        <v>48</v>
      </c>
      <c r="E31" s="17" t="s">
        <v>324</v>
      </c>
      <c r="F31" s="8"/>
      <c r="G31" s="8" t="s">
        <v>294</v>
      </c>
      <c r="H31" s="186" t="str">
        <f t="shared" si="7"/>
        <v/>
      </c>
      <c r="I31" s="186" t="str">
        <f t="shared" si="7"/>
        <v/>
      </c>
      <c r="J31" s="186" t="str">
        <f t="shared" si="7"/>
        <v/>
      </c>
      <c r="K31" s="186" t="str">
        <f t="shared" si="7"/>
        <v/>
      </c>
      <c r="L31" s="186">
        <f t="shared" si="7"/>
        <v>15</v>
      </c>
      <c r="M31" s="186" t="str">
        <f t="shared" si="7"/>
        <v/>
      </c>
      <c r="N31" s="186" t="str">
        <f t="shared" si="7"/>
        <v/>
      </c>
      <c r="O31" s="186" t="str">
        <f t="shared" si="7"/>
        <v/>
      </c>
      <c r="P31" s="186" t="str">
        <f t="shared" si="7"/>
        <v/>
      </c>
      <c r="Q31" s="186" t="str">
        <f t="shared" si="7"/>
        <v/>
      </c>
      <c r="R31" s="198" t="str">
        <f t="shared" si="7"/>
        <v/>
      </c>
      <c r="S31" s="386">
        <f t="shared" si="1"/>
        <v>15</v>
      </c>
      <c r="T31" s="138">
        <f t="shared" si="17"/>
        <v>0</v>
      </c>
      <c r="U31" s="125">
        <f t="shared" si="18"/>
        <v>102.854</v>
      </c>
      <c r="V31" s="150">
        <f t="shared" si="9"/>
        <v>5.4359999999999928</v>
      </c>
      <c r="W31" s="82">
        <f t="shared" si="11"/>
        <v>-10</v>
      </c>
      <c r="X31" s="248">
        <f t="shared" si="12"/>
        <v>4</v>
      </c>
      <c r="Y31" s="139">
        <f t="shared" si="13"/>
        <v>7</v>
      </c>
      <c r="Z31" s="139">
        <f>IF($Y31="n/a","",IFERROR(COUNTIF($Y$2:$Y31,"="&amp;Y31),""))</f>
        <v>7</v>
      </c>
      <c r="AA31" s="139">
        <f>COUNTIF($X$2:X30,"&lt;"&amp;X31)</f>
        <v>7</v>
      </c>
      <c r="AB31" s="139">
        <f t="shared" si="14"/>
        <v>15</v>
      </c>
      <c r="AC31" s="152">
        <f t="shared" si="10"/>
        <v>5</v>
      </c>
    </row>
    <row r="32" spans="1:29" x14ac:dyDescent="0.2">
      <c r="A32" s="229">
        <v>25</v>
      </c>
      <c r="B32" s="1" t="s">
        <v>253</v>
      </c>
      <c r="C32" s="1" t="str">
        <f>LOWER(B32)</f>
        <v>david mackrell</v>
      </c>
      <c r="D32" s="8" t="s">
        <v>48</v>
      </c>
      <c r="E32" s="17" t="s">
        <v>325</v>
      </c>
      <c r="F32" s="8"/>
      <c r="G32" s="8" t="s">
        <v>306</v>
      </c>
      <c r="H32" s="186" t="str">
        <f t="shared" si="7"/>
        <v/>
      </c>
      <c r="I32" s="186" t="str">
        <f t="shared" si="7"/>
        <v/>
      </c>
      <c r="J32" s="186" t="str">
        <f t="shared" si="7"/>
        <v/>
      </c>
      <c r="K32" s="186" t="str">
        <f t="shared" si="7"/>
        <v/>
      </c>
      <c r="L32" s="186">
        <f t="shared" si="7"/>
        <v>15</v>
      </c>
      <c r="M32" s="186" t="str">
        <f t="shared" si="7"/>
        <v/>
      </c>
      <c r="N32" s="186" t="str">
        <f t="shared" si="7"/>
        <v/>
      </c>
      <c r="O32" s="186" t="str">
        <f t="shared" si="7"/>
        <v/>
      </c>
      <c r="P32" s="186" t="str">
        <f t="shared" si="7"/>
        <v/>
      </c>
      <c r="Q32" s="186" t="str">
        <f t="shared" si="7"/>
        <v/>
      </c>
      <c r="R32" s="198" t="str">
        <f t="shared" si="7"/>
        <v/>
      </c>
      <c r="S32" s="386">
        <f t="shared" si="1"/>
        <v>15</v>
      </c>
      <c r="T32" s="138">
        <f t="shared" si="17"/>
        <v>0</v>
      </c>
      <c r="U32" s="125">
        <f t="shared" si="18"/>
        <v>102.854</v>
      </c>
      <c r="V32" s="150">
        <f t="shared" si="9"/>
        <v>5.6359999999999957</v>
      </c>
      <c r="W32" s="82">
        <f t="shared" si="11"/>
        <v>-10</v>
      </c>
      <c r="X32" s="248">
        <f t="shared" si="12"/>
        <v>4</v>
      </c>
      <c r="Y32" s="139">
        <f t="shared" si="13"/>
        <v>7</v>
      </c>
      <c r="Z32" s="139">
        <f>IF($Y32="n/a","",IFERROR(COUNTIF($Y$2:$Y32,"="&amp;Y32),""))</f>
        <v>8</v>
      </c>
      <c r="AA32" s="139">
        <f>COUNTIF($X$2:X31,"&lt;"&amp;X32)</f>
        <v>7</v>
      </c>
      <c r="AB32" s="139">
        <f t="shared" si="14"/>
        <v>15</v>
      </c>
      <c r="AC32" s="152">
        <f t="shared" si="10"/>
        <v>5</v>
      </c>
    </row>
    <row r="33" spans="1:33" x14ac:dyDescent="0.2">
      <c r="A33" s="229">
        <v>112</v>
      </c>
      <c r="B33" s="1" t="s">
        <v>232</v>
      </c>
      <c r="C33" s="1" t="str">
        <f>LOWER(B33)</f>
        <v>ian vague</v>
      </c>
      <c r="D33" s="8" t="s">
        <v>4</v>
      </c>
      <c r="E33" s="17" t="s">
        <v>326</v>
      </c>
      <c r="F33" s="8"/>
      <c r="G33" s="8" t="s">
        <v>306</v>
      </c>
      <c r="H33" s="186" t="str">
        <f t="shared" si="7"/>
        <v/>
      </c>
      <c r="I33" s="186" t="str">
        <f t="shared" si="7"/>
        <v/>
      </c>
      <c r="J33" s="186" t="str">
        <f t="shared" si="7"/>
        <v/>
      </c>
      <c r="K33" s="186" t="str">
        <f t="shared" si="7"/>
        <v/>
      </c>
      <c r="L33" s="186" t="str">
        <f t="shared" si="7"/>
        <v/>
      </c>
      <c r="M33" s="186" t="str">
        <f t="shared" si="7"/>
        <v/>
      </c>
      <c r="N33" s="186" t="str">
        <f t="shared" si="7"/>
        <v/>
      </c>
      <c r="O33" s="186" t="str">
        <f t="shared" si="7"/>
        <v/>
      </c>
      <c r="P33" s="186">
        <f t="shared" si="7"/>
        <v>75</v>
      </c>
      <c r="Q33" s="186" t="str">
        <f t="shared" si="7"/>
        <v/>
      </c>
      <c r="R33" s="198" t="str">
        <f t="shared" si="7"/>
        <v/>
      </c>
      <c r="S33" s="386">
        <f t="shared" si="1"/>
        <v>75</v>
      </c>
      <c r="T33" s="138">
        <f t="shared" si="17"/>
        <v>-60</v>
      </c>
      <c r="U33" s="125">
        <f t="shared" si="18"/>
        <v>103.66800000000001</v>
      </c>
      <c r="V33" s="150">
        <f t="shared" si="9"/>
        <v>5.3850000000000051</v>
      </c>
      <c r="W33" s="82">
        <f t="shared" si="11"/>
        <v>-10</v>
      </c>
      <c r="X33" s="248">
        <f t="shared" si="12"/>
        <v>3</v>
      </c>
      <c r="Y33" s="139">
        <f t="shared" si="13"/>
        <v>5</v>
      </c>
      <c r="Z33" s="139">
        <f>IF($Y33="n/a","",IFERROR(COUNTIF($Y$2:$Y33,"="&amp;Y33),""))</f>
        <v>2</v>
      </c>
      <c r="AA33" s="139">
        <f>COUNTIF($X$2:X32,"&lt;"&amp;X33)</f>
        <v>6</v>
      </c>
      <c r="AB33" s="139">
        <f t="shared" si="14"/>
        <v>15</v>
      </c>
      <c r="AC33" s="152">
        <f t="shared" si="10"/>
        <v>5</v>
      </c>
    </row>
    <row r="34" spans="1:33" x14ac:dyDescent="0.2">
      <c r="A34" s="229">
        <v>23</v>
      </c>
      <c r="B34" s="1" t="s">
        <v>327</v>
      </c>
      <c r="C34" s="1" t="str">
        <f>LOWER(B34)</f>
        <v>jason carroll</v>
      </c>
      <c r="D34" s="8" t="s">
        <v>26</v>
      </c>
      <c r="E34" s="17" t="s">
        <v>328</v>
      </c>
      <c r="F34" s="8"/>
      <c r="G34" s="8" t="s">
        <v>105</v>
      </c>
      <c r="H34" s="186" t="str">
        <f t="shared" si="7"/>
        <v/>
      </c>
      <c r="I34" s="186" t="str">
        <f t="shared" si="7"/>
        <v/>
      </c>
      <c r="J34" s="186" t="str">
        <f t="shared" si="7"/>
        <v/>
      </c>
      <c r="K34" s="186" t="str">
        <f t="shared" si="7"/>
        <v/>
      </c>
      <c r="L34" s="186" t="str">
        <f t="shared" si="7"/>
        <v/>
      </c>
      <c r="M34" s="186" t="str">
        <f t="shared" si="7"/>
        <v/>
      </c>
      <c r="N34" s="186" t="str">
        <f t="shared" si="7"/>
        <v/>
      </c>
      <c r="O34" s="186" t="str">
        <f t="shared" si="7"/>
        <v/>
      </c>
      <c r="P34" s="186" t="str">
        <f t="shared" si="7"/>
        <v/>
      </c>
      <c r="Q34" s="186" t="str">
        <f t="shared" si="7"/>
        <v/>
      </c>
      <c r="R34" s="198" t="str">
        <f t="shared" si="7"/>
        <v/>
      </c>
      <c r="S34" s="386">
        <f t="shared" si="1"/>
        <v>0</v>
      </c>
      <c r="T34" s="138">
        <f t="shared" si="17"/>
        <v>0</v>
      </c>
      <c r="U34" s="125" t="str">
        <f t="shared" si="18"/>
        <v/>
      </c>
      <c r="V34" s="150" t="str">
        <f t="shared" si="9"/>
        <v xml:space="preserve"> </v>
      </c>
      <c r="W34" s="82" t="str">
        <f t="shared" si="11"/>
        <v xml:space="preserve"> </v>
      </c>
      <c r="X34" s="248" t="str">
        <f t="shared" si="12"/>
        <v>n/a</v>
      </c>
      <c r="Y34" s="139" t="str">
        <f t="shared" si="13"/>
        <v>n/a</v>
      </c>
      <c r="Z34" s="139" t="str">
        <f>IF($Y34="n/a","",IFERROR(COUNTIF($Y$2:$Y34,"="&amp;Y34),""))</f>
        <v/>
      </c>
      <c r="AA34" s="139">
        <f>COUNTIF($X$2:X33,"&lt;"&amp;X34)</f>
        <v>0</v>
      </c>
      <c r="AB34" s="139">
        <f t="shared" si="14"/>
        <v>0</v>
      </c>
      <c r="AC34" s="152">
        <f t="shared" si="10"/>
        <v>0</v>
      </c>
    </row>
    <row r="35" spans="1:33" x14ac:dyDescent="0.2">
      <c r="A35" s="229">
        <v>205</v>
      </c>
      <c r="B35" s="1" t="s">
        <v>329</v>
      </c>
      <c r="C35" s="1" t="str">
        <f>LOWER(B35)</f>
        <v>john reid</v>
      </c>
      <c r="D35" s="8" t="s">
        <v>26</v>
      </c>
      <c r="E35" s="17" t="s">
        <v>330</v>
      </c>
      <c r="F35" s="8"/>
      <c r="G35" s="8" t="s">
        <v>225</v>
      </c>
      <c r="H35" s="186" t="str">
        <f t="shared" si="7"/>
        <v/>
      </c>
      <c r="I35" s="186" t="str">
        <f t="shared" si="7"/>
        <v/>
      </c>
      <c r="J35" s="186" t="str">
        <f t="shared" si="7"/>
        <v/>
      </c>
      <c r="K35" s="186" t="str">
        <f t="shared" si="7"/>
        <v/>
      </c>
      <c r="L35" s="186" t="str">
        <f t="shared" si="7"/>
        <v/>
      </c>
      <c r="M35" s="186" t="str">
        <f t="shared" si="7"/>
        <v/>
      </c>
      <c r="N35" s="186" t="str">
        <f t="shared" si="7"/>
        <v/>
      </c>
      <c r="O35" s="186" t="str">
        <f t="shared" si="7"/>
        <v/>
      </c>
      <c r="P35" s="186" t="str">
        <f t="shared" si="7"/>
        <v/>
      </c>
      <c r="Q35" s="186" t="str">
        <f t="shared" si="7"/>
        <v/>
      </c>
      <c r="R35" s="198" t="str">
        <f t="shared" si="7"/>
        <v/>
      </c>
      <c r="S35" s="386">
        <f t="shared" si="1"/>
        <v>0</v>
      </c>
      <c r="T35" s="138">
        <f t="shared" si="17"/>
        <v>0</v>
      </c>
      <c r="U35" s="125" t="str">
        <f t="shared" si="18"/>
        <v/>
      </c>
      <c r="V35" s="150" t="str">
        <f t="shared" si="9"/>
        <v xml:space="preserve"> </v>
      </c>
      <c r="W35" s="82" t="str">
        <f t="shared" si="11"/>
        <v xml:space="preserve"> </v>
      </c>
      <c r="X35" s="248" t="str">
        <f t="shared" si="12"/>
        <v>n/a</v>
      </c>
      <c r="Y35" s="139" t="str">
        <f t="shared" si="13"/>
        <v>n/a</v>
      </c>
      <c r="Z35" s="139" t="str">
        <f>IF($Y35="n/a","",IFERROR(COUNTIF($Y$2:$Y35,"="&amp;Y35),""))</f>
        <v/>
      </c>
      <c r="AA35" s="139">
        <f>COUNTIF($X$2:X34,"&lt;"&amp;X35)</f>
        <v>0</v>
      </c>
      <c r="AB35" s="139">
        <f t="shared" si="14"/>
        <v>0</v>
      </c>
      <c r="AC35" s="152">
        <f t="shared" si="10"/>
        <v>0</v>
      </c>
    </row>
    <row r="36" spans="1:33" x14ac:dyDescent="0.2">
      <c r="A36" s="229">
        <v>135</v>
      </c>
      <c r="B36" s="1" t="s">
        <v>247</v>
      </c>
      <c r="C36" s="1" t="str">
        <f>LOWER(B36)</f>
        <v>matthew cavell</v>
      </c>
      <c r="D36" s="8" t="s">
        <v>5</v>
      </c>
      <c r="E36" s="17" t="s">
        <v>331</v>
      </c>
      <c r="F36" s="8"/>
      <c r="G36" s="8" t="s">
        <v>306</v>
      </c>
      <c r="H36" s="186" t="str">
        <f t="shared" si="7"/>
        <v/>
      </c>
      <c r="I36" s="186" t="str">
        <f t="shared" si="7"/>
        <v/>
      </c>
      <c r="J36" s="186" t="str">
        <f t="shared" si="7"/>
        <v/>
      </c>
      <c r="K36" s="186" t="str">
        <f t="shared" si="7"/>
        <v/>
      </c>
      <c r="L36" s="186" t="str">
        <f t="shared" si="7"/>
        <v/>
      </c>
      <c r="M36" s="186" t="str">
        <f t="shared" si="7"/>
        <v/>
      </c>
      <c r="N36" s="186" t="str">
        <f t="shared" si="7"/>
        <v/>
      </c>
      <c r="O36" s="186" t="str">
        <f t="shared" si="7"/>
        <v/>
      </c>
      <c r="P36" s="186" t="str">
        <f t="shared" si="7"/>
        <v/>
      </c>
      <c r="Q36" s="186">
        <f t="shared" si="7"/>
        <v>75</v>
      </c>
      <c r="R36" s="198" t="str">
        <f t="shared" si="7"/>
        <v/>
      </c>
      <c r="S36" s="386">
        <f t="shared" si="1"/>
        <v>75</v>
      </c>
      <c r="T36" s="138">
        <f t="shared" si="17"/>
        <v>0</v>
      </c>
      <c r="U36" s="125">
        <f t="shared" si="18"/>
        <v>105.3</v>
      </c>
      <c r="V36" s="150">
        <f t="shared" si="9"/>
        <v>5.4669999999999987</v>
      </c>
      <c r="W36" s="82">
        <f t="shared" si="11"/>
        <v>-10</v>
      </c>
      <c r="X36" s="248">
        <f t="shared" si="12"/>
        <v>1</v>
      </c>
      <c r="Y36" s="139">
        <f t="shared" si="13"/>
        <v>2</v>
      </c>
      <c r="Z36" s="139">
        <f>IF($Y36="n/a","",IFERROR(COUNTIF($Y$2:$Y36,"="&amp;Y36),""))</f>
        <v>2</v>
      </c>
      <c r="AA36" s="139">
        <f>COUNTIF($X$2:X35,"&lt;"&amp;X36)</f>
        <v>0</v>
      </c>
      <c r="AB36" s="139">
        <f t="shared" si="14"/>
        <v>75</v>
      </c>
      <c r="AC36" s="152">
        <f t="shared" si="10"/>
        <v>65</v>
      </c>
    </row>
    <row r="37" spans="1:33" x14ac:dyDescent="0.2">
      <c r="A37" s="229">
        <v>737</v>
      </c>
      <c r="B37" s="1" t="s">
        <v>240</v>
      </c>
      <c r="C37" s="1" t="str">
        <f>LOWER(B37)</f>
        <v>stuart dawson</v>
      </c>
      <c r="D37" s="8" t="s">
        <v>5</v>
      </c>
      <c r="E37" s="17" t="s">
        <v>332</v>
      </c>
      <c r="F37" s="8"/>
      <c r="G37" s="8" t="s">
        <v>306</v>
      </c>
      <c r="H37" s="186" t="str">
        <f t="shared" si="7"/>
        <v/>
      </c>
      <c r="I37" s="186" t="str">
        <f t="shared" si="7"/>
        <v/>
      </c>
      <c r="J37" s="186" t="str">
        <f t="shared" si="7"/>
        <v/>
      </c>
      <c r="K37" s="186" t="str">
        <f t="shared" si="7"/>
        <v/>
      </c>
      <c r="L37" s="186" t="str">
        <f t="shared" si="7"/>
        <v/>
      </c>
      <c r="M37" s="186" t="str">
        <f t="shared" si="7"/>
        <v/>
      </c>
      <c r="N37" s="186" t="str">
        <f t="shared" si="7"/>
        <v/>
      </c>
      <c r="O37" s="186" t="str">
        <f t="shared" si="7"/>
        <v/>
      </c>
      <c r="P37" s="186" t="str">
        <f t="shared" si="7"/>
        <v/>
      </c>
      <c r="Q37" s="186">
        <f t="shared" si="7"/>
        <v>60</v>
      </c>
      <c r="R37" s="198" t="str">
        <f t="shared" si="7"/>
        <v/>
      </c>
      <c r="S37" s="386">
        <f t="shared" si="1"/>
        <v>60</v>
      </c>
      <c r="T37" s="138">
        <f t="shared" si="17"/>
        <v>0</v>
      </c>
      <c r="U37" s="125">
        <f t="shared" si="18"/>
        <v>105.3</v>
      </c>
      <c r="V37" s="150">
        <f t="shared" si="9"/>
        <v>5.6470000000000198</v>
      </c>
      <c r="W37" s="82">
        <f t="shared" si="11"/>
        <v>-10</v>
      </c>
      <c r="X37" s="248">
        <f t="shared" si="12"/>
        <v>1</v>
      </c>
      <c r="Y37" s="139">
        <f t="shared" si="13"/>
        <v>2</v>
      </c>
      <c r="Z37" s="139">
        <f>IF($Y37="n/a","",IFERROR(COUNTIF($Y$2:$Y37,"="&amp;Y37),""))</f>
        <v>3</v>
      </c>
      <c r="AA37" s="139">
        <f>COUNTIF($X$2:X36,"&lt;"&amp;X37)</f>
        <v>0</v>
      </c>
      <c r="AB37" s="139">
        <f t="shared" si="14"/>
        <v>60</v>
      </c>
      <c r="AC37" s="152">
        <f t="shared" si="10"/>
        <v>50</v>
      </c>
    </row>
    <row r="38" spans="1:33" x14ac:dyDescent="0.2">
      <c r="A38" s="229">
        <v>111</v>
      </c>
      <c r="B38" s="1" t="s">
        <v>355</v>
      </c>
      <c r="C38" s="1" t="str">
        <f>LOWER(B38)</f>
        <v>barry payne</v>
      </c>
      <c r="D38" s="8" t="s">
        <v>48</v>
      </c>
      <c r="E38" s="17" t="s">
        <v>356</v>
      </c>
      <c r="F38" s="8"/>
      <c r="G38" s="8" t="s">
        <v>229</v>
      </c>
      <c r="H38" s="186" t="str">
        <f t="shared" si="7"/>
        <v/>
      </c>
      <c r="I38" s="186" t="str">
        <f t="shared" si="7"/>
        <v/>
      </c>
      <c r="J38" s="186" t="str">
        <f t="shared" si="7"/>
        <v/>
      </c>
      <c r="K38" s="186" t="str">
        <f t="shared" si="7"/>
        <v/>
      </c>
      <c r="L38" s="186">
        <f t="shared" si="7"/>
        <v>15</v>
      </c>
      <c r="M38" s="186" t="str">
        <f t="shared" si="7"/>
        <v/>
      </c>
      <c r="N38" s="186" t="str">
        <f t="shared" si="7"/>
        <v/>
      </c>
      <c r="O38" s="186" t="str">
        <f t="shared" si="7"/>
        <v/>
      </c>
      <c r="P38" s="186" t="str">
        <f t="shared" si="7"/>
        <v/>
      </c>
      <c r="Q38" s="186" t="str">
        <f t="shared" si="7"/>
        <v/>
      </c>
      <c r="R38" s="198" t="str">
        <f t="shared" si="7"/>
        <v/>
      </c>
      <c r="S38" s="386">
        <f t="shared" si="1"/>
        <v>15</v>
      </c>
      <c r="T38" s="138">
        <f t="shared" si="17"/>
        <v>0</v>
      </c>
      <c r="U38" s="125">
        <f t="shared" si="18"/>
        <v>102.854</v>
      </c>
      <c r="V38" s="150">
        <f t="shared" si="9"/>
        <v>8.7960000000000065</v>
      </c>
      <c r="W38" s="82">
        <f t="shared" si="11"/>
        <v>-10</v>
      </c>
      <c r="X38" s="248">
        <f t="shared" si="12"/>
        <v>4</v>
      </c>
      <c r="Y38" s="139">
        <f t="shared" si="13"/>
        <v>7</v>
      </c>
      <c r="Z38" s="139">
        <f>IF($Y38="n/a","",IFERROR(COUNTIF($Y$2:$Y38,"="&amp;Y38),""))</f>
        <v>9</v>
      </c>
      <c r="AA38" s="139">
        <f>COUNTIF($X$2:X37,"&lt;"&amp;X38)</f>
        <v>10</v>
      </c>
      <c r="AB38" s="139">
        <f t="shared" si="14"/>
        <v>15</v>
      </c>
      <c r="AC38" s="152">
        <f t="shared" si="10"/>
        <v>5</v>
      </c>
    </row>
    <row r="39" spans="1:33" x14ac:dyDescent="0.2">
      <c r="A39" s="229">
        <v>241</v>
      </c>
      <c r="B39" s="1" t="s">
        <v>235</v>
      </c>
      <c r="C39" s="1" t="str">
        <f>LOWER(B39)</f>
        <v>john downes</v>
      </c>
      <c r="D39" s="8" t="s">
        <v>5</v>
      </c>
      <c r="E39" s="17" t="s">
        <v>357</v>
      </c>
      <c r="F39" s="8"/>
      <c r="G39" s="8" t="s">
        <v>213</v>
      </c>
      <c r="H39" s="186" t="str">
        <f t="shared" si="7"/>
        <v/>
      </c>
      <c r="I39" s="186" t="str">
        <f t="shared" si="7"/>
        <v/>
      </c>
      <c r="J39" s="186" t="str">
        <f t="shared" ref="H39:R45" si="20">IF($D39=J$1,$S39,"")</f>
        <v/>
      </c>
      <c r="K39" s="186" t="str">
        <f t="shared" si="20"/>
        <v/>
      </c>
      <c r="L39" s="186" t="str">
        <f t="shared" si="20"/>
        <v/>
      </c>
      <c r="M39" s="186" t="str">
        <f t="shared" si="20"/>
        <v/>
      </c>
      <c r="N39" s="186" t="str">
        <f t="shared" si="20"/>
        <v/>
      </c>
      <c r="O39" s="186" t="str">
        <f t="shared" si="20"/>
        <v/>
      </c>
      <c r="P39" s="186" t="str">
        <f t="shared" si="20"/>
        <v/>
      </c>
      <c r="Q39" s="186">
        <f t="shared" si="20"/>
        <v>45</v>
      </c>
      <c r="R39" s="198" t="str">
        <f t="shared" si="20"/>
        <v/>
      </c>
      <c r="S39" s="386">
        <f t="shared" si="1"/>
        <v>45</v>
      </c>
      <c r="T39" s="138">
        <f t="shared" si="17"/>
        <v>0</v>
      </c>
      <c r="U39" s="125">
        <f t="shared" si="18"/>
        <v>105.3</v>
      </c>
      <c r="V39" s="150">
        <f t="shared" si="9"/>
        <v>8.6429999999999865</v>
      </c>
      <c r="W39" s="82">
        <f t="shared" si="11"/>
        <v>-10</v>
      </c>
      <c r="X39" s="248">
        <f t="shared" si="12"/>
        <v>1</v>
      </c>
      <c r="Y39" s="139">
        <f t="shared" si="13"/>
        <v>2</v>
      </c>
      <c r="Z39" s="139">
        <f>IF($Y39="n/a","",IFERROR(COUNTIF($Y$2:$Y39,"="&amp;Y39),""))</f>
        <v>4</v>
      </c>
      <c r="AA39" s="139">
        <f>COUNTIF($X$2:X38,"&lt;"&amp;X39)</f>
        <v>0</v>
      </c>
      <c r="AB39" s="139">
        <f t="shared" si="14"/>
        <v>45</v>
      </c>
      <c r="AC39" s="152">
        <f t="shared" si="10"/>
        <v>35</v>
      </c>
    </row>
    <row r="40" spans="1:33" x14ac:dyDescent="0.2">
      <c r="A40" s="229">
        <v>55</v>
      </c>
      <c r="B40" s="1" t="s">
        <v>333</v>
      </c>
      <c r="C40" s="1" t="str">
        <f>LOWER(B40)</f>
        <v>james meaden</v>
      </c>
      <c r="D40" s="8" t="s">
        <v>26</v>
      </c>
      <c r="E40" s="17" t="s">
        <v>334</v>
      </c>
      <c r="F40" s="8"/>
      <c r="G40" s="8" t="s">
        <v>335</v>
      </c>
      <c r="H40" s="186" t="str">
        <f t="shared" si="20"/>
        <v/>
      </c>
      <c r="I40" s="186" t="str">
        <f t="shared" si="20"/>
        <v/>
      </c>
      <c r="J40" s="186" t="str">
        <f t="shared" si="20"/>
        <v/>
      </c>
      <c r="K40" s="186" t="str">
        <f t="shared" si="20"/>
        <v/>
      </c>
      <c r="L40" s="186" t="str">
        <f t="shared" si="20"/>
        <v/>
      </c>
      <c r="M40" s="186" t="str">
        <f t="shared" si="20"/>
        <v/>
      </c>
      <c r="N40" s="186" t="str">
        <f t="shared" si="20"/>
        <v/>
      </c>
      <c r="O40" s="186" t="str">
        <f t="shared" si="20"/>
        <v/>
      </c>
      <c r="P40" s="186" t="str">
        <f t="shared" si="20"/>
        <v/>
      </c>
      <c r="Q40" s="186" t="str">
        <f t="shared" si="20"/>
        <v/>
      </c>
      <c r="R40" s="198" t="str">
        <f t="shared" si="20"/>
        <v/>
      </c>
      <c r="S40" s="386">
        <f t="shared" si="1"/>
        <v>0</v>
      </c>
      <c r="T40" s="138">
        <f t="shared" si="17"/>
        <v>0</v>
      </c>
      <c r="U40" s="125" t="str">
        <f t="shared" si="18"/>
        <v/>
      </c>
      <c r="V40" s="150" t="str">
        <f t="shared" si="9"/>
        <v xml:space="preserve"> </v>
      </c>
      <c r="W40" s="82" t="str">
        <f t="shared" si="11"/>
        <v xml:space="preserve"> </v>
      </c>
      <c r="X40" s="248" t="str">
        <f t="shared" si="12"/>
        <v>n/a</v>
      </c>
      <c r="Y40" s="139" t="str">
        <f t="shared" si="13"/>
        <v>n/a</v>
      </c>
      <c r="Z40" s="139" t="str">
        <f>IF($Y40="n/a","",IFERROR(COUNTIF($Y$2:$Y40,"="&amp;Y40),""))</f>
        <v/>
      </c>
      <c r="AA40" s="139">
        <f>COUNTIF($X$2:X39,"&lt;"&amp;X40)</f>
        <v>0</v>
      </c>
      <c r="AB40" s="139">
        <f t="shared" si="14"/>
        <v>0</v>
      </c>
      <c r="AC40" s="152">
        <f t="shared" si="10"/>
        <v>0</v>
      </c>
    </row>
    <row r="41" spans="1:33" x14ac:dyDescent="0.2">
      <c r="A41" s="229">
        <v>65</v>
      </c>
      <c r="B41" s="1" t="s">
        <v>336</v>
      </c>
      <c r="C41" s="1" t="str">
        <f>LOWER(B41)</f>
        <v>daryl ervine</v>
      </c>
      <c r="D41" s="8" t="s">
        <v>3</v>
      </c>
      <c r="E41" s="17" t="s">
        <v>337</v>
      </c>
      <c r="F41" s="8"/>
      <c r="G41" s="8" t="s">
        <v>218</v>
      </c>
      <c r="H41" s="186" t="str">
        <f t="shared" si="20"/>
        <v/>
      </c>
      <c r="I41" s="186" t="str">
        <f t="shared" si="20"/>
        <v/>
      </c>
      <c r="J41" s="186" t="str">
        <f t="shared" si="20"/>
        <v/>
      </c>
      <c r="K41" s="186" t="str">
        <f t="shared" si="20"/>
        <v/>
      </c>
      <c r="L41" s="186" t="str">
        <f t="shared" si="20"/>
        <v/>
      </c>
      <c r="M41" s="186" t="str">
        <f t="shared" si="20"/>
        <v/>
      </c>
      <c r="N41" s="186" t="str">
        <f t="shared" si="20"/>
        <v/>
      </c>
      <c r="O41" s="186" t="str">
        <f t="shared" si="20"/>
        <v/>
      </c>
      <c r="P41" s="186" t="str">
        <f t="shared" si="20"/>
        <v/>
      </c>
      <c r="Q41" s="186" t="str">
        <f t="shared" si="20"/>
        <v/>
      </c>
      <c r="R41" s="198">
        <f t="shared" si="20"/>
        <v>100</v>
      </c>
      <c r="S41" s="386">
        <f t="shared" si="1"/>
        <v>100</v>
      </c>
      <c r="T41" s="138">
        <f t="shared" si="17"/>
        <v>0</v>
      </c>
      <c r="U41" s="125">
        <f t="shared" si="18"/>
        <v>107.387</v>
      </c>
      <c r="V41" s="150">
        <f t="shared" si="9"/>
        <v>10.012</v>
      </c>
      <c r="W41" s="82">
        <f t="shared" si="11"/>
        <v>-10</v>
      </c>
      <c r="X41" s="248">
        <f t="shared" si="12"/>
        <v>1</v>
      </c>
      <c r="Y41" s="139">
        <f t="shared" si="13"/>
        <v>1</v>
      </c>
      <c r="Z41" s="139">
        <f>IF($Y41="n/a","",IFERROR(COUNTIF($Y$2:$Y41,"="&amp;Y41),""))</f>
        <v>1</v>
      </c>
      <c r="AA41" s="139">
        <f>COUNTIF($X$2:X40,"&lt;"&amp;X41)</f>
        <v>0</v>
      </c>
      <c r="AB41" s="139">
        <f t="shared" si="14"/>
        <v>100</v>
      </c>
      <c r="AC41" s="152">
        <f t="shared" si="10"/>
        <v>90</v>
      </c>
    </row>
    <row r="42" spans="1:33" x14ac:dyDescent="0.2">
      <c r="A42" s="229">
        <v>117</v>
      </c>
      <c r="B42" s="1" t="s">
        <v>257</v>
      </c>
      <c r="C42" s="1" t="str">
        <f>LOWER(B42)</f>
        <v>craig baird</v>
      </c>
      <c r="D42" s="8" t="s">
        <v>3</v>
      </c>
      <c r="E42" s="17" t="s">
        <v>338</v>
      </c>
      <c r="F42" s="8"/>
      <c r="G42" s="8" t="s">
        <v>229</v>
      </c>
      <c r="H42" s="186" t="str">
        <f t="shared" si="20"/>
        <v/>
      </c>
      <c r="I42" s="186" t="str">
        <f t="shared" si="20"/>
        <v/>
      </c>
      <c r="J42" s="186" t="str">
        <f t="shared" si="20"/>
        <v/>
      </c>
      <c r="K42" s="186" t="str">
        <f t="shared" si="20"/>
        <v/>
      </c>
      <c r="L42" s="186" t="str">
        <f t="shared" si="20"/>
        <v/>
      </c>
      <c r="M42" s="186" t="str">
        <f t="shared" si="20"/>
        <v/>
      </c>
      <c r="N42" s="186" t="str">
        <f t="shared" si="20"/>
        <v/>
      </c>
      <c r="O42" s="186" t="str">
        <f t="shared" si="20"/>
        <v/>
      </c>
      <c r="P42" s="186" t="str">
        <f t="shared" si="20"/>
        <v/>
      </c>
      <c r="Q42" s="186" t="str">
        <f t="shared" si="20"/>
        <v/>
      </c>
      <c r="R42" s="198">
        <f t="shared" si="20"/>
        <v>75</v>
      </c>
      <c r="S42" s="386">
        <f t="shared" si="1"/>
        <v>75</v>
      </c>
      <c r="T42" s="138">
        <f t="shared" si="17"/>
        <v>0</v>
      </c>
      <c r="U42" s="125">
        <f t="shared" si="18"/>
        <v>107.387</v>
      </c>
      <c r="V42" s="150">
        <f t="shared" si="9"/>
        <v>10.372000000000014</v>
      </c>
      <c r="W42" s="82">
        <f t="shared" si="11"/>
        <v>-10</v>
      </c>
      <c r="X42" s="248">
        <f t="shared" si="12"/>
        <v>1</v>
      </c>
      <c r="Y42" s="139">
        <f t="shared" si="13"/>
        <v>1</v>
      </c>
      <c r="Z42" s="139">
        <f>IF($Y42="n/a","",IFERROR(COUNTIF($Y$2:$Y42,"="&amp;Y42),""))</f>
        <v>2</v>
      </c>
      <c r="AA42" s="139">
        <f>COUNTIF($X$2:X41,"&lt;"&amp;X42)</f>
        <v>0</v>
      </c>
      <c r="AB42" s="139">
        <f t="shared" si="14"/>
        <v>75</v>
      </c>
      <c r="AC42" s="152">
        <f t="shared" si="10"/>
        <v>65</v>
      </c>
    </row>
    <row r="43" spans="1:33" x14ac:dyDescent="0.2">
      <c r="A43" s="229">
        <v>40</v>
      </c>
      <c r="B43" s="1" t="s">
        <v>339</v>
      </c>
      <c r="C43" s="1" t="str">
        <f>LOWER(B43)</f>
        <v>robert mason</v>
      </c>
      <c r="D43" s="8" t="s">
        <v>3</v>
      </c>
      <c r="E43" s="17" t="s">
        <v>340</v>
      </c>
      <c r="F43" s="8"/>
      <c r="G43" s="8" t="s">
        <v>218</v>
      </c>
      <c r="H43" s="186" t="str">
        <f t="shared" si="20"/>
        <v/>
      </c>
      <c r="I43" s="186" t="str">
        <f t="shared" si="20"/>
        <v/>
      </c>
      <c r="J43" s="186" t="str">
        <f t="shared" si="20"/>
        <v/>
      </c>
      <c r="K43" s="186" t="str">
        <f t="shared" si="20"/>
        <v/>
      </c>
      <c r="L43" s="186" t="str">
        <f t="shared" si="20"/>
        <v/>
      </c>
      <c r="M43" s="186" t="str">
        <f t="shared" si="20"/>
        <v/>
      </c>
      <c r="N43" s="186" t="str">
        <f t="shared" si="20"/>
        <v/>
      </c>
      <c r="O43" s="186" t="str">
        <f t="shared" si="20"/>
        <v/>
      </c>
      <c r="P43" s="186" t="str">
        <f t="shared" si="20"/>
        <v/>
      </c>
      <c r="Q43" s="186" t="str">
        <f t="shared" si="20"/>
        <v/>
      </c>
      <c r="R43" s="198">
        <f t="shared" si="20"/>
        <v>60</v>
      </c>
      <c r="S43" s="386">
        <f t="shared" si="1"/>
        <v>60</v>
      </c>
      <c r="T43" s="138">
        <f t="shared" si="17"/>
        <v>0</v>
      </c>
      <c r="U43" s="125">
        <f t="shared" si="18"/>
        <v>107.387</v>
      </c>
      <c r="V43" s="150">
        <f t="shared" si="9"/>
        <v>12.87700000000001</v>
      </c>
      <c r="W43" s="82">
        <f t="shared" si="11"/>
        <v>-10</v>
      </c>
      <c r="X43" s="248">
        <f t="shared" si="12"/>
        <v>1</v>
      </c>
      <c r="Y43" s="139">
        <f t="shared" si="13"/>
        <v>1</v>
      </c>
      <c r="Z43" s="139">
        <f>IF($Y43="n/a","",IFERROR(COUNTIF($Y$2:$Y43,"="&amp;Y43),""))</f>
        <v>3</v>
      </c>
      <c r="AA43" s="139">
        <f>COUNTIF($X$2:X42,"&lt;"&amp;X43)</f>
        <v>0</v>
      </c>
      <c r="AB43" s="139">
        <f t="shared" si="14"/>
        <v>60</v>
      </c>
      <c r="AC43" s="152">
        <f t="shared" si="10"/>
        <v>50</v>
      </c>
    </row>
    <row r="44" spans="1:33" x14ac:dyDescent="0.2">
      <c r="A44" s="229">
        <v>261</v>
      </c>
      <c r="B44" s="1" t="s">
        <v>258</v>
      </c>
      <c r="C44" s="1" t="str">
        <f>LOWER(B44)</f>
        <v>vivien stewart</v>
      </c>
      <c r="D44" s="8" t="s">
        <v>21</v>
      </c>
      <c r="E44" s="17" t="s">
        <v>341</v>
      </c>
      <c r="F44" s="8"/>
      <c r="G44" s="8" t="s">
        <v>306</v>
      </c>
      <c r="H44" s="186" t="str">
        <f t="shared" si="20"/>
        <v/>
      </c>
      <c r="I44" s="186" t="str">
        <f t="shared" si="20"/>
        <v/>
      </c>
      <c r="J44" s="186" t="str">
        <f t="shared" si="20"/>
        <v/>
      </c>
      <c r="K44" s="186" t="str">
        <f t="shared" si="20"/>
        <v/>
      </c>
      <c r="L44" s="186" t="str">
        <f t="shared" si="20"/>
        <v/>
      </c>
      <c r="M44" s="186">
        <f t="shared" si="20"/>
        <v>45</v>
      </c>
      <c r="N44" s="186" t="str">
        <f t="shared" si="20"/>
        <v/>
      </c>
      <c r="O44" s="186" t="str">
        <f t="shared" si="20"/>
        <v/>
      </c>
      <c r="P44" s="186" t="str">
        <f t="shared" si="20"/>
        <v/>
      </c>
      <c r="Q44" s="186" t="str">
        <f t="shared" si="20"/>
        <v/>
      </c>
      <c r="R44" s="198" t="str">
        <f t="shared" si="20"/>
        <v/>
      </c>
      <c r="S44" s="386">
        <f t="shared" si="1"/>
        <v>45</v>
      </c>
      <c r="T44" s="138">
        <f t="shared" si="17"/>
        <v>-30</v>
      </c>
      <c r="U44" s="125">
        <f t="shared" si="18"/>
        <v>104.61699999999999</v>
      </c>
      <c r="V44" s="150">
        <f t="shared" si="9"/>
        <v>21.238</v>
      </c>
      <c r="W44" s="82">
        <f t="shared" si="11"/>
        <v>-10</v>
      </c>
      <c r="X44" s="248">
        <f t="shared" si="12"/>
        <v>2</v>
      </c>
      <c r="Y44" s="139">
        <f t="shared" si="13"/>
        <v>4</v>
      </c>
      <c r="Z44" s="139">
        <f>IF($Y44="n/a","",IFERROR(COUNTIF($Y$2:$Y44,"="&amp;Y44),""))</f>
        <v>4</v>
      </c>
      <c r="AA44" s="139">
        <f>COUNTIF($X$2:X43,"&lt;"&amp;X44)</f>
        <v>7</v>
      </c>
      <c r="AB44" s="139">
        <f t="shared" si="14"/>
        <v>15</v>
      </c>
      <c r="AC44" s="152">
        <f t="shared" si="10"/>
        <v>5</v>
      </c>
    </row>
    <row r="45" spans="1:33" ht="13.5" thickBot="1" x14ac:dyDescent="0.25">
      <c r="A45" s="231">
        <v>15</v>
      </c>
      <c r="B45" s="200" t="s">
        <v>342</v>
      </c>
      <c r="C45" s="200" t="str">
        <f>LOWER(B45)</f>
        <v>ismail dal</v>
      </c>
      <c r="D45" s="230" t="s">
        <v>5</v>
      </c>
      <c r="E45" s="266" t="s">
        <v>343</v>
      </c>
      <c r="F45" s="230"/>
      <c r="G45" s="230" t="s">
        <v>229</v>
      </c>
      <c r="H45" s="201" t="str">
        <f t="shared" si="20"/>
        <v/>
      </c>
      <c r="I45" s="201" t="str">
        <f t="shared" si="20"/>
        <v/>
      </c>
      <c r="J45" s="201" t="str">
        <f t="shared" si="20"/>
        <v/>
      </c>
      <c r="K45" s="201" t="str">
        <f t="shared" si="20"/>
        <v/>
      </c>
      <c r="L45" s="201" t="str">
        <f t="shared" si="20"/>
        <v/>
      </c>
      <c r="M45" s="201" t="str">
        <f t="shared" si="20"/>
        <v/>
      </c>
      <c r="N45" s="201" t="str">
        <f t="shared" si="20"/>
        <v/>
      </c>
      <c r="O45" s="201" t="str">
        <f t="shared" si="20"/>
        <v/>
      </c>
      <c r="P45" s="201" t="str">
        <f t="shared" si="20"/>
        <v/>
      </c>
      <c r="Q45" s="201">
        <f t="shared" si="20"/>
        <v>30</v>
      </c>
      <c r="R45" s="202" t="str">
        <f t="shared" si="20"/>
        <v/>
      </c>
      <c r="S45" s="394">
        <f t="shared" si="1"/>
        <v>30</v>
      </c>
      <c r="T45" s="144">
        <f t="shared" si="17"/>
        <v>0</v>
      </c>
      <c r="U45" s="126">
        <f t="shared" si="18"/>
        <v>105.3</v>
      </c>
      <c r="V45" s="199">
        <f t="shared" si="9"/>
        <v>28.251999999999995</v>
      </c>
      <c r="W45" s="135">
        <f t="shared" si="11"/>
        <v>-10</v>
      </c>
      <c r="X45" s="249">
        <f t="shared" si="12"/>
        <v>1</v>
      </c>
      <c r="Y45" s="250">
        <f t="shared" si="13"/>
        <v>2</v>
      </c>
      <c r="Z45" s="250">
        <f>IF($Y45="n/a","",IFERROR(COUNTIF($Y$2:$Y45,"="&amp;Y45),""))</f>
        <v>5</v>
      </c>
      <c r="AA45" s="250">
        <f>COUNTIF($X$2:X44,"&lt;"&amp;X45)</f>
        <v>0</v>
      </c>
      <c r="AB45" s="250">
        <f t="shared" si="14"/>
        <v>30</v>
      </c>
      <c r="AC45" s="153">
        <f t="shared" si="10"/>
        <v>20</v>
      </c>
    </row>
    <row r="46" spans="1:33" ht="13.5" thickBot="1" x14ac:dyDescent="0.25">
      <c r="F46" s="134"/>
      <c r="G46" s="136" t="s">
        <v>27</v>
      </c>
      <c r="H46" s="137">
        <f>COUNT(H2:H45)</f>
        <v>1</v>
      </c>
      <c r="I46" s="137">
        <f>COUNT(I2:I45)</f>
        <v>2</v>
      </c>
      <c r="J46" s="137">
        <f>COUNT(J2:J45)</f>
        <v>0</v>
      </c>
      <c r="K46" s="137">
        <f>COUNT(K2:K45)</f>
        <v>3</v>
      </c>
      <c r="L46" s="137">
        <f>COUNT(L2:L45)</f>
        <v>9</v>
      </c>
      <c r="M46" s="137">
        <f>COUNT(M2:M45)</f>
        <v>4</v>
      </c>
      <c r="N46" s="137">
        <f>COUNT(N2:N45)</f>
        <v>2</v>
      </c>
      <c r="O46" s="137">
        <f>COUNT(O2:O45)</f>
        <v>0</v>
      </c>
      <c r="P46" s="137">
        <f>COUNT(P2:P45)</f>
        <v>2</v>
      </c>
      <c r="Q46" s="137">
        <f>COUNT(Q2:Q45)</f>
        <v>5</v>
      </c>
      <c r="R46" s="137">
        <f>COUNT(R2:R45)</f>
        <v>3</v>
      </c>
      <c r="S46" s="226">
        <f>COUNT(S2:S45)</f>
        <v>44</v>
      </c>
      <c r="T46" s="154"/>
      <c r="U46" s="154"/>
      <c r="V46" s="147"/>
      <c r="W46" s="154"/>
      <c r="X46" s="154"/>
      <c r="Y46" s="154"/>
      <c r="Z46" s="154"/>
      <c r="AA46" s="154"/>
      <c r="AB46" s="154"/>
      <c r="AC46" s="154"/>
    </row>
    <row r="47" spans="1:33" x14ac:dyDescent="0.2">
      <c r="T47" s="8"/>
      <c r="U47" s="1"/>
      <c r="V47" s="147"/>
      <c r="W47" s="1"/>
      <c r="X47" s="8"/>
      <c r="Y47" s="8"/>
      <c r="Z47" s="8"/>
      <c r="AA47" s="8"/>
      <c r="AB47" s="8"/>
      <c r="AC47" s="1"/>
    </row>
    <row r="48" spans="1:33" customFormat="1" x14ac:dyDescent="0.2">
      <c r="A48" s="83"/>
      <c r="B48" s="350"/>
      <c r="C48" s="2"/>
      <c r="D48" s="85"/>
      <c r="E48" s="84"/>
      <c r="F48" s="84"/>
      <c r="G48" s="84"/>
      <c r="H48" s="84"/>
      <c r="I48" s="84"/>
      <c r="J48" s="84"/>
      <c r="K48" s="84"/>
      <c r="L48" s="84"/>
      <c r="M48" s="84"/>
      <c r="N48" s="84"/>
      <c r="O48" s="84"/>
      <c r="P48" s="84"/>
      <c r="Q48" s="84"/>
      <c r="R48" s="84"/>
      <c r="S48" s="84"/>
      <c r="T48" s="85"/>
      <c r="V48" s="124"/>
      <c r="X48" s="85"/>
      <c r="Y48" s="85"/>
      <c r="Z48" s="85"/>
      <c r="AA48" s="85"/>
      <c r="AB48" s="85"/>
      <c r="AD48" s="84"/>
      <c r="AE48" s="84"/>
      <c r="AF48" s="84"/>
      <c r="AG48" s="84"/>
    </row>
  </sheetData>
  <mergeCells count="1">
    <mergeCell ref="AE1:AG1"/>
  </mergeCells>
  <conditionalFormatting sqref="A2:F17 A31:F45 T2:W45 H31:R45 H2:R17">
    <cfRule type="expression" dxfId="87" priority="34">
      <formula>$D2="OPN"</formula>
    </cfRule>
    <cfRule type="expression" dxfId="86" priority="35">
      <formula>$D2="RES"</formula>
    </cfRule>
    <cfRule type="expression" dxfId="85" priority="36">
      <formula>$D2="SMOD"</formula>
    </cfRule>
    <cfRule type="expression" dxfId="84" priority="37">
      <formula>$D2="CDMOD"</formula>
    </cfRule>
    <cfRule type="expression" dxfId="83" priority="38">
      <formula>$D2="ABMOD"</formula>
    </cfRule>
    <cfRule type="expression" dxfId="82" priority="39">
      <formula>$D2="NBC"</formula>
    </cfRule>
    <cfRule type="expression" dxfId="81" priority="40">
      <formula>$D2="NAC"</formula>
    </cfRule>
    <cfRule type="expression" dxfId="80" priority="41">
      <formula>$D2="SND"</formula>
    </cfRule>
    <cfRule type="expression" dxfId="79" priority="42">
      <formula>$D2="SNC"</formula>
    </cfRule>
    <cfRule type="expression" dxfId="78" priority="43">
      <formula>$D2="SNB"</formula>
    </cfRule>
    <cfRule type="expression" dxfId="77" priority="44">
      <formula>$D2="SNA"</formula>
    </cfRule>
  </conditionalFormatting>
  <conditionalFormatting sqref="A18:F30 H18:R30">
    <cfRule type="expression" dxfId="76" priority="23">
      <formula>$D18="OPN"</formula>
    </cfRule>
    <cfRule type="expression" dxfId="75" priority="24">
      <formula>$D18="RES"</formula>
    </cfRule>
    <cfRule type="expression" dxfId="74" priority="25">
      <formula>$D18="SMOD"</formula>
    </cfRule>
    <cfRule type="expression" dxfId="73" priority="26">
      <formula>$D18="CDMOD"</formula>
    </cfRule>
    <cfRule type="expression" dxfId="72" priority="27">
      <formula>$D18="ABMOD"</formula>
    </cfRule>
    <cfRule type="expression" dxfId="71" priority="28">
      <formula>$D18="NBC"</formula>
    </cfRule>
    <cfRule type="expression" dxfId="70" priority="29">
      <formula>$D18="NAC"</formula>
    </cfRule>
    <cfRule type="expression" dxfId="69" priority="30">
      <formula>$D18="SND"</formula>
    </cfRule>
    <cfRule type="expression" dxfId="68" priority="31">
      <formula>$D18="SNC"</formula>
    </cfRule>
    <cfRule type="expression" dxfId="67" priority="32">
      <formula>$D18="SNB"</formula>
    </cfRule>
    <cfRule type="expression" dxfId="66" priority="33">
      <formula>$D18="SNA"</formula>
    </cfRule>
  </conditionalFormatting>
  <conditionalFormatting sqref="G2:G17 G31:G45">
    <cfRule type="expression" dxfId="65" priority="12">
      <formula>$D2="OPN"</formula>
    </cfRule>
    <cfRule type="expression" dxfId="64" priority="13">
      <formula>$D2="RES"</formula>
    </cfRule>
    <cfRule type="expression" dxfId="63" priority="14">
      <formula>$D2="SMOD"</formula>
    </cfRule>
    <cfRule type="expression" dxfId="62" priority="15">
      <formula>$D2="CDMOD"</formula>
    </cfRule>
    <cfRule type="expression" dxfId="61" priority="16">
      <formula>$D2="ABMOD"</formula>
    </cfRule>
    <cfRule type="expression" dxfId="60" priority="17">
      <formula>$D2="NBC"</formula>
    </cfRule>
    <cfRule type="expression" dxfId="59" priority="18">
      <formula>$D2="NAC"</formula>
    </cfRule>
    <cfRule type="expression" dxfId="58" priority="19">
      <formula>$D2="SND"</formula>
    </cfRule>
    <cfRule type="expression" dxfId="57" priority="20">
      <formula>$D2="SNC"</formula>
    </cfRule>
    <cfRule type="expression" dxfId="56" priority="21">
      <formula>$D2="SNB"</formula>
    </cfRule>
    <cfRule type="expression" dxfId="55" priority="22">
      <formula>$D2="SNA"</formula>
    </cfRule>
  </conditionalFormatting>
  <conditionalFormatting sqref="G18:G30">
    <cfRule type="expression" dxfId="54" priority="1">
      <formula>$D18="OPN"</formula>
    </cfRule>
    <cfRule type="expression" dxfId="53" priority="2">
      <formula>$D18="RES"</formula>
    </cfRule>
    <cfRule type="expression" dxfId="52" priority="3">
      <formula>$D18="SMOD"</formula>
    </cfRule>
    <cfRule type="expression" dxfId="51" priority="4">
      <formula>$D18="CDMOD"</formula>
    </cfRule>
    <cfRule type="expression" dxfId="50" priority="5">
      <formula>$D18="ABMOD"</formula>
    </cfRule>
    <cfRule type="expression" dxfId="49" priority="6">
      <formula>$D18="NBC"</formula>
    </cfRule>
    <cfRule type="expression" dxfId="48" priority="7">
      <formula>$D18="NAC"</formula>
    </cfRule>
    <cfRule type="expression" dxfId="47" priority="8">
      <formula>$D18="SND"</formula>
    </cfRule>
    <cfRule type="expression" dxfId="46" priority="9">
      <formula>$D18="SNC"</formula>
    </cfRule>
    <cfRule type="expression" dxfId="45" priority="10">
      <formula>$D18="SNB"</formula>
    </cfRule>
    <cfRule type="expression" dxfId="44" priority="11">
      <formula>$D18="SNA"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22" sqref="A22:B31"/>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9" t="s">
        <v>32</v>
      </c>
    </row>
    <row r="3" spans="1:13" ht="15" x14ac:dyDescent="0.25">
      <c r="A3" s="33" t="s">
        <v>15</v>
      </c>
      <c r="B3" s="89" t="s">
        <v>33</v>
      </c>
    </row>
    <row r="4" spans="1:13" ht="25.9" customHeight="1" x14ac:dyDescent="0.2">
      <c r="A4" s="33" t="s">
        <v>15</v>
      </c>
      <c r="B4" s="382" t="s">
        <v>87</v>
      </c>
      <c r="C4" s="382"/>
      <c r="D4" s="382"/>
      <c r="E4" s="382"/>
      <c r="F4" s="382"/>
      <c r="G4" s="382"/>
      <c r="H4" s="382"/>
      <c r="I4" s="382"/>
      <c r="J4" s="382"/>
      <c r="K4" s="382"/>
      <c r="L4" s="382"/>
      <c r="M4" s="382"/>
    </row>
    <row r="6" spans="1:13" ht="13.5" thickBot="1" x14ac:dyDescent="0.25">
      <c r="A6" s="30" t="s">
        <v>82</v>
      </c>
    </row>
    <row r="7" spans="1:13" ht="13.5" thickBot="1" x14ac:dyDescent="0.25">
      <c r="A7" s="160" t="s">
        <v>2</v>
      </c>
      <c r="B7" s="157" t="s">
        <v>75</v>
      </c>
      <c r="C7" s="161" t="s">
        <v>74</v>
      </c>
      <c r="D7" s="159" t="s">
        <v>76</v>
      </c>
      <c r="E7" s="158"/>
    </row>
    <row r="8" spans="1:13" x14ac:dyDescent="0.2">
      <c r="A8" s="164" t="s">
        <v>3</v>
      </c>
      <c r="B8" s="163" t="s">
        <v>83</v>
      </c>
      <c r="C8" s="162">
        <v>1</v>
      </c>
      <c r="D8" s="165">
        <v>1</v>
      </c>
      <c r="E8" s="383" t="s">
        <v>73</v>
      </c>
    </row>
    <row r="9" spans="1:13" ht="13.5" thickBot="1" x14ac:dyDescent="0.25">
      <c r="A9" s="168" t="s">
        <v>5</v>
      </c>
      <c r="B9" s="167" t="s">
        <v>84</v>
      </c>
      <c r="C9" s="166">
        <v>2</v>
      </c>
      <c r="D9" s="169">
        <v>1</v>
      </c>
      <c r="E9" s="384"/>
    </row>
    <row r="10" spans="1:13" x14ac:dyDescent="0.2">
      <c r="A10" s="164" t="s">
        <v>22</v>
      </c>
      <c r="B10" s="163" t="s">
        <v>85</v>
      </c>
      <c r="C10" s="162">
        <v>3</v>
      </c>
      <c r="D10" s="165">
        <v>2</v>
      </c>
      <c r="E10" s="383" t="s">
        <v>73</v>
      </c>
    </row>
    <row r="11" spans="1:13" ht="13.5" thickBot="1" x14ac:dyDescent="0.25">
      <c r="A11" s="168" t="s">
        <v>21</v>
      </c>
      <c r="B11" s="167" t="s">
        <v>19</v>
      </c>
      <c r="C11" s="166">
        <v>4</v>
      </c>
      <c r="D11" s="169">
        <v>2</v>
      </c>
      <c r="E11" s="384"/>
    </row>
    <row r="12" spans="1:13" x14ac:dyDescent="0.2">
      <c r="A12" s="164" t="s">
        <v>4</v>
      </c>
      <c r="B12" s="170" t="s">
        <v>9</v>
      </c>
      <c r="C12" s="162">
        <v>5</v>
      </c>
      <c r="D12" s="165">
        <v>3</v>
      </c>
      <c r="E12" s="383" t="s">
        <v>73</v>
      </c>
    </row>
    <row r="13" spans="1:13" ht="13.5" thickBot="1" x14ac:dyDescent="0.25">
      <c r="A13" s="168" t="s">
        <v>47</v>
      </c>
      <c r="B13" s="171" t="s">
        <v>20</v>
      </c>
      <c r="C13" s="166">
        <v>6</v>
      </c>
      <c r="D13" s="169">
        <v>3</v>
      </c>
      <c r="E13" s="384"/>
    </row>
    <row r="14" spans="1:13" ht="13.15" customHeight="1" x14ac:dyDescent="0.2">
      <c r="A14" s="164" t="s">
        <v>48</v>
      </c>
      <c r="B14" s="170" t="s">
        <v>45</v>
      </c>
      <c r="C14" s="162">
        <v>7</v>
      </c>
      <c r="D14" s="165">
        <v>4</v>
      </c>
      <c r="E14" s="383" t="s">
        <v>73</v>
      </c>
    </row>
    <row r="15" spans="1:13" ht="13.15" customHeight="1" thickBot="1" x14ac:dyDescent="0.25">
      <c r="A15" s="168" t="s">
        <v>49</v>
      </c>
      <c r="B15" s="171" t="s">
        <v>46</v>
      </c>
      <c r="C15" s="166">
        <v>8</v>
      </c>
      <c r="D15" s="169">
        <v>4</v>
      </c>
      <c r="E15" s="384"/>
    </row>
    <row r="16" spans="1:13" ht="13.5" thickBot="1" x14ac:dyDescent="0.25">
      <c r="A16" s="174" t="s">
        <v>16</v>
      </c>
      <c r="B16" s="173" t="s">
        <v>17</v>
      </c>
      <c r="C16" s="172">
        <v>9</v>
      </c>
      <c r="D16" s="175">
        <v>5</v>
      </c>
      <c r="E16" s="176"/>
    </row>
    <row r="17" spans="1:5" ht="13.5" thickBot="1" x14ac:dyDescent="0.25">
      <c r="A17" s="168" t="s">
        <v>13</v>
      </c>
      <c r="B17" s="177" t="s">
        <v>11</v>
      </c>
      <c r="C17" s="166">
        <v>10</v>
      </c>
      <c r="D17" s="169">
        <v>6</v>
      </c>
      <c r="E17" s="178"/>
    </row>
    <row r="18" spans="1:5" ht="13.5" thickBot="1" x14ac:dyDescent="0.25">
      <c r="A18" s="174" t="s">
        <v>14</v>
      </c>
      <c r="B18" s="173" t="s">
        <v>10</v>
      </c>
      <c r="C18" s="172">
        <v>11</v>
      </c>
      <c r="D18" s="175">
        <v>7</v>
      </c>
      <c r="E18" s="176"/>
    </row>
    <row r="19" spans="1:5" x14ac:dyDescent="0.2">
      <c r="A19" s="34"/>
      <c r="B19" s="32"/>
    </row>
    <row r="20" spans="1:5" x14ac:dyDescent="0.2">
      <c r="A20" s="156" t="s">
        <v>86</v>
      </c>
      <c r="B20" s="32"/>
    </row>
    <row r="21" spans="1:5" x14ac:dyDescent="0.2">
      <c r="A21" s="184" t="s">
        <v>0</v>
      </c>
      <c r="B21" s="132" t="s">
        <v>79</v>
      </c>
    </row>
    <row r="22" spans="1:5" x14ac:dyDescent="0.2">
      <c r="A22" s="142">
        <v>1</v>
      </c>
      <c r="B22" s="141">
        <v>100</v>
      </c>
    </row>
    <row r="23" spans="1:5" x14ac:dyDescent="0.2">
      <c r="A23" s="142">
        <v>2</v>
      </c>
      <c r="B23" s="141">
        <v>75</v>
      </c>
    </row>
    <row r="24" spans="1:5" x14ac:dyDescent="0.2">
      <c r="A24" s="142">
        <v>3</v>
      </c>
      <c r="B24" s="141">
        <v>60</v>
      </c>
    </row>
    <row r="25" spans="1:5" x14ac:dyDescent="0.2">
      <c r="A25" s="142">
        <v>4</v>
      </c>
      <c r="B25" s="141">
        <v>45</v>
      </c>
    </row>
    <row r="26" spans="1:5" x14ac:dyDescent="0.2">
      <c r="A26" s="142">
        <v>5</v>
      </c>
      <c r="B26" s="143">
        <v>30</v>
      </c>
    </row>
    <row r="27" spans="1:5" x14ac:dyDescent="0.2">
      <c r="A27" s="142">
        <v>6</v>
      </c>
      <c r="B27" s="143">
        <v>15</v>
      </c>
    </row>
    <row r="28" spans="1:5" x14ac:dyDescent="0.2">
      <c r="A28" s="142">
        <v>7</v>
      </c>
      <c r="B28" s="143">
        <v>15</v>
      </c>
    </row>
    <row r="29" spans="1:5" x14ac:dyDescent="0.2">
      <c r="A29" s="142">
        <v>8</v>
      </c>
      <c r="B29" s="143">
        <v>15</v>
      </c>
    </row>
    <row r="30" spans="1:5" x14ac:dyDescent="0.2">
      <c r="A30" s="142">
        <v>9</v>
      </c>
      <c r="B30" s="141">
        <v>15</v>
      </c>
    </row>
    <row r="31" spans="1:5" x14ac:dyDescent="0.2">
      <c r="A31" s="142">
        <v>10</v>
      </c>
      <c r="B31" s="141">
        <v>15</v>
      </c>
    </row>
    <row r="32" spans="1:5" x14ac:dyDescent="0.2">
      <c r="A32" s="140"/>
      <c r="B32" s="141"/>
    </row>
    <row r="34" spans="1:2" ht="15.75" thickBot="1" x14ac:dyDescent="0.25">
      <c r="A34" s="93" t="s">
        <v>34</v>
      </c>
      <c r="B34" s="91"/>
    </row>
    <row r="35" spans="1:2" ht="15.75" thickBot="1" x14ac:dyDescent="0.25">
      <c r="A35" s="181" t="s">
        <v>40</v>
      </c>
      <c r="B35" s="179" t="s">
        <v>35</v>
      </c>
    </row>
    <row r="36" spans="1:2" ht="15.75" thickBot="1" x14ac:dyDescent="0.25">
      <c r="A36" s="182" t="s">
        <v>41</v>
      </c>
      <c r="B36" s="180" t="s">
        <v>36</v>
      </c>
    </row>
    <row r="37" spans="1:2" ht="15.75" thickBot="1" x14ac:dyDescent="0.25">
      <c r="A37" s="182" t="s">
        <v>42</v>
      </c>
      <c r="B37" s="180" t="s">
        <v>37</v>
      </c>
    </row>
    <row r="38" spans="1:2" ht="15.75" thickBot="1" x14ac:dyDescent="0.25">
      <c r="A38" s="182" t="s">
        <v>43</v>
      </c>
      <c r="B38" s="180" t="s">
        <v>38</v>
      </c>
    </row>
    <row r="39" spans="1:2" ht="30.75" thickBot="1" x14ac:dyDescent="0.25">
      <c r="A39" s="183" t="s">
        <v>44</v>
      </c>
      <c r="B39" s="180" t="s">
        <v>39</v>
      </c>
    </row>
    <row r="40" spans="1:2" x14ac:dyDescent="0.2">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Championship Points</vt:lpstr>
      <vt:lpstr>Rd1 PI</vt:lpstr>
      <vt:lpstr>Rd2 Sandown</vt:lpstr>
      <vt:lpstr>Rd3 Winton</vt:lpstr>
      <vt:lpstr>Championship Scoring</vt:lpstr>
      <vt:lpstr>'Rd1 PI'!Benchmarks</vt:lpstr>
      <vt:lpstr>'Rd2 Sandown'!Benchmarks</vt:lpstr>
      <vt:lpstr>'Rd3 Winton'!Benchmarks</vt:lpstr>
      <vt:lpstr>BenchmarksRd1</vt:lpstr>
      <vt:lpstr>'Rd2 Sandown'!BenchmarksRd2</vt:lpstr>
      <vt:lpstr>'Rd3 Winton'!BenchmarksRd2</vt:lpstr>
      <vt:lpstr>'Rd2 Sandown'!BenchmarksRd3</vt:lpstr>
      <vt:lpstr>'Rd3 Winton'!BenchmarksRd3</vt:lpstr>
      <vt:lpstr>'Rd1 PI'!BenchmarksRd4</vt:lpstr>
      <vt:lpstr>'Rd2 Sandown'!BenchmarksRd4</vt:lpstr>
      <vt:lpstr>'Rd3 Winton'!BenchmarksRd4</vt:lpstr>
      <vt:lpstr>'Rd1 PI'!BenchmarksRd5</vt:lpstr>
      <vt:lpstr>'Rd1 PI'!BenchmarksRd6</vt:lpstr>
      <vt:lpstr>Class</vt:lpstr>
      <vt:lpstr>'Rd2 Sandown'!CLASS2018</vt:lpstr>
      <vt:lpstr>'Rd3 Winton'!CLASS2018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pc</cp:lastModifiedBy>
  <cp:lastPrinted>2009-03-11T10:33:29Z</cp:lastPrinted>
  <dcterms:created xsi:type="dcterms:W3CDTF">2008-07-07T11:31:18Z</dcterms:created>
  <dcterms:modified xsi:type="dcterms:W3CDTF">2019-04-15T10:49:16Z</dcterms:modified>
</cp:coreProperties>
</file>