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24226"/>
  <mc:AlternateContent xmlns:mc="http://schemas.openxmlformats.org/markup-compatibility/2006">
    <mc:Choice Requires="x15">
      <x15ac:absPath xmlns:x15ac="http://schemas.microsoft.com/office/spreadsheetml/2010/11/ac" url="F:\piarc and MX5\"/>
    </mc:Choice>
  </mc:AlternateContent>
  <xr:revisionPtr revIDLastSave="0" documentId="13_ncr:1_{28931ACC-5DEA-4FBB-9D49-8DC1B2F156D8}" xr6:coauthVersionLast="41" xr6:coauthVersionMax="44" xr10:uidLastSave="{00000000-0000-0000-0000-000000000000}"/>
  <bookViews>
    <workbookView xWindow="-120" yWindow="-120" windowWidth="25440" windowHeight="15390" tabRatio="757" xr2:uid="{00000000-000D-0000-FFFF-FFFF00000000}"/>
  </bookViews>
  <sheets>
    <sheet name="Championship Points" sheetId="5" r:id="rId1"/>
    <sheet name="Rd1 PI" sheetId="21" r:id="rId2"/>
    <sheet name="Rd2 Sandown" sheetId="23" r:id="rId3"/>
    <sheet name="Rd3 Winton" sheetId="25" r:id="rId4"/>
    <sheet name="Rd4 Sandown" sheetId="26" r:id="rId5"/>
    <sheet name="Rd5 Wakefield" sheetId="27" r:id="rId6"/>
    <sheet name="Rd6 PI" sheetId="28" r:id="rId7"/>
    <sheet name="Rd7 Broadford" sheetId="30" r:id="rId8"/>
    <sheet name="Rd8 Winton" sheetId="31" r:id="rId9"/>
    <sheet name="Rd9 PI" sheetId="32" r:id="rId10"/>
    <sheet name="Championship Scoring" sheetId="3" r:id="rId11"/>
  </sheets>
  <externalReferences>
    <externalReference r:id="rId12"/>
    <externalReference r:id="rId13"/>
    <externalReference r:id="rId14"/>
    <externalReference r:id="rId15"/>
  </externalReferences>
  <definedNames>
    <definedName name="Benchmarks" localSheetId="1">'Rd1 PI'!$AE$1:$AG$41</definedName>
    <definedName name="Benchmarks" localSheetId="2">'Rd2 Sandown'!$AE$2:$AG$12</definedName>
    <definedName name="Benchmarks" localSheetId="3">'Rd3 Winton'!$AE$2:$AG$12</definedName>
    <definedName name="Benchmarks" localSheetId="4">'Rd4 Sandown'!$AE$2:$AG$12</definedName>
    <definedName name="Benchmarks" localSheetId="5">'Rd5 Wakefield'!$AE$2:$AG$12</definedName>
    <definedName name="Benchmarks" localSheetId="6">'Rd6 PI'!$AE$1:$AG$38</definedName>
    <definedName name="Benchmarks" localSheetId="7">'Rd7 Broadford'!$AE$2:$AG$12</definedName>
    <definedName name="Benchmarks" localSheetId="8">'Rd8 Winton'!$AE$2:$AG$12</definedName>
    <definedName name="Benchmarks" localSheetId="9">'Rd9 PI'!$AE$1:$AG$28</definedName>
    <definedName name="Benchmarks">#REF!</definedName>
    <definedName name="Benchmarks2" localSheetId="2">'[1]Rd1 Broadford'!$AE$2:$AG$12</definedName>
    <definedName name="Benchmarks2" localSheetId="3">'[1]Rd1 Broadford'!$AE$2:$AG$12</definedName>
    <definedName name="Benchmarks2" localSheetId="4">'[1]Rd1 Broadford'!$AE$2:$AG$12</definedName>
    <definedName name="Benchmarks2" localSheetId="5">'[1]Rd1 Broadford'!$AE$2:$AG$12</definedName>
    <definedName name="Benchmarks2" localSheetId="7">'[1]Rd1 Broadford'!$AE$2:$AG$12</definedName>
    <definedName name="Benchmarks2" localSheetId="8">'[1]Rd1 Broadford'!$AE$2:$AG$12</definedName>
    <definedName name="Benchmarks2">'[2]Rd1 Broadford'!$AE$2:$AG$12</definedName>
    <definedName name="BenchmarksRd1" localSheetId="2">'[3]Rd1 Broadford'!$AE$2:$AG$12</definedName>
    <definedName name="BenchmarksRd1" localSheetId="3">'[3]Rd1 Broadford'!$AE$2:$AG$12</definedName>
    <definedName name="BenchmarksRd1" localSheetId="4">'[3]Rd1 Broadford'!$AE$2:$AG$12</definedName>
    <definedName name="BenchmarksRd1" localSheetId="5">'[3]Rd1 Broadford'!$AE$2:$AG$12</definedName>
    <definedName name="BenchmarksRd1" localSheetId="6">'Rd6 PI'!$AE$2:$AG$12</definedName>
    <definedName name="BenchmarksRd1" localSheetId="7">'[3]Rd1 Broadford'!$AE$2:$AG$12</definedName>
    <definedName name="BenchmarksRd1" localSheetId="8">'[3]Rd1 Broadford'!$AE$2:$AG$12</definedName>
    <definedName name="BenchmarksRd1" localSheetId="9">'Rd9 PI'!$AE$2:$AG$12</definedName>
    <definedName name="BenchmarksRd1">'Rd1 PI'!$AE$2:$AG$12</definedName>
    <definedName name="BenchmarksRd2" localSheetId="2">'Rd2 Sandown'!$AE$2:$AG$12</definedName>
    <definedName name="BenchmarksRd2" localSheetId="3">'Rd3 Winton'!$AE$2:$AG$12</definedName>
    <definedName name="BenchmarksRd2" localSheetId="4">'Rd4 Sandown'!$AE$2:$AG$12</definedName>
    <definedName name="BenchmarksRd2" localSheetId="5">'Rd5 Wakefield'!$AE$2:$AG$12</definedName>
    <definedName name="BenchmarksRd2" localSheetId="6">#REF!</definedName>
    <definedName name="BenchmarksRd2" localSheetId="7">'Rd7 Broadford'!$AE$2:$AG$12</definedName>
    <definedName name="BenchmarksRd2" localSheetId="8">'Rd8 Winton'!$AE$2:$AG$12</definedName>
    <definedName name="BenchmarksRd2" localSheetId="9">#REF!</definedName>
    <definedName name="BenchmarksRd2">#REF!</definedName>
    <definedName name="BenchmarksRd3" localSheetId="2">'Rd2 Sandown'!$AE$2:$AG$12</definedName>
    <definedName name="BenchmarksRd3" localSheetId="3">'Rd3 Winton'!$AE$2:$AG$12</definedName>
    <definedName name="BenchmarksRd3" localSheetId="4">'Rd4 Sandown'!$AE$2:$AG$12</definedName>
    <definedName name="BenchmarksRd3" localSheetId="5">'Rd5 Wakefield'!$AE$2:$AG$12</definedName>
    <definedName name="BenchmarksRd3" localSheetId="6">#REF!</definedName>
    <definedName name="BenchmarksRd3" localSheetId="7">'Rd7 Broadford'!$AE$2:$AG$12</definedName>
    <definedName name="BenchmarksRd3" localSheetId="8">'Rd8 Winton'!$AE$2:$AG$12</definedName>
    <definedName name="BenchmarksRd3" localSheetId="9">#REF!</definedName>
    <definedName name="BenchmarksRd3">#REF!</definedName>
    <definedName name="BenchmarksRd4" localSheetId="1">'Rd1 PI'!$AE$2:$AG$41</definedName>
    <definedName name="BenchmarksRd4" localSheetId="2">'Rd2 Sandown'!$AE$2:$AG$12</definedName>
    <definedName name="BenchmarksRd4" localSheetId="3">'Rd3 Winton'!$AE$2:$AG$12</definedName>
    <definedName name="BenchmarksRd4" localSheetId="4">'Rd4 Sandown'!$AE$2:$AG$12</definedName>
    <definedName name="BenchmarksRd4" localSheetId="5">'Rd5 Wakefield'!$AE$2:$AG$12</definedName>
    <definedName name="BenchmarksRd4" localSheetId="6">'Rd6 PI'!$AE$2:$AG$38</definedName>
    <definedName name="BenchmarksRd4" localSheetId="7">'Rd7 Broadford'!$AE$2:$AG$12</definedName>
    <definedName name="BenchmarksRd4" localSheetId="8">'Rd8 Winton'!$AE$2:$AG$12</definedName>
    <definedName name="BenchmarksRd4" localSheetId="9">'Rd9 PI'!$AE$2:$AG$28</definedName>
    <definedName name="BenchmarksRd4">#REF!</definedName>
    <definedName name="BenchmarksRd5" localSheetId="1">'Rd1 PI'!$AE$2:$AG$41</definedName>
    <definedName name="BenchmarksRd5" localSheetId="2">'[3]Rd5 Sandown'!$AE$2:$AG$12</definedName>
    <definedName name="BenchmarksRd5" localSheetId="3">'[3]Rd5 Sandown'!$AE$2:$AG$12</definedName>
    <definedName name="BenchmarksRd5" localSheetId="4">'[3]Rd5 Sandown'!$AE$2:$AG$12</definedName>
    <definedName name="BenchmarksRd5" localSheetId="5">'[3]Rd5 Sandown'!$AE$2:$AG$12</definedName>
    <definedName name="BenchmarksRd5" localSheetId="6">'Rd6 PI'!$AE$2:$AG$38</definedName>
    <definedName name="BenchmarksRd5" localSheetId="7">'[3]Rd5 Sandown'!$AE$2:$AG$12</definedName>
    <definedName name="BenchmarksRd5" localSheetId="8">'[3]Rd5 Sandown'!$AE$2:$AG$12</definedName>
    <definedName name="BenchmarksRd5" localSheetId="9">'Rd9 PI'!$AE$2:$AG$28</definedName>
    <definedName name="BenchmarksRd5">#REF!</definedName>
    <definedName name="BenchmarksRd6" localSheetId="1">'Rd1 PI'!$AE$2:$AG$12</definedName>
    <definedName name="BenchmarksRd6" localSheetId="2">'[3]Rd6 PI'!$AE$2:$AG$12</definedName>
    <definedName name="BenchmarksRd6" localSheetId="3">'[3]Rd6 PI'!$AE$2:$AG$12</definedName>
    <definedName name="BenchmarksRd6" localSheetId="4">'[3]Rd6 PI'!$AE$2:$AG$12</definedName>
    <definedName name="BenchmarksRd6" localSheetId="5">'[3]Rd6 PI'!$AE$2:$AG$12</definedName>
    <definedName name="BenchmarksRd6" localSheetId="6">'Rd6 PI'!$AE$2:$AG$12</definedName>
    <definedName name="BenchmarksRd6" localSheetId="7">'[3]Rd6 PI'!$AE$2:$AG$12</definedName>
    <definedName name="BenchmarksRd6" localSheetId="8">'[3]Rd6 PI'!$AE$2:$AG$12</definedName>
    <definedName name="BenchmarksRd6" localSheetId="9">'Rd9 PI'!$AE$2:$AG$12</definedName>
    <definedName name="BenchmarksRd6">#REF!</definedName>
    <definedName name="BenchmarksRd9" localSheetId="2">'[3]Rd9 SMSP'!$AE$2:$AG$12</definedName>
    <definedName name="BenchmarksRd9" localSheetId="3">'[3]Rd9 SMSP'!$AE$2:$AG$12</definedName>
    <definedName name="BenchmarksRd9" localSheetId="4">'[3]Rd9 SMSP'!$AE$2:$AG$12</definedName>
    <definedName name="BenchmarksRd9" localSheetId="5">'[3]Rd9 SMSP'!$AE$2:$AG$12</definedName>
    <definedName name="BenchmarksRd9" localSheetId="6">#REF!</definedName>
    <definedName name="BenchmarksRd9" localSheetId="7">'[3]Rd9 SMSP'!$AE$2:$AG$12</definedName>
    <definedName name="BenchmarksRd9" localSheetId="8">'[3]Rd9 SMSP'!$AE$2:$AG$12</definedName>
    <definedName name="BenchmarksRd9" localSheetId="9">#REF!</definedName>
    <definedName name="BenchmarksRd9">#REF!</definedName>
    <definedName name="BenchmarksW">'[4]Rd1 PI'!$AE$2:$AG$12</definedName>
    <definedName name="Class" localSheetId="2">'[3]Championship Scoring'!$A$7:$D$18</definedName>
    <definedName name="Class" localSheetId="3">'[3]Championship Scoring'!$A$7:$D$18</definedName>
    <definedName name="Class" localSheetId="4">'[3]Championship Scoring'!$A$7:$D$18</definedName>
    <definedName name="Class" localSheetId="5">'[3]Championship Scoring'!$A$7:$D$18</definedName>
    <definedName name="Class" localSheetId="7">'[3]Championship Scoring'!$A$7:$D$18</definedName>
    <definedName name="Class" localSheetId="8">'[3]Championship Scoring'!$A$7:$D$18</definedName>
    <definedName name="Class">'Championship Scoring'!$A$7:$D$18</definedName>
    <definedName name="CLASS2018" localSheetId="2">'Rd2 Sandown'!$Y$2</definedName>
    <definedName name="CLASS2018" localSheetId="3">'Rd3 Winton'!$Y$2</definedName>
    <definedName name="CLASS2018" localSheetId="4">'Rd4 Sandown'!$Y$2</definedName>
    <definedName name="CLASS2018" localSheetId="5">'Rd5 Wakefield'!$Y$2</definedName>
    <definedName name="CLASS2018" localSheetId="7">'Rd7 Broadford'!$Y$2</definedName>
    <definedName name="CLASS2018" localSheetId="8">'Rd8 Winton'!$Y$2</definedName>
    <definedName name="Class2018">'Championship Scoring'!$A$7:$D$18</definedName>
    <definedName name="Class2019">'Championship Scoring'!$A$7:$D$18</definedName>
    <definedName name="Points" localSheetId="2">'[3]Championship Scoring'!$A$21:$B$31</definedName>
    <definedName name="Points" localSheetId="3">'[3]Championship Scoring'!$A$21:$B$31</definedName>
    <definedName name="Points" localSheetId="4">'[3]Championship Scoring'!$A$21:$B$31</definedName>
    <definedName name="Points" localSheetId="5">'[3]Championship Scoring'!$A$21:$B$31</definedName>
    <definedName name="Points" localSheetId="7">'[3]Championship Scoring'!$A$21:$B$31</definedName>
    <definedName name="Points" localSheetId="8">'[3]Championship Scoring'!$A$21:$B$31</definedName>
    <definedName name="Points">'Championship Scoring'!$A$21:$B$31</definedName>
    <definedName name="Points2018" localSheetId="2">'[4]Championship Scoring'!$A$21:$B$31</definedName>
    <definedName name="Points2018" localSheetId="3">'[4]Championship Scoring'!$A$21:$B$31</definedName>
    <definedName name="Points2018" localSheetId="4">'[4]Championship Scoring'!$A$21:$B$31</definedName>
    <definedName name="Points2018" localSheetId="5">'[4]Championship Scoring'!$A$21:$B$31</definedName>
    <definedName name="Points2018" localSheetId="7">'[4]Championship Scoring'!$A$21:$B$31</definedName>
    <definedName name="Points2018" localSheetId="8">'[4]Championship Scoring'!$A$21:$B$31</definedName>
    <definedName name="Points2018">'Championship Scoring'!$A$21:$B$31</definedName>
    <definedName name="Points2019">'Championship Scoring'!$A$22:$B$31</definedName>
    <definedName name="Rank" localSheetId="2">#REF!</definedName>
    <definedName name="Rank" localSheetId="3">#REF!</definedName>
    <definedName name="Rank" localSheetId="4">#REF!</definedName>
    <definedName name="Rank" localSheetId="5">#REF!</definedName>
    <definedName name="Rank" localSheetId="6">#REF!</definedName>
    <definedName name="Rank" localSheetId="7">#REF!</definedName>
    <definedName name="Rank" localSheetId="8">#REF!</definedName>
    <definedName name="Rank" localSheetId="9">#REF!</definedName>
    <definedName name="Rank">#REF!</definedName>
    <definedName name="Rank2" localSheetId="2">#REF!</definedName>
    <definedName name="Rank2" localSheetId="3">#REF!</definedName>
    <definedName name="Rank2" localSheetId="4">#REF!</definedName>
    <definedName name="Rank2" localSheetId="5">#REF!</definedName>
    <definedName name="Rank2" localSheetId="6">#REF!</definedName>
    <definedName name="Rank2" localSheetId="7">#REF!</definedName>
    <definedName name="Rank2" localSheetId="8">#REF!</definedName>
    <definedName name="Rank2" localSheetId="9">#REF!</definedName>
    <definedName name="Rank2">#REF!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3" i="5" l="1"/>
  <c r="O23" i="5" s="1"/>
  <c r="N52" i="5"/>
  <c r="N53" i="5"/>
  <c r="N54" i="5"/>
  <c r="N55" i="5"/>
  <c r="N75" i="5"/>
  <c r="N76" i="5"/>
  <c r="N77" i="5"/>
  <c r="N78" i="5"/>
  <c r="N98" i="5"/>
  <c r="N99" i="5"/>
  <c r="N100" i="5"/>
  <c r="N101" i="5"/>
  <c r="N102" i="5"/>
  <c r="N103" i="5"/>
  <c r="N104" i="5"/>
  <c r="N105" i="5"/>
  <c r="N106" i="5"/>
  <c r="N107" i="5"/>
  <c r="N120" i="5"/>
  <c r="N121" i="5"/>
  <c r="N125" i="5"/>
  <c r="N126" i="5"/>
  <c r="N127" i="5"/>
  <c r="N128" i="5"/>
  <c r="N132" i="5"/>
  <c r="N134" i="5"/>
  <c r="N135" i="5"/>
  <c r="N131" i="5"/>
  <c r="N124" i="5"/>
  <c r="N97" i="5"/>
  <c r="N74" i="5"/>
  <c r="N51" i="5"/>
  <c r="C28" i="32"/>
  <c r="C27" i="32"/>
  <c r="C26" i="32"/>
  <c r="C25" i="32"/>
  <c r="C24" i="32"/>
  <c r="C23" i="32"/>
  <c r="C22" i="32"/>
  <c r="C21" i="32"/>
  <c r="C20" i="32"/>
  <c r="C19" i="32"/>
  <c r="C18" i="32"/>
  <c r="C17" i="32"/>
  <c r="C16" i="32"/>
  <c r="C15" i="32"/>
  <c r="C14" i="32"/>
  <c r="C13" i="32"/>
  <c r="C12" i="32"/>
  <c r="C11" i="32"/>
  <c r="C10" i="32"/>
  <c r="C9" i="32"/>
  <c r="C8" i="32"/>
  <c r="C7" i="32"/>
  <c r="C6" i="32"/>
  <c r="C5" i="32"/>
  <c r="C4" i="32"/>
  <c r="C3" i="32"/>
  <c r="C2" i="32"/>
  <c r="Y28" i="32"/>
  <c r="X28" i="32"/>
  <c r="U28" i="32"/>
  <c r="V28" i="32" s="1"/>
  <c r="W28" i="32" s="1"/>
  <c r="R28" i="32"/>
  <c r="P28" i="32"/>
  <c r="O28" i="32"/>
  <c r="N28" i="32"/>
  <c r="M28" i="32"/>
  <c r="L28" i="32"/>
  <c r="K28" i="32"/>
  <c r="J28" i="32"/>
  <c r="I28" i="32"/>
  <c r="H28" i="32"/>
  <c r="Y27" i="32"/>
  <c r="X27" i="32"/>
  <c r="U27" i="32"/>
  <c r="V27" i="32" s="1"/>
  <c r="W27" i="32" s="1"/>
  <c r="R27" i="32"/>
  <c r="Q27" i="32"/>
  <c r="P27" i="32"/>
  <c r="O27" i="32"/>
  <c r="N27" i="32"/>
  <c r="M27" i="32"/>
  <c r="K27" i="32"/>
  <c r="J27" i="32"/>
  <c r="I27" i="32"/>
  <c r="H27" i="32"/>
  <c r="Y26" i="32"/>
  <c r="X26" i="32"/>
  <c r="U26" i="32"/>
  <c r="V26" i="32" s="1"/>
  <c r="W26" i="32" s="1"/>
  <c r="R26" i="32"/>
  <c r="O26" i="32"/>
  <c r="N26" i="32"/>
  <c r="M26" i="32"/>
  <c r="L26" i="32"/>
  <c r="K26" i="32"/>
  <c r="J26" i="32"/>
  <c r="I26" i="32"/>
  <c r="H26" i="32"/>
  <c r="Y25" i="32"/>
  <c r="X25" i="32"/>
  <c r="U25" i="32"/>
  <c r="V25" i="32" s="1"/>
  <c r="R25" i="32"/>
  <c r="Q25" i="32"/>
  <c r="P25" i="32"/>
  <c r="O25" i="32"/>
  <c r="N25" i="32"/>
  <c r="M25" i="32"/>
  <c r="K25" i="32"/>
  <c r="J25" i="32"/>
  <c r="I25" i="32"/>
  <c r="H25" i="32"/>
  <c r="Y24" i="32"/>
  <c r="Z24" i="32" s="1"/>
  <c r="X24" i="32"/>
  <c r="U24" i="32"/>
  <c r="V24" i="32" s="1"/>
  <c r="R24" i="32"/>
  <c r="Q24" i="32"/>
  <c r="P24" i="32"/>
  <c r="O24" i="32"/>
  <c r="M24" i="32"/>
  <c r="L24" i="32"/>
  <c r="K24" i="32"/>
  <c r="J24" i="32"/>
  <c r="I24" i="32"/>
  <c r="H24" i="32"/>
  <c r="Y23" i="32"/>
  <c r="AB23" i="32" s="1"/>
  <c r="X23" i="32"/>
  <c r="U23" i="32"/>
  <c r="V23" i="32" s="1"/>
  <c r="R23" i="32"/>
  <c r="Q23" i="32"/>
  <c r="P23" i="32"/>
  <c r="O23" i="32"/>
  <c r="N23" i="32"/>
  <c r="M23" i="32"/>
  <c r="L23" i="32"/>
  <c r="K23" i="32"/>
  <c r="J23" i="32"/>
  <c r="I23" i="32"/>
  <c r="H23" i="32"/>
  <c r="Y22" i="32"/>
  <c r="X22" i="32"/>
  <c r="U22" i="32"/>
  <c r="V22" i="32" s="1"/>
  <c r="W22" i="32" s="1"/>
  <c r="R22" i="32"/>
  <c r="Q22" i="32"/>
  <c r="P22" i="32"/>
  <c r="O22" i="32"/>
  <c r="N22" i="32"/>
  <c r="L22" i="32"/>
  <c r="K22" i="32"/>
  <c r="J22" i="32"/>
  <c r="I22" i="32"/>
  <c r="H22" i="32"/>
  <c r="Y21" i="32"/>
  <c r="X21" i="32"/>
  <c r="U21" i="32"/>
  <c r="V21" i="32" s="1"/>
  <c r="W21" i="32" s="1"/>
  <c r="R21" i="32"/>
  <c r="P21" i="32"/>
  <c r="O21" i="32"/>
  <c r="N21" i="32"/>
  <c r="M21" i="32"/>
  <c r="K21" i="32"/>
  <c r="J21" i="32"/>
  <c r="I21" i="32"/>
  <c r="H21" i="32"/>
  <c r="Y20" i="32"/>
  <c r="X20" i="32"/>
  <c r="U20" i="32"/>
  <c r="V20" i="32" s="1"/>
  <c r="R20" i="32"/>
  <c r="Q20" i="32"/>
  <c r="P20" i="32"/>
  <c r="O20" i="32"/>
  <c r="N20" i="32"/>
  <c r="L20" i="32"/>
  <c r="K20" i="32"/>
  <c r="J20" i="32"/>
  <c r="I20" i="32"/>
  <c r="H20" i="32"/>
  <c r="Y19" i="32"/>
  <c r="X19" i="32"/>
  <c r="U19" i="32"/>
  <c r="V19" i="32" s="1"/>
  <c r="W19" i="32" s="1"/>
  <c r="R19" i="32"/>
  <c r="Q19" i="32"/>
  <c r="O19" i="32"/>
  <c r="N19" i="32"/>
  <c r="L19" i="32"/>
  <c r="K19" i="32"/>
  <c r="J19" i="32"/>
  <c r="I19" i="32"/>
  <c r="H19" i="32"/>
  <c r="Y18" i="32"/>
  <c r="X18" i="32"/>
  <c r="U18" i="32"/>
  <c r="V18" i="32" s="1"/>
  <c r="W18" i="32" s="1"/>
  <c r="R18" i="32"/>
  <c r="P18" i="32"/>
  <c r="O18" i="32"/>
  <c r="M18" i="32"/>
  <c r="L18" i="32"/>
  <c r="K18" i="32"/>
  <c r="J18" i="32"/>
  <c r="I18" i="32"/>
  <c r="H18" i="32"/>
  <c r="Y17" i="32"/>
  <c r="X17" i="32"/>
  <c r="U17" i="32"/>
  <c r="V17" i="32" s="1"/>
  <c r="R17" i="32"/>
  <c r="Q17" i="32"/>
  <c r="P17" i="32"/>
  <c r="O17" i="32"/>
  <c r="N17" i="32"/>
  <c r="L17" i="32"/>
  <c r="K17" i="32"/>
  <c r="J17" i="32"/>
  <c r="I17" i="32"/>
  <c r="H17" i="32"/>
  <c r="Y16" i="32"/>
  <c r="X16" i="32"/>
  <c r="U16" i="32"/>
  <c r="V16" i="32" s="1"/>
  <c r="W16" i="32" s="1"/>
  <c r="R16" i="32"/>
  <c r="Q16" i="32"/>
  <c r="O16" i="32"/>
  <c r="N16" i="32"/>
  <c r="L16" i="32"/>
  <c r="K16" i="32"/>
  <c r="J16" i="32"/>
  <c r="I16" i="32"/>
  <c r="H16" i="32"/>
  <c r="Y15" i="32"/>
  <c r="X15" i="32"/>
  <c r="U15" i="32"/>
  <c r="V15" i="32" s="1"/>
  <c r="W15" i="32" s="1"/>
  <c r="R15" i="32"/>
  <c r="Q15" i="32"/>
  <c r="P15" i="32"/>
  <c r="O15" i="32"/>
  <c r="M15" i="32"/>
  <c r="K15" i="32"/>
  <c r="J15" i="32"/>
  <c r="I15" i="32"/>
  <c r="H15" i="32"/>
  <c r="Y14" i="32"/>
  <c r="X14" i="32"/>
  <c r="U14" i="32"/>
  <c r="V14" i="32" s="1"/>
  <c r="W14" i="32" s="1"/>
  <c r="R14" i="32"/>
  <c r="Q14" i="32"/>
  <c r="P14" i="32"/>
  <c r="O14" i="32"/>
  <c r="N14" i="32"/>
  <c r="L14" i="32"/>
  <c r="K14" i="32"/>
  <c r="J14" i="32"/>
  <c r="I14" i="32"/>
  <c r="H14" i="32"/>
  <c r="Y13" i="32"/>
  <c r="X13" i="32"/>
  <c r="U13" i="32"/>
  <c r="V13" i="32" s="1"/>
  <c r="R13" i="32"/>
  <c r="Q13" i="32"/>
  <c r="P13" i="32"/>
  <c r="O13" i="32"/>
  <c r="N13" i="32"/>
  <c r="M13" i="32"/>
  <c r="L13" i="32"/>
  <c r="K13" i="32"/>
  <c r="J13" i="32"/>
  <c r="H13" i="32"/>
  <c r="Y12" i="32"/>
  <c r="Z12" i="32" s="1"/>
  <c r="X12" i="32"/>
  <c r="U12" i="32"/>
  <c r="V12" i="32" s="1"/>
  <c r="R12" i="32"/>
  <c r="Q12" i="32"/>
  <c r="P12" i="32"/>
  <c r="O12" i="32"/>
  <c r="N12" i="32"/>
  <c r="M12" i="32"/>
  <c r="K12" i="32"/>
  <c r="J12" i="32"/>
  <c r="I12" i="32"/>
  <c r="H12" i="32"/>
  <c r="Y11" i="32"/>
  <c r="X11" i="32"/>
  <c r="V11" i="32"/>
  <c r="W11" i="32" s="1"/>
  <c r="U11" i="32"/>
  <c r="R11" i="32"/>
  <c r="Q11" i="32"/>
  <c r="P11" i="32"/>
  <c r="O11" i="32"/>
  <c r="N11" i="32"/>
  <c r="M11" i="32"/>
  <c r="L11" i="32"/>
  <c r="I11" i="32"/>
  <c r="H11" i="32"/>
  <c r="Y10" i="32"/>
  <c r="X10" i="32"/>
  <c r="U10" i="32"/>
  <c r="V10" i="32" s="1"/>
  <c r="W10" i="32" s="1"/>
  <c r="R10" i="32"/>
  <c r="Q10" i="32"/>
  <c r="P10" i="32"/>
  <c r="O10" i="32"/>
  <c r="N10" i="32"/>
  <c r="L10" i="32"/>
  <c r="J10" i="32"/>
  <c r="I10" i="32"/>
  <c r="H10" i="32"/>
  <c r="Y9" i="32"/>
  <c r="X9" i="32"/>
  <c r="U9" i="32"/>
  <c r="V9" i="32" s="1"/>
  <c r="W9" i="32" s="1"/>
  <c r="R9" i="32"/>
  <c r="Q9" i="32"/>
  <c r="P9" i="32"/>
  <c r="O9" i="32"/>
  <c r="M9" i="32"/>
  <c r="K9" i="32"/>
  <c r="J9" i="32"/>
  <c r="I9" i="32"/>
  <c r="H9" i="32"/>
  <c r="Y8" i="32"/>
  <c r="X8" i="32"/>
  <c r="U8" i="32"/>
  <c r="V8" i="32" s="1"/>
  <c r="W8" i="32" s="1"/>
  <c r="R8" i="32"/>
  <c r="Q8" i="32"/>
  <c r="P8" i="32"/>
  <c r="O8" i="32"/>
  <c r="N8" i="32"/>
  <c r="M8" i="32"/>
  <c r="L8" i="32"/>
  <c r="K8" i="32"/>
  <c r="J8" i="32"/>
  <c r="H8" i="32"/>
  <c r="Y7" i="32"/>
  <c r="X7" i="32"/>
  <c r="U7" i="32"/>
  <c r="V7" i="32" s="1"/>
  <c r="W7" i="32" s="1"/>
  <c r="R7" i="32"/>
  <c r="Q7" i="32"/>
  <c r="P7" i="32"/>
  <c r="O7" i="32"/>
  <c r="N7" i="32"/>
  <c r="M7" i="32"/>
  <c r="J7" i="32"/>
  <c r="I7" i="32"/>
  <c r="H7" i="32"/>
  <c r="Y6" i="32"/>
  <c r="X6" i="32"/>
  <c r="U6" i="32"/>
  <c r="V6" i="32" s="1"/>
  <c r="W6" i="32" s="1"/>
  <c r="R6" i="32"/>
  <c r="Q6" i="32"/>
  <c r="P6" i="32"/>
  <c r="O6" i="32"/>
  <c r="N6" i="32"/>
  <c r="L6" i="32"/>
  <c r="K6" i="32"/>
  <c r="J6" i="32"/>
  <c r="I6" i="32"/>
  <c r="H6" i="32"/>
  <c r="Y5" i="32"/>
  <c r="X5" i="32"/>
  <c r="U5" i="32"/>
  <c r="V5" i="32" s="1"/>
  <c r="W5" i="32" s="1"/>
  <c r="R5" i="32"/>
  <c r="Q5" i="32"/>
  <c r="P5" i="32"/>
  <c r="O5" i="32"/>
  <c r="N5" i="32"/>
  <c r="M5" i="32"/>
  <c r="L5" i="32"/>
  <c r="J5" i="32"/>
  <c r="H5" i="32"/>
  <c r="Y4" i="32"/>
  <c r="X4" i="32"/>
  <c r="U4" i="32"/>
  <c r="V4" i="32" s="1"/>
  <c r="W4" i="32" s="1"/>
  <c r="R4" i="32"/>
  <c r="Q4" i="32"/>
  <c r="P4" i="32"/>
  <c r="O4" i="32"/>
  <c r="N4" i="32"/>
  <c r="M4" i="32"/>
  <c r="K4" i="32"/>
  <c r="I4" i="32"/>
  <c r="H4" i="32"/>
  <c r="Y3" i="32"/>
  <c r="X3" i="32"/>
  <c r="U3" i="32"/>
  <c r="V3" i="32" s="1"/>
  <c r="W3" i="32" s="1"/>
  <c r="R3" i="32"/>
  <c r="Q3" i="32"/>
  <c r="P3" i="32"/>
  <c r="O3" i="32"/>
  <c r="N3" i="32"/>
  <c r="M3" i="32"/>
  <c r="L3" i="32"/>
  <c r="K3" i="32"/>
  <c r="I3" i="32"/>
  <c r="Y2" i="32"/>
  <c r="X2" i="32"/>
  <c r="U2" i="32"/>
  <c r="V2" i="32" s="1"/>
  <c r="W2" i="32" s="1"/>
  <c r="R2" i="32"/>
  <c r="Q2" i="32"/>
  <c r="P2" i="32"/>
  <c r="O2" i="32"/>
  <c r="N2" i="32"/>
  <c r="M2" i="32"/>
  <c r="L2" i="32"/>
  <c r="K2" i="32"/>
  <c r="I2" i="32"/>
  <c r="H2" i="32"/>
  <c r="H23" i="5" l="1"/>
  <c r="I23" i="5"/>
  <c r="J23" i="5"/>
  <c r="K23" i="5"/>
  <c r="L23" i="5"/>
  <c r="M23" i="5"/>
  <c r="F23" i="5"/>
  <c r="N23" i="5"/>
  <c r="G23" i="5"/>
  <c r="Z28" i="32"/>
  <c r="S28" i="32" s="1"/>
  <c r="Z9" i="32"/>
  <c r="Z2" i="32"/>
  <c r="S2" i="32" s="1"/>
  <c r="J2" i="32" s="1"/>
  <c r="Z26" i="32"/>
  <c r="Z11" i="32"/>
  <c r="AA7" i="32"/>
  <c r="Z7" i="32"/>
  <c r="S7" i="32" s="1"/>
  <c r="K7" i="32" s="1"/>
  <c r="Z16" i="32"/>
  <c r="S16" i="32" s="1"/>
  <c r="M16" i="32" s="1"/>
  <c r="Z19" i="32"/>
  <c r="S19" i="32" s="1"/>
  <c r="P19" i="32" s="1"/>
  <c r="O29" i="32"/>
  <c r="Z8" i="32"/>
  <c r="S8" i="32" s="1"/>
  <c r="AA12" i="32"/>
  <c r="AA20" i="32"/>
  <c r="AA8" i="32"/>
  <c r="AA27" i="32"/>
  <c r="AA2" i="32"/>
  <c r="AB2" i="32" s="1"/>
  <c r="T2" i="32" s="1"/>
  <c r="AC2" i="32" s="1"/>
  <c r="AA10" i="32"/>
  <c r="AA24" i="32"/>
  <c r="R29" i="32"/>
  <c r="AA19" i="32"/>
  <c r="AA4" i="32"/>
  <c r="AA26" i="32"/>
  <c r="AA13" i="32"/>
  <c r="AA17" i="32"/>
  <c r="Z14" i="32"/>
  <c r="S14" i="32" s="1"/>
  <c r="M14" i="32" s="1"/>
  <c r="L7" i="32"/>
  <c r="S9" i="32"/>
  <c r="N9" i="32" s="1"/>
  <c r="S26" i="32"/>
  <c r="Q26" i="32" s="1"/>
  <c r="AB12" i="32"/>
  <c r="S12" i="32"/>
  <c r="S11" i="32"/>
  <c r="J11" i="32" s="1"/>
  <c r="AB24" i="32"/>
  <c r="Q28" i="32"/>
  <c r="Z21" i="32"/>
  <c r="S21" i="32" s="1"/>
  <c r="Q21" i="32" s="1"/>
  <c r="Z13" i="32"/>
  <c r="S13" i="32" s="1"/>
  <c r="AA21" i="32"/>
  <c r="Z27" i="32"/>
  <c r="S27" i="32" s="1"/>
  <c r="AA28" i="32"/>
  <c r="AB28" i="32" s="1"/>
  <c r="T28" i="32" s="1"/>
  <c r="AC28" i="32" s="1"/>
  <c r="AA14" i="32"/>
  <c r="AA22" i="32"/>
  <c r="Z6" i="32"/>
  <c r="S6" i="32" s="1"/>
  <c r="Z20" i="32"/>
  <c r="S20" i="32" s="1"/>
  <c r="AA6" i="32"/>
  <c r="AB7" i="32"/>
  <c r="T7" i="32" s="1"/>
  <c r="AC7" i="32" s="1"/>
  <c r="Z5" i="32"/>
  <c r="S5" i="32" s="1"/>
  <c r="K5" i="32" s="1"/>
  <c r="Z18" i="32"/>
  <c r="S18" i="32" s="1"/>
  <c r="Q18" i="32" s="1"/>
  <c r="Z25" i="32"/>
  <c r="S25" i="32" s="1"/>
  <c r="Z4" i="32"/>
  <c r="Z10" i="32"/>
  <c r="AA11" i="32"/>
  <c r="AB11" i="32" s="1"/>
  <c r="Z17" i="32"/>
  <c r="AA18" i="32"/>
  <c r="AA25" i="32"/>
  <c r="Z3" i="32"/>
  <c r="Z23" i="32"/>
  <c r="S23" i="32" s="1"/>
  <c r="T23" i="32" s="1"/>
  <c r="S24" i="32"/>
  <c r="AA5" i="32"/>
  <c r="AA3" i="32"/>
  <c r="AA9" i="32"/>
  <c r="AB9" i="32" s="1"/>
  <c r="T9" i="32" s="1"/>
  <c r="Z15" i="32"/>
  <c r="AA16" i="32"/>
  <c r="AB16" i="32" s="1"/>
  <c r="AA23" i="32"/>
  <c r="AA15" i="32"/>
  <c r="Z22" i="32"/>
  <c r="M75" i="5"/>
  <c r="M76" i="5"/>
  <c r="M77" i="5"/>
  <c r="M78" i="5"/>
  <c r="M98" i="5"/>
  <c r="M101" i="5"/>
  <c r="M102" i="5"/>
  <c r="M104" i="5"/>
  <c r="M105" i="5"/>
  <c r="M106" i="5"/>
  <c r="M107" i="5"/>
  <c r="M120" i="5"/>
  <c r="M121" i="5"/>
  <c r="M125" i="5"/>
  <c r="M126" i="5"/>
  <c r="M127" i="5"/>
  <c r="M128" i="5"/>
  <c r="M134" i="5"/>
  <c r="M135" i="5"/>
  <c r="M124" i="5"/>
  <c r="M74" i="5"/>
  <c r="M54" i="5"/>
  <c r="M55" i="5"/>
  <c r="E23" i="5" l="1"/>
  <c r="AB19" i="32"/>
  <c r="T19" i="32" s="1"/>
  <c r="AC19" i="32" s="1"/>
  <c r="AB26" i="32"/>
  <c r="I8" i="32"/>
  <c r="AB8" i="32"/>
  <c r="T8" i="32" s="1"/>
  <c r="AC8" i="32" s="1"/>
  <c r="M6" i="32"/>
  <c r="AB14" i="32"/>
  <c r="T14" i="32" s="1"/>
  <c r="AC14" i="32" s="1"/>
  <c r="AB6" i="32"/>
  <c r="T6" i="32" s="1"/>
  <c r="AC6" i="32" s="1"/>
  <c r="T16" i="32"/>
  <c r="AC16" i="32" s="1"/>
  <c r="T26" i="32"/>
  <c r="AC26" i="32" s="1"/>
  <c r="T11" i="32"/>
  <c r="AB18" i="32"/>
  <c r="T18" i="32" s="1"/>
  <c r="AC18" i="32" s="1"/>
  <c r="I5" i="32"/>
  <c r="L9" i="32"/>
  <c r="AC9" i="32"/>
  <c r="L21" i="32"/>
  <c r="S15" i="32"/>
  <c r="N15" i="32" s="1"/>
  <c r="AB15" i="32"/>
  <c r="AB17" i="32"/>
  <c r="S17" i="32"/>
  <c r="AB27" i="32"/>
  <c r="T27" i="32" s="1"/>
  <c r="AC27" i="32" s="1"/>
  <c r="AB25" i="32"/>
  <c r="T25" i="32" s="1"/>
  <c r="AC25" i="32" s="1"/>
  <c r="P16" i="32"/>
  <c r="S3" i="32"/>
  <c r="H3" i="32" s="1"/>
  <c r="H29" i="32" s="1"/>
  <c r="AB3" i="32"/>
  <c r="L27" i="32"/>
  <c r="T24" i="32"/>
  <c r="AC24" i="32" s="1"/>
  <c r="L12" i="32"/>
  <c r="S22" i="32"/>
  <c r="AB22" i="32"/>
  <c r="AB10" i="32"/>
  <c r="S10" i="32"/>
  <c r="M10" i="32" s="1"/>
  <c r="M20" i="32"/>
  <c r="AB21" i="32"/>
  <c r="T21" i="32" s="1"/>
  <c r="AC21" i="32" s="1"/>
  <c r="T12" i="32"/>
  <c r="AC12" i="32" s="1"/>
  <c r="L25" i="32"/>
  <c r="N18" i="32"/>
  <c r="N24" i="32"/>
  <c r="AB4" i="32"/>
  <c r="S4" i="32"/>
  <c r="L4" i="32" s="1"/>
  <c r="I13" i="32"/>
  <c r="AB13" i="32"/>
  <c r="T13" i="32" s="1"/>
  <c r="AC13" i="32" s="1"/>
  <c r="AB20" i="32"/>
  <c r="T20" i="32" s="1"/>
  <c r="AC20" i="32" s="1"/>
  <c r="AB5" i="32"/>
  <c r="T5" i="32" s="1"/>
  <c r="AC5" i="32" s="1"/>
  <c r="M19" i="32"/>
  <c r="AC23" i="32"/>
  <c r="Q29" i="32"/>
  <c r="AC11" i="32"/>
  <c r="K11" i="32"/>
  <c r="P26" i="32"/>
  <c r="U5" i="31"/>
  <c r="V5" i="31" s="1"/>
  <c r="W5" i="31" s="1"/>
  <c r="U6" i="31"/>
  <c r="V6" i="31" s="1"/>
  <c r="W6" i="31" s="1"/>
  <c r="U7" i="31"/>
  <c r="V7" i="31"/>
  <c r="W7" i="31" s="1"/>
  <c r="U8" i="31"/>
  <c r="V8" i="31" s="1"/>
  <c r="W8" i="31" s="1"/>
  <c r="U9" i="31"/>
  <c r="V9" i="31"/>
  <c r="W9" i="31" s="1"/>
  <c r="U10" i="31"/>
  <c r="V10" i="31"/>
  <c r="W10" i="31" s="1"/>
  <c r="U11" i="31"/>
  <c r="V11" i="31" s="1"/>
  <c r="W11" i="31" s="1"/>
  <c r="U12" i="31"/>
  <c r="V12" i="31" s="1"/>
  <c r="W12" i="31" s="1"/>
  <c r="U13" i="31"/>
  <c r="V13" i="31" s="1"/>
  <c r="W13" i="31" s="1"/>
  <c r="U14" i="31"/>
  <c r="V14" i="31" s="1"/>
  <c r="W14" i="31" s="1"/>
  <c r="U15" i="31"/>
  <c r="V15" i="31" s="1"/>
  <c r="W15" i="31" s="1"/>
  <c r="U16" i="31"/>
  <c r="V16" i="31" s="1"/>
  <c r="W16" i="31" s="1"/>
  <c r="U17" i="31"/>
  <c r="V17" i="31" s="1"/>
  <c r="W17" i="31" s="1"/>
  <c r="U18" i="31"/>
  <c r="V18" i="31"/>
  <c r="W18" i="31" s="1"/>
  <c r="U19" i="31"/>
  <c r="V19" i="31" s="1"/>
  <c r="W19" i="31" s="1"/>
  <c r="U20" i="31"/>
  <c r="V20" i="31" s="1"/>
  <c r="W20" i="31" s="1"/>
  <c r="U21" i="31"/>
  <c r="V21" i="31"/>
  <c r="W21" i="31" s="1"/>
  <c r="U22" i="31"/>
  <c r="V22" i="31" s="1"/>
  <c r="W22" i="31" s="1"/>
  <c r="U23" i="31"/>
  <c r="V23" i="31" s="1"/>
  <c r="W23" i="31" s="1"/>
  <c r="U24" i="31"/>
  <c r="V24" i="31" s="1"/>
  <c r="W24" i="31" s="1"/>
  <c r="U25" i="31"/>
  <c r="V25" i="31"/>
  <c r="W25" i="31" s="1"/>
  <c r="U26" i="31"/>
  <c r="V26" i="31" s="1"/>
  <c r="W26" i="31" s="1"/>
  <c r="U27" i="31"/>
  <c r="V27" i="31" s="1"/>
  <c r="W27" i="31" s="1"/>
  <c r="U28" i="31"/>
  <c r="V28" i="31" s="1"/>
  <c r="W28" i="31" s="1"/>
  <c r="U29" i="31"/>
  <c r="V29" i="31" s="1"/>
  <c r="W29" i="31" s="1"/>
  <c r="C29" i="31"/>
  <c r="C28" i="31"/>
  <c r="C27" i="31"/>
  <c r="C26" i="31"/>
  <c r="C25" i="31"/>
  <c r="C24" i="31"/>
  <c r="C23" i="31"/>
  <c r="C22" i="31"/>
  <c r="C21" i="31"/>
  <c r="C20" i="31"/>
  <c r="C19" i="31"/>
  <c r="C18" i="31"/>
  <c r="C17" i="31"/>
  <c r="C16" i="31"/>
  <c r="C15" i="31"/>
  <c r="C14" i="31"/>
  <c r="C13" i="31"/>
  <c r="C12" i="31"/>
  <c r="C11" i="31"/>
  <c r="C10" i="31"/>
  <c r="C9" i="31"/>
  <c r="C8" i="31"/>
  <c r="C7" i="31"/>
  <c r="C6" i="31"/>
  <c r="C5" i="31"/>
  <c r="C4" i="31"/>
  <c r="C3" i="31"/>
  <c r="C2" i="31"/>
  <c r="Y29" i="31"/>
  <c r="X29" i="31"/>
  <c r="Q29" i="31"/>
  <c r="P29" i="31"/>
  <c r="O29" i="31"/>
  <c r="N29" i="31"/>
  <c r="M29" i="31"/>
  <c r="L29" i="31"/>
  <c r="K29" i="31"/>
  <c r="J29" i="31"/>
  <c r="I29" i="31"/>
  <c r="H29" i="31"/>
  <c r="Y28" i="31"/>
  <c r="X28" i="31"/>
  <c r="R28" i="31"/>
  <c r="Q28" i="31"/>
  <c r="O28" i="31"/>
  <c r="N28" i="31"/>
  <c r="M28" i="31"/>
  <c r="L28" i="31"/>
  <c r="K28" i="31"/>
  <c r="J28" i="31"/>
  <c r="H28" i="31"/>
  <c r="Y27" i="31"/>
  <c r="X27" i="31"/>
  <c r="Q27" i="31"/>
  <c r="P27" i="31"/>
  <c r="O27" i="31"/>
  <c r="N27" i="31"/>
  <c r="M27" i="31"/>
  <c r="L27" i="31"/>
  <c r="K27" i="31"/>
  <c r="J27" i="31"/>
  <c r="I27" i="31"/>
  <c r="H27" i="31"/>
  <c r="Y26" i="31"/>
  <c r="X26" i="31"/>
  <c r="Q26" i="31"/>
  <c r="P26" i="31"/>
  <c r="O26" i="31"/>
  <c r="N26" i="31"/>
  <c r="M26" i="31"/>
  <c r="K26" i="31"/>
  <c r="J26" i="31"/>
  <c r="I26" i="31"/>
  <c r="H26" i="31"/>
  <c r="Y25" i="31"/>
  <c r="X25" i="31"/>
  <c r="R25" i="31"/>
  <c r="Q25" i="31"/>
  <c r="P25" i="31"/>
  <c r="O25" i="31"/>
  <c r="N25" i="31"/>
  <c r="M25" i="31"/>
  <c r="K25" i="31"/>
  <c r="J25" i="31"/>
  <c r="I25" i="31"/>
  <c r="H25" i="31"/>
  <c r="Y24" i="31"/>
  <c r="X24" i="31"/>
  <c r="R24" i="31"/>
  <c r="P24" i="31"/>
  <c r="O24" i="31"/>
  <c r="N24" i="31"/>
  <c r="M24" i="31"/>
  <c r="L24" i="31"/>
  <c r="K24" i="31"/>
  <c r="J24" i="31"/>
  <c r="I24" i="31"/>
  <c r="H24" i="31"/>
  <c r="Y23" i="31"/>
  <c r="X23" i="31"/>
  <c r="R23" i="31"/>
  <c r="P23" i="31"/>
  <c r="O23" i="31"/>
  <c r="N23" i="31"/>
  <c r="L23" i="31"/>
  <c r="K23" i="31"/>
  <c r="J23" i="31"/>
  <c r="I23" i="31"/>
  <c r="H23" i="31"/>
  <c r="Y22" i="31"/>
  <c r="X22" i="31"/>
  <c r="R22" i="31"/>
  <c r="Q22" i="31"/>
  <c r="O22" i="31"/>
  <c r="N22" i="31"/>
  <c r="L22" i="31"/>
  <c r="K22" i="31"/>
  <c r="J22" i="31"/>
  <c r="I22" i="31"/>
  <c r="H22" i="31"/>
  <c r="Y21" i="31"/>
  <c r="AB21" i="31" s="1"/>
  <c r="X21" i="31"/>
  <c r="R21" i="31"/>
  <c r="Q21" i="31"/>
  <c r="P21" i="31"/>
  <c r="O21" i="31"/>
  <c r="N21" i="31"/>
  <c r="M21" i="31"/>
  <c r="L21" i="31"/>
  <c r="K21" i="31"/>
  <c r="J21" i="31"/>
  <c r="I21" i="31"/>
  <c r="H21" i="31"/>
  <c r="Y20" i="31"/>
  <c r="X20" i="31"/>
  <c r="R20" i="31"/>
  <c r="P20" i="31"/>
  <c r="O20" i="31"/>
  <c r="N20" i="31"/>
  <c r="L20" i="31"/>
  <c r="K20" i="31"/>
  <c r="J20" i="31"/>
  <c r="I20" i="31"/>
  <c r="H20" i="31"/>
  <c r="Y19" i="31"/>
  <c r="X19" i="31"/>
  <c r="R19" i="31"/>
  <c r="Q19" i="31"/>
  <c r="P19" i="31"/>
  <c r="O19" i="31"/>
  <c r="M19" i="31"/>
  <c r="K19" i="31"/>
  <c r="J19" i="31"/>
  <c r="I19" i="31"/>
  <c r="H19" i="31"/>
  <c r="Y18" i="31"/>
  <c r="AB18" i="31" s="1"/>
  <c r="X18" i="31"/>
  <c r="R18" i="31"/>
  <c r="Q18" i="31"/>
  <c r="P18" i="31"/>
  <c r="O18" i="31"/>
  <c r="N18" i="31"/>
  <c r="M18" i="31"/>
  <c r="L18" i="31"/>
  <c r="K18" i="31"/>
  <c r="J18" i="31"/>
  <c r="I18" i="31"/>
  <c r="H18" i="31"/>
  <c r="Y17" i="31"/>
  <c r="X17" i="31"/>
  <c r="R17" i="31"/>
  <c r="Q17" i="31"/>
  <c r="O17" i="31"/>
  <c r="N17" i="31"/>
  <c r="L17" i="31"/>
  <c r="K17" i="31"/>
  <c r="J17" i="31"/>
  <c r="I17" i="31"/>
  <c r="H17" i="31"/>
  <c r="Y16" i="31"/>
  <c r="X16" i="31"/>
  <c r="R16" i="31"/>
  <c r="Q16" i="31"/>
  <c r="P16" i="31"/>
  <c r="O16" i="31"/>
  <c r="M16" i="31"/>
  <c r="L16" i="31"/>
  <c r="K16" i="31"/>
  <c r="J16" i="31"/>
  <c r="I16" i="31"/>
  <c r="H16" i="31"/>
  <c r="Y15" i="31"/>
  <c r="X15" i="31"/>
  <c r="R15" i="31"/>
  <c r="Q15" i="31"/>
  <c r="P15" i="31"/>
  <c r="O15" i="31"/>
  <c r="N15" i="31"/>
  <c r="M15" i="31"/>
  <c r="L15" i="31"/>
  <c r="K15" i="31"/>
  <c r="I15" i="31"/>
  <c r="H15" i="31"/>
  <c r="Y14" i="31"/>
  <c r="X14" i="31"/>
  <c r="R14" i="31"/>
  <c r="Q14" i="31"/>
  <c r="P14" i="31"/>
  <c r="O14" i="31"/>
  <c r="N14" i="31"/>
  <c r="L14" i="31"/>
  <c r="K14" i="31"/>
  <c r="J14" i="31"/>
  <c r="I14" i="31"/>
  <c r="H14" i="31"/>
  <c r="Y13" i="31"/>
  <c r="X13" i="31"/>
  <c r="R13" i="31"/>
  <c r="Q13" i="31"/>
  <c r="P13" i="31"/>
  <c r="O13" i="31"/>
  <c r="N13" i="31"/>
  <c r="M13" i="31"/>
  <c r="J13" i="31"/>
  <c r="I13" i="31"/>
  <c r="H13" i="31"/>
  <c r="Y12" i="31"/>
  <c r="X12" i="31"/>
  <c r="R12" i="31"/>
  <c r="Q12" i="31"/>
  <c r="P12" i="31"/>
  <c r="O12" i="31"/>
  <c r="M12" i="31"/>
  <c r="L12" i="31"/>
  <c r="K12" i="31"/>
  <c r="J12" i="31"/>
  <c r="I12" i="31"/>
  <c r="H12" i="31"/>
  <c r="Y11" i="31"/>
  <c r="X11" i="31"/>
  <c r="R11" i="31"/>
  <c r="Q11" i="31"/>
  <c r="P11" i="31"/>
  <c r="O11" i="31"/>
  <c r="N11" i="31"/>
  <c r="L11" i="31"/>
  <c r="K11" i="31"/>
  <c r="J11" i="31"/>
  <c r="I11" i="31"/>
  <c r="H11" i="31"/>
  <c r="Y10" i="31"/>
  <c r="Z10" i="31" s="1"/>
  <c r="S10" i="31" s="1"/>
  <c r="X10" i="31"/>
  <c r="R10" i="31"/>
  <c r="Q10" i="31"/>
  <c r="P10" i="31"/>
  <c r="O10" i="31"/>
  <c r="N10" i="31"/>
  <c r="M10" i="31"/>
  <c r="L10" i="31"/>
  <c r="K10" i="31"/>
  <c r="J10" i="31"/>
  <c r="I10" i="31"/>
  <c r="Y9" i="31"/>
  <c r="X9" i="31"/>
  <c r="R9" i="31"/>
  <c r="Q9" i="31"/>
  <c r="P9" i="31"/>
  <c r="O9" i="31"/>
  <c r="N9" i="31"/>
  <c r="M9" i="31"/>
  <c r="L9" i="31"/>
  <c r="J9" i="31"/>
  <c r="I9" i="31"/>
  <c r="H9" i="31"/>
  <c r="Y8" i="31"/>
  <c r="X8" i="31"/>
  <c r="R8" i="31"/>
  <c r="Q8" i="31"/>
  <c r="P8" i="31"/>
  <c r="O8" i="31"/>
  <c r="N8" i="31"/>
  <c r="M8" i="31"/>
  <c r="K8" i="31"/>
  <c r="J8" i="31"/>
  <c r="H8" i="31"/>
  <c r="Y7" i="31"/>
  <c r="X7" i="31"/>
  <c r="R7" i="31"/>
  <c r="Q7" i="31"/>
  <c r="P7" i="31"/>
  <c r="O7" i="31"/>
  <c r="N7" i="31"/>
  <c r="M7" i="31"/>
  <c r="L7" i="31"/>
  <c r="J7" i="31"/>
  <c r="I7" i="31"/>
  <c r="H7" i="31"/>
  <c r="Y6" i="31"/>
  <c r="X6" i="31"/>
  <c r="R6" i="31"/>
  <c r="Q6" i="31"/>
  <c r="P6" i="31"/>
  <c r="O6" i="31"/>
  <c r="N6" i="31"/>
  <c r="M6" i="31"/>
  <c r="J6" i="31"/>
  <c r="I6" i="31"/>
  <c r="H6" i="31"/>
  <c r="Y5" i="31"/>
  <c r="X5" i="31"/>
  <c r="R5" i="31"/>
  <c r="Q5" i="31"/>
  <c r="P5" i="31"/>
  <c r="O5" i="31"/>
  <c r="N5" i="31"/>
  <c r="M5" i="31"/>
  <c r="K5" i="31"/>
  <c r="J5" i="31"/>
  <c r="I5" i="31"/>
  <c r="H5" i="31"/>
  <c r="Y4" i="31"/>
  <c r="X4" i="31"/>
  <c r="U4" i="31"/>
  <c r="V4" i="31" s="1"/>
  <c r="W4" i="31" s="1"/>
  <c r="R4" i="31"/>
  <c r="Q4" i="31"/>
  <c r="P4" i="31"/>
  <c r="O4" i="31"/>
  <c r="N4" i="31"/>
  <c r="M4" i="31"/>
  <c r="L4" i="31"/>
  <c r="K4" i="31"/>
  <c r="I4" i="31"/>
  <c r="H4" i="31"/>
  <c r="Y3" i="31"/>
  <c r="X3" i="31"/>
  <c r="U3" i="31"/>
  <c r="V3" i="31" s="1"/>
  <c r="W3" i="31" s="1"/>
  <c r="R3" i="31"/>
  <c r="Q3" i="31"/>
  <c r="P3" i="31"/>
  <c r="O3" i="31"/>
  <c r="N3" i="31"/>
  <c r="M3" i="31"/>
  <c r="K3" i="31"/>
  <c r="I3" i="31"/>
  <c r="H3" i="31"/>
  <c r="AA2" i="31"/>
  <c r="Y2" i="31"/>
  <c r="X2" i="31"/>
  <c r="U2" i="31"/>
  <c r="V2" i="31" s="1"/>
  <c r="W2" i="31" s="1"/>
  <c r="R2" i="31"/>
  <c r="Q2" i="31"/>
  <c r="P2" i="31"/>
  <c r="O2" i="31"/>
  <c r="N2" i="31"/>
  <c r="M2" i="31"/>
  <c r="L2" i="31"/>
  <c r="K2" i="31"/>
  <c r="J2" i="31"/>
  <c r="I2" i="31"/>
  <c r="I29" i="32" l="1"/>
  <c r="P29" i="32"/>
  <c r="N29" i="32"/>
  <c r="K10" i="32"/>
  <c r="K29" i="32" s="1"/>
  <c r="J3" i="32"/>
  <c r="S29" i="32"/>
  <c r="T10" i="32"/>
  <c r="AC10" i="32" s="1"/>
  <c r="J4" i="32"/>
  <c r="M17" i="32"/>
  <c r="L15" i="32"/>
  <c r="L29" i="32" s="1"/>
  <c r="T4" i="32"/>
  <c r="AC4" i="32" s="1"/>
  <c r="T22" i="32"/>
  <c r="AC22" i="32" s="1"/>
  <c r="T17" i="32"/>
  <c r="AC17" i="32" s="1"/>
  <c r="Z6" i="31"/>
  <c r="S6" i="31" s="1"/>
  <c r="M22" i="32"/>
  <c r="T3" i="32"/>
  <c r="AC3" i="32" s="1"/>
  <c r="T15" i="32"/>
  <c r="AC15" i="32" s="1"/>
  <c r="Z18" i="31"/>
  <c r="S18" i="31" s="1"/>
  <c r="AC18" i="31" s="1"/>
  <c r="Z12" i="31"/>
  <c r="S12" i="31" s="1"/>
  <c r="AA3" i="31"/>
  <c r="Z11" i="31"/>
  <c r="S11" i="31" s="1"/>
  <c r="AA12" i="31"/>
  <c r="Z15" i="31"/>
  <c r="S15" i="31" s="1"/>
  <c r="AA7" i="31"/>
  <c r="Z27" i="31"/>
  <c r="S27" i="31" s="1"/>
  <c r="M53" i="5" s="1"/>
  <c r="O30" i="31"/>
  <c r="AA5" i="31"/>
  <c r="AA8" i="31"/>
  <c r="H10" i="31"/>
  <c r="L6" i="31"/>
  <c r="AA27" i="31"/>
  <c r="AA23" i="31"/>
  <c r="AA19" i="31"/>
  <c r="AA26" i="31"/>
  <c r="AA22" i="31"/>
  <c r="AA18" i="31"/>
  <c r="Z4" i="31"/>
  <c r="S4" i="31" s="1"/>
  <c r="Z8" i="31"/>
  <c r="S8" i="31" s="1"/>
  <c r="Z9" i="31"/>
  <c r="S9" i="31" s="1"/>
  <c r="Z14" i="31"/>
  <c r="S14" i="31" s="1"/>
  <c r="Z24" i="31"/>
  <c r="Z26" i="31"/>
  <c r="S26" i="31" s="1"/>
  <c r="Z22" i="31"/>
  <c r="S22" i="31" s="1"/>
  <c r="Z23" i="31"/>
  <c r="Z19" i="31"/>
  <c r="Z3" i="31"/>
  <c r="AA4" i="31"/>
  <c r="Z7" i="31"/>
  <c r="AA10" i="31"/>
  <c r="AB12" i="31"/>
  <c r="T12" i="31" s="1"/>
  <c r="AA13" i="31"/>
  <c r="AA14" i="31"/>
  <c r="AA25" i="31"/>
  <c r="Z2" i="31"/>
  <c r="S2" i="31" s="1"/>
  <c r="AA9" i="31"/>
  <c r="AA16" i="31"/>
  <c r="AA17" i="31"/>
  <c r="AA20" i="31"/>
  <c r="AA21" i="31"/>
  <c r="AA28" i="31"/>
  <c r="AA29" i="31"/>
  <c r="Z5" i="31"/>
  <c r="AA6" i="31"/>
  <c r="AB6" i="31" s="1"/>
  <c r="T6" i="31" s="1"/>
  <c r="AC6" i="31" s="1"/>
  <c r="AB10" i="31"/>
  <c r="T10" i="31" s="1"/>
  <c r="AC10" i="31" s="1"/>
  <c r="AA11" i="31"/>
  <c r="Z13" i="31"/>
  <c r="S13" i="31" s="1"/>
  <c r="AA15" i="31"/>
  <c r="Z16" i="31"/>
  <c r="S16" i="31" s="1"/>
  <c r="Z17" i="31"/>
  <c r="S17" i="31" s="1"/>
  <c r="M17" i="31" s="1"/>
  <c r="Z20" i="31"/>
  <c r="AA24" i="31"/>
  <c r="Z28" i="31"/>
  <c r="Z21" i="31"/>
  <c r="S21" i="31" s="1"/>
  <c r="AC21" i="31" s="1"/>
  <c r="Z25" i="31"/>
  <c r="S25" i="31" s="1"/>
  <c r="Z29" i="31"/>
  <c r="S29" i="31" s="1"/>
  <c r="M52" i="5" s="1"/>
  <c r="L134" i="5"/>
  <c r="L135" i="5"/>
  <c r="L125" i="5"/>
  <c r="L127" i="5"/>
  <c r="L128" i="5"/>
  <c r="L75" i="5"/>
  <c r="L76" i="5"/>
  <c r="L77" i="5"/>
  <c r="L78" i="5"/>
  <c r="L74" i="5"/>
  <c r="L52" i="5"/>
  <c r="L53" i="5"/>
  <c r="L54" i="5"/>
  <c r="L55" i="5"/>
  <c r="U6" i="30"/>
  <c r="V6" i="30" s="1"/>
  <c r="W6" i="30" s="1"/>
  <c r="U7" i="30"/>
  <c r="V7" i="30" s="1"/>
  <c r="W7" i="30" s="1"/>
  <c r="U9" i="30"/>
  <c r="V9" i="30" s="1"/>
  <c r="W9" i="30" s="1"/>
  <c r="U10" i="30"/>
  <c r="U12" i="30"/>
  <c r="V12" i="30" s="1"/>
  <c r="W12" i="30" s="1"/>
  <c r="U13" i="30"/>
  <c r="V13" i="30" s="1"/>
  <c r="W13" i="30" s="1"/>
  <c r="U14" i="30"/>
  <c r="V14" i="30" s="1"/>
  <c r="W14" i="30" s="1"/>
  <c r="U15" i="30"/>
  <c r="V15" i="30" s="1"/>
  <c r="W15" i="30" s="1"/>
  <c r="U16" i="30"/>
  <c r="V16" i="30" s="1"/>
  <c r="W16" i="30" s="1"/>
  <c r="U17" i="30"/>
  <c r="U18" i="30"/>
  <c r="V18" i="30" s="1"/>
  <c r="W18" i="30" s="1"/>
  <c r="U19" i="30"/>
  <c r="U20" i="30"/>
  <c r="U21" i="30"/>
  <c r="V21" i="30" s="1"/>
  <c r="W21" i="30" s="1"/>
  <c r="U22" i="30"/>
  <c r="V22" i="30" s="1"/>
  <c r="W22" i="30" s="1"/>
  <c r="U23" i="30"/>
  <c r="C23" i="30"/>
  <c r="C22" i="30"/>
  <c r="C21" i="30"/>
  <c r="C20" i="30"/>
  <c r="C19" i="30"/>
  <c r="C18" i="30"/>
  <c r="C17" i="30"/>
  <c r="C16" i="30"/>
  <c r="C15" i="30"/>
  <c r="C14" i="30"/>
  <c r="C13" i="30"/>
  <c r="C12" i="30"/>
  <c r="C11" i="30"/>
  <c r="C10" i="30"/>
  <c r="C9" i="30"/>
  <c r="C8" i="30"/>
  <c r="C7" i="30"/>
  <c r="C6" i="30"/>
  <c r="C5" i="30"/>
  <c r="C4" i="30"/>
  <c r="C3" i="30"/>
  <c r="C2" i="30"/>
  <c r="Y23" i="30"/>
  <c r="X23" i="30"/>
  <c r="R23" i="30"/>
  <c r="Q23" i="30"/>
  <c r="P23" i="30"/>
  <c r="O23" i="30"/>
  <c r="N23" i="30"/>
  <c r="L23" i="30"/>
  <c r="K23" i="30"/>
  <c r="J23" i="30"/>
  <c r="I23" i="30"/>
  <c r="H23" i="30"/>
  <c r="Y22" i="30"/>
  <c r="X22" i="30"/>
  <c r="R22" i="30"/>
  <c r="Q22" i="30"/>
  <c r="O22" i="30"/>
  <c r="N22" i="30"/>
  <c r="M22" i="30"/>
  <c r="K22" i="30"/>
  <c r="J22" i="30"/>
  <c r="I22" i="30"/>
  <c r="H22" i="30"/>
  <c r="Y21" i="30"/>
  <c r="X21" i="30"/>
  <c r="Q21" i="30"/>
  <c r="P21" i="30"/>
  <c r="O21" i="30"/>
  <c r="N21" i="30"/>
  <c r="M21" i="30"/>
  <c r="L21" i="30"/>
  <c r="K21" i="30"/>
  <c r="J21" i="30"/>
  <c r="I21" i="30"/>
  <c r="H21" i="30"/>
  <c r="Y20" i="30"/>
  <c r="AB20" i="30" s="1"/>
  <c r="X20" i="30"/>
  <c r="R20" i="30"/>
  <c r="Q20" i="30"/>
  <c r="P20" i="30"/>
  <c r="O20" i="30"/>
  <c r="N20" i="30"/>
  <c r="M20" i="30"/>
  <c r="L20" i="30"/>
  <c r="K20" i="30"/>
  <c r="J20" i="30"/>
  <c r="I20" i="30"/>
  <c r="H20" i="30"/>
  <c r="Y19" i="30"/>
  <c r="X19" i="30"/>
  <c r="R19" i="30"/>
  <c r="P19" i="30"/>
  <c r="O19" i="30"/>
  <c r="N19" i="30"/>
  <c r="M19" i="30"/>
  <c r="L19" i="30"/>
  <c r="K19" i="30"/>
  <c r="J19" i="30"/>
  <c r="I19" i="30"/>
  <c r="H19" i="30"/>
  <c r="Y18" i="30"/>
  <c r="X18" i="30"/>
  <c r="R18" i="30"/>
  <c r="P18" i="30"/>
  <c r="O18" i="30"/>
  <c r="N18" i="30"/>
  <c r="M18" i="30"/>
  <c r="L18" i="30"/>
  <c r="K18" i="30"/>
  <c r="J18" i="30"/>
  <c r="I18" i="30"/>
  <c r="H18" i="30"/>
  <c r="Y17" i="30"/>
  <c r="X17" i="30"/>
  <c r="R17" i="30"/>
  <c r="Q17" i="30"/>
  <c r="P17" i="30"/>
  <c r="O17" i="30"/>
  <c r="N17" i="30"/>
  <c r="L17" i="30"/>
  <c r="K17" i="30"/>
  <c r="J17" i="30"/>
  <c r="I17" i="30"/>
  <c r="H17" i="30"/>
  <c r="Y16" i="30"/>
  <c r="X16" i="30"/>
  <c r="R16" i="30"/>
  <c r="Q16" i="30"/>
  <c r="O16" i="30"/>
  <c r="N16" i="30"/>
  <c r="L16" i="30"/>
  <c r="K16" i="30"/>
  <c r="J16" i="30"/>
  <c r="I16" i="30"/>
  <c r="H16" i="30"/>
  <c r="Y15" i="30"/>
  <c r="X15" i="30"/>
  <c r="R15" i="30"/>
  <c r="P15" i="30"/>
  <c r="O15" i="30"/>
  <c r="N15" i="30"/>
  <c r="L15" i="30"/>
  <c r="K15" i="30"/>
  <c r="J15" i="30"/>
  <c r="I15" i="30"/>
  <c r="H15" i="30"/>
  <c r="Y14" i="30"/>
  <c r="X14" i="30"/>
  <c r="R14" i="30"/>
  <c r="Q14" i="30"/>
  <c r="P14" i="30"/>
  <c r="O14" i="30"/>
  <c r="N14" i="30"/>
  <c r="L14" i="30"/>
  <c r="K14" i="30"/>
  <c r="J14" i="30"/>
  <c r="I14" i="30"/>
  <c r="H14" i="30"/>
  <c r="Y13" i="30"/>
  <c r="X13" i="30"/>
  <c r="R13" i="30"/>
  <c r="P13" i="30"/>
  <c r="O13" i="30"/>
  <c r="N13" i="30"/>
  <c r="L13" i="30"/>
  <c r="K13" i="30"/>
  <c r="J13" i="30"/>
  <c r="I13" i="30"/>
  <c r="H13" i="30"/>
  <c r="Y12" i="30"/>
  <c r="X12" i="30"/>
  <c r="R12" i="30"/>
  <c r="Q12" i="30"/>
  <c r="P12" i="30"/>
  <c r="O12" i="30"/>
  <c r="M12" i="30"/>
  <c r="L12" i="30"/>
  <c r="K12" i="30"/>
  <c r="J12" i="30"/>
  <c r="I12" i="30"/>
  <c r="H12" i="30"/>
  <c r="Y11" i="30"/>
  <c r="X11" i="30"/>
  <c r="R11" i="30"/>
  <c r="Q11" i="30"/>
  <c r="O11" i="30"/>
  <c r="N11" i="30"/>
  <c r="M11" i="30"/>
  <c r="K11" i="30"/>
  <c r="J11" i="30"/>
  <c r="I11" i="30"/>
  <c r="H11" i="30"/>
  <c r="Y10" i="30"/>
  <c r="X10" i="30"/>
  <c r="R10" i="30"/>
  <c r="Q10" i="30"/>
  <c r="P10" i="30"/>
  <c r="O10" i="30"/>
  <c r="N10" i="30"/>
  <c r="L10" i="30"/>
  <c r="K10" i="30"/>
  <c r="J10" i="30"/>
  <c r="I10" i="30"/>
  <c r="H10" i="30"/>
  <c r="Y9" i="30"/>
  <c r="X9" i="30"/>
  <c r="R9" i="30"/>
  <c r="Q9" i="30"/>
  <c r="P9" i="30"/>
  <c r="O9" i="30"/>
  <c r="N9" i="30"/>
  <c r="L9" i="30"/>
  <c r="J9" i="30"/>
  <c r="I9" i="30"/>
  <c r="H9" i="30"/>
  <c r="Y8" i="30"/>
  <c r="X8" i="30"/>
  <c r="R8" i="30"/>
  <c r="Q8" i="30"/>
  <c r="P8" i="30"/>
  <c r="O8" i="30"/>
  <c r="N8" i="30"/>
  <c r="M8" i="30"/>
  <c r="K8" i="30"/>
  <c r="J8" i="30"/>
  <c r="I8" i="30"/>
  <c r="H8" i="30"/>
  <c r="Y7" i="30"/>
  <c r="X7" i="30"/>
  <c r="R7" i="30"/>
  <c r="Q7" i="30"/>
  <c r="P7" i="30"/>
  <c r="O7" i="30"/>
  <c r="N7" i="30"/>
  <c r="M7" i="30"/>
  <c r="L7" i="30"/>
  <c r="I7" i="30"/>
  <c r="H7" i="30"/>
  <c r="Y6" i="30"/>
  <c r="X6" i="30"/>
  <c r="R6" i="30"/>
  <c r="Q6" i="30"/>
  <c r="P6" i="30"/>
  <c r="O6" i="30"/>
  <c r="N6" i="30"/>
  <c r="M6" i="30"/>
  <c r="J6" i="30"/>
  <c r="I6" i="30"/>
  <c r="H6" i="30"/>
  <c r="Y5" i="30"/>
  <c r="X5" i="30"/>
  <c r="R5" i="30"/>
  <c r="Q5" i="30"/>
  <c r="P5" i="30"/>
  <c r="O5" i="30"/>
  <c r="N5" i="30"/>
  <c r="M5" i="30"/>
  <c r="K5" i="30"/>
  <c r="J5" i="30"/>
  <c r="I5" i="30"/>
  <c r="H5" i="30"/>
  <c r="Y4" i="30"/>
  <c r="X4" i="30"/>
  <c r="R4" i="30"/>
  <c r="Q4" i="30"/>
  <c r="P4" i="30"/>
  <c r="O4" i="30"/>
  <c r="N4" i="30"/>
  <c r="M4" i="30"/>
  <c r="J4" i="30"/>
  <c r="I4" i="30"/>
  <c r="H4" i="30"/>
  <c r="Y3" i="30"/>
  <c r="X3" i="30"/>
  <c r="U3" i="30"/>
  <c r="V3" i="30" s="1"/>
  <c r="W3" i="30" s="1"/>
  <c r="R3" i="30"/>
  <c r="Q3" i="30"/>
  <c r="P3" i="30"/>
  <c r="O3" i="30"/>
  <c r="N3" i="30"/>
  <c r="M3" i="30"/>
  <c r="L3" i="30"/>
  <c r="J3" i="30"/>
  <c r="H3" i="30"/>
  <c r="Y2" i="30"/>
  <c r="Z2" i="30" s="1"/>
  <c r="S2" i="30" s="1"/>
  <c r="J2" i="30" s="1"/>
  <c r="X2" i="30"/>
  <c r="U2" i="30"/>
  <c r="V2" i="30" s="1"/>
  <c r="W2" i="30" s="1"/>
  <c r="R2" i="30"/>
  <c r="Q2" i="30"/>
  <c r="P2" i="30"/>
  <c r="O2" i="30"/>
  <c r="N2" i="30"/>
  <c r="M2" i="30"/>
  <c r="L2" i="30"/>
  <c r="K2" i="30"/>
  <c r="H2" i="30"/>
  <c r="R26" i="31" l="1"/>
  <c r="M51" i="5"/>
  <c r="Z18" i="30"/>
  <c r="S18" i="30" s="1"/>
  <c r="Q18" i="30" s="1"/>
  <c r="T18" i="31"/>
  <c r="AB26" i="31"/>
  <c r="T26" i="31" s="1"/>
  <c r="M29" i="32"/>
  <c r="J29" i="32"/>
  <c r="L8" i="31"/>
  <c r="M99" i="5"/>
  <c r="K6" i="31"/>
  <c r="L13" i="31"/>
  <c r="M100" i="5"/>
  <c r="P22" i="31"/>
  <c r="AB29" i="31"/>
  <c r="T29" i="31" s="1"/>
  <c r="AC29" i="31" s="1"/>
  <c r="AB22" i="31"/>
  <c r="M14" i="31"/>
  <c r="R27" i="31"/>
  <c r="AB11" i="31"/>
  <c r="T11" i="31" s="1"/>
  <c r="AC11" i="31" s="1"/>
  <c r="AB27" i="31"/>
  <c r="T27" i="31" s="1"/>
  <c r="AC27" i="31" s="1"/>
  <c r="AB15" i="31"/>
  <c r="T15" i="31" s="1"/>
  <c r="AC15" i="31" s="1"/>
  <c r="R29" i="31"/>
  <c r="H2" i="31"/>
  <c r="H30" i="31" s="1"/>
  <c r="M11" i="31"/>
  <c r="AB2" i="31"/>
  <c r="T2" i="31" s="1"/>
  <c r="AC2" i="31" s="1"/>
  <c r="AB14" i="31"/>
  <c r="T14" i="31" s="1"/>
  <c r="AC14" i="31" s="1"/>
  <c r="J4" i="31"/>
  <c r="J15" i="31"/>
  <c r="AB4" i="31"/>
  <c r="AC12" i="31"/>
  <c r="N12" i="31"/>
  <c r="T22" i="31"/>
  <c r="T21" i="31"/>
  <c r="AB17" i="31"/>
  <c r="T17" i="31" s="1"/>
  <c r="AC17" i="31" s="1"/>
  <c r="K13" i="31"/>
  <c r="AB5" i="31"/>
  <c r="S5" i="31"/>
  <c r="M97" i="5" s="1"/>
  <c r="AB25" i="31"/>
  <c r="T25" i="31" s="1"/>
  <c r="AC26" i="31"/>
  <c r="L26" i="31"/>
  <c r="AB24" i="31"/>
  <c r="S24" i="31"/>
  <c r="AB9" i="31"/>
  <c r="T9" i="31" s="1"/>
  <c r="N16" i="31"/>
  <c r="S3" i="31"/>
  <c r="AB3" i="31"/>
  <c r="K9" i="31"/>
  <c r="AC9" i="31"/>
  <c r="T4" i="31"/>
  <c r="AC4" i="31" s="1"/>
  <c r="AB20" i="31"/>
  <c r="S20" i="31"/>
  <c r="S19" i="31"/>
  <c r="AB19" i="31"/>
  <c r="I8" i="31"/>
  <c r="AB13" i="31"/>
  <c r="T13" i="31" s="1"/>
  <c r="AC13" i="31" s="1"/>
  <c r="AC25" i="31"/>
  <c r="L25" i="31"/>
  <c r="AB28" i="31"/>
  <c r="S28" i="31"/>
  <c r="P17" i="31"/>
  <c r="AB7" i="31"/>
  <c r="S7" i="31"/>
  <c r="S23" i="31"/>
  <c r="AB23" i="31"/>
  <c r="AC22" i="31"/>
  <c r="M22" i="31"/>
  <c r="AB8" i="31"/>
  <c r="T8" i="31" s="1"/>
  <c r="AC8" i="31" s="1"/>
  <c r="AB16" i="31"/>
  <c r="T16" i="31" s="1"/>
  <c r="AC16" i="31" s="1"/>
  <c r="Z8" i="30"/>
  <c r="Z20" i="30"/>
  <c r="S20" i="30" s="1"/>
  <c r="AA2" i="30"/>
  <c r="AB2" i="30" s="1"/>
  <c r="T2" i="30" s="1"/>
  <c r="AA21" i="30"/>
  <c r="AA15" i="30"/>
  <c r="AA11" i="30"/>
  <c r="AA7" i="30"/>
  <c r="AA3" i="30"/>
  <c r="S8" i="30"/>
  <c r="Z15" i="30"/>
  <c r="S15" i="30" s="1"/>
  <c r="AA20" i="30"/>
  <c r="Z23" i="30"/>
  <c r="S23" i="30" s="1"/>
  <c r="Z14" i="30"/>
  <c r="Z10" i="30"/>
  <c r="Z6" i="30"/>
  <c r="Z3" i="30"/>
  <c r="S3" i="30" s="1"/>
  <c r="Z9" i="30"/>
  <c r="S9" i="30" s="1"/>
  <c r="M9" i="30" s="1"/>
  <c r="AA10" i="30"/>
  <c r="Z11" i="30"/>
  <c r="S11" i="30" s="1"/>
  <c r="L11" i="30" s="1"/>
  <c r="AA12" i="30"/>
  <c r="Z16" i="30"/>
  <c r="Z17" i="30"/>
  <c r="S17" i="30" s="1"/>
  <c r="AA18" i="30"/>
  <c r="AB18" i="30" s="1"/>
  <c r="AA19" i="30"/>
  <c r="AB19" i="30" s="1"/>
  <c r="AA23" i="30"/>
  <c r="AA4" i="30"/>
  <c r="AA13" i="30"/>
  <c r="Z19" i="30"/>
  <c r="S19" i="30" s="1"/>
  <c r="Z22" i="30"/>
  <c r="O24" i="30"/>
  <c r="AC2" i="30"/>
  <c r="I2" i="30"/>
  <c r="Z4" i="30"/>
  <c r="Z5" i="30"/>
  <c r="S5" i="30" s="1"/>
  <c r="AA8" i="30"/>
  <c r="AB8" i="30" s="1"/>
  <c r="T8" i="30" s="1"/>
  <c r="AA9" i="30"/>
  <c r="AA17" i="30"/>
  <c r="AB17" i="30" s="1"/>
  <c r="T17" i="30" s="1"/>
  <c r="AA22" i="30"/>
  <c r="H24" i="30"/>
  <c r="AA5" i="30"/>
  <c r="AA6" i="30"/>
  <c r="Z7" i="30"/>
  <c r="S7" i="30" s="1"/>
  <c r="J7" i="30" s="1"/>
  <c r="J24" i="30" s="1"/>
  <c r="Z12" i="30"/>
  <c r="Z13" i="30"/>
  <c r="S13" i="30" s="1"/>
  <c r="M13" i="30" s="1"/>
  <c r="AA14" i="30"/>
  <c r="AA16" i="30"/>
  <c r="Z21" i="30"/>
  <c r="S21" i="30" s="1"/>
  <c r="AB23" i="30"/>
  <c r="T23" i="30" s="1"/>
  <c r="C38" i="28"/>
  <c r="C37" i="28"/>
  <c r="C36" i="28"/>
  <c r="C35" i="28"/>
  <c r="C34" i="28"/>
  <c r="C33" i="28"/>
  <c r="C32" i="28"/>
  <c r="C31" i="28"/>
  <c r="C30" i="28"/>
  <c r="C29" i="28"/>
  <c r="C28" i="28"/>
  <c r="C27" i="28"/>
  <c r="C26" i="28"/>
  <c r="C25" i="28"/>
  <c r="C24" i="28"/>
  <c r="C23" i="28"/>
  <c r="C22" i="28"/>
  <c r="C21" i="28"/>
  <c r="C20" i="28"/>
  <c r="C19" i="28"/>
  <c r="C18" i="28"/>
  <c r="C17" i="28"/>
  <c r="C16" i="28"/>
  <c r="C15" i="28"/>
  <c r="C14" i="28"/>
  <c r="C13" i="28"/>
  <c r="C12" i="28"/>
  <c r="C11" i="28"/>
  <c r="C10" i="28"/>
  <c r="C9" i="28"/>
  <c r="C8" i="28"/>
  <c r="C7" i="28"/>
  <c r="C6" i="28"/>
  <c r="C5" i="28"/>
  <c r="C4" i="28"/>
  <c r="C3" i="28"/>
  <c r="C2" i="28"/>
  <c r="Y38" i="28"/>
  <c r="X38" i="28"/>
  <c r="U38" i="28"/>
  <c r="V38" i="28" s="1"/>
  <c r="W38" i="28" s="1"/>
  <c r="R38" i="28"/>
  <c r="P38" i="28"/>
  <c r="O38" i="28"/>
  <c r="N38" i="28"/>
  <c r="L38" i="28"/>
  <c r="K38" i="28"/>
  <c r="J38" i="28"/>
  <c r="I38" i="28"/>
  <c r="H38" i="28"/>
  <c r="Y37" i="28"/>
  <c r="X37" i="28"/>
  <c r="U37" i="28"/>
  <c r="V37" i="28" s="1"/>
  <c r="W37" i="28" s="1"/>
  <c r="R37" i="28"/>
  <c r="Q37" i="28"/>
  <c r="O37" i="28"/>
  <c r="N37" i="28"/>
  <c r="M37" i="28"/>
  <c r="L37" i="28"/>
  <c r="K37" i="28"/>
  <c r="J37" i="28"/>
  <c r="I37" i="28"/>
  <c r="H37" i="28"/>
  <c r="Y36" i="28"/>
  <c r="AB36" i="28" s="1"/>
  <c r="X36" i="28"/>
  <c r="U36" i="28"/>
  <c r="V36" i="28" s="1"/>
  <c r="R36" i="28"/>
  <c r="Q36" i="28"/>
  <c r="P36" i="28"/>
  <c r="O36" i="28"/>
  <c r="N36" i="28"/>
  <c r="M36" i="28"/>
  <c r="L36" i="28"/>
  <c r="K36" i="28"/>
  <c r="J36" i="28"/>
  <c r="I36" i="28"/>
  <c r="H36" i="28"/>
  <c r="Y35" i="28"/>
  <c r="X35" i="28"/>
  <c r="U35" i="28"/>
  <c r="V35" i="28" s="1"/>
  <c r="W35" i="28" s="1"/>
  <c r="R35" i="28"/>
  <c r="Q35" i="28"/>
  <c r="O35" i="28"/>
  <c r="N35" i="28"/>
  <c r="L35" i="28"/>
  <c r="K35" i="28"/>
  <c r="J35" i="28"/>
  <c r="I35" i="28"/>
  <c r="H35" i="28"/>
  <c r="Y34" i="28"/>
  <c r="X34" i="28"/>
  <c r="U34" i="28"/>
  <c r="V34" i="28" s="1"/>
  <c r="W34" i="28" s="1"/>
  <c r="R34" i="28"/>
  <c r="P34" i="28"/>
  <c r="O34" i="28"/>
  <c r="N34" i="28"/>
  <c r="M34" i="28"/>
  <c r="L34" i="28"/>
  <c r="K34" i="28"/>
  <c r="J34" i="28"/>
  <c r="I34" i="28"/>
  <c r="H34" i="28"/>
  <c r="Y33" i="28"/>
  <c r="X33" i="28"/>
  <c r="U33" i="28"/>
  <c r="V33" i="28" s="1"/>
  <c r="W33" i="28" s="1"/>
  <c r="R33" i="28"/>
  <c r="P33" i="28"/>
  <c r="O33" i="28"/>
  <c r="N33" i="28"/>
  <c r="M33" i="28"/>
  <c r="L33" i="28"/>
  <c r="K33" i="28"/>
  <c r="J33" i="28"/>
  <c r="I33" i="28"/>
  <c r="H33" i="28"/>
  <c r="Y32" i="28"/>
  <c r="Z32" i="28" s="1"/>
  <c r="S32" i="28" s="1"/>
  <c r="X32" i="28"/>
  <c r="U32" i="28"/>
  <c r="V32" i="28" s="1"/>
  <c r="R32" i="28"/>
  <c r="Q32" i="28"/>
  <c r="P32" i="28"/>
  <c r="O32" i="28"/>
  <c r="N32" i="28"/>
  <c r="M32" i="28"/>
  <c r="L32" i="28"/>
  <c r="K32" i="28"/>
  <c r="J32" i="28"/>
  <c r="I32" i="28"/>
  <c r="H32" i="28"/>
  <c r="Y31" i="28"/>
  <c r="X31" i="28"/>
  <c r="U31" i="28"/>
  <c r="V31" i="28" s="1"/>
  <c r="R31" i="28"/>
  <c r="Q31" i="28"/>
  <c r="P31" i="28"/>
  <c r="O31" i="28"/>
  <c r="N31" i="28"/>
  <c r="M31" i="28"/>
  <c r="K31" i="28"/>
  <c r="J31" i="28"/>
  <c r="I31" i="28"/>
  <c r="H31" i="28"/>
  <c r="Y30" i="28"/>
  <c r="AB30" i="28" s="1"/>
  <c r="X30" i="28"/>
  <c r="U30" i="28"/>
  <c r="V30" i="28" s="1"/>
  <c r="R30" i="28"/>
  <c r="Q30" i="28"/>
  <c r="P30" i="28"/>
  <c r="O30" i="28"/>
  <c r="N30" i="28"/>
  <c r="M30" i="28"/>
  <c r="L30" i="28"/>
  <c r="K30" i="28"/>
  <c r="J30" i="28"/>
  <c r="I30" i="28"/>
  <c r="H30" i="28"/>
  <c r="Y29" i="28"/>
  <c r="X29" i="28"/>
  <c r="U29" i="28"/>
  <c r="V29" i="28" s="1"/>
  <c r="R29" i="28"/>
  <c r="Q29" i="28"/>
  <c r="P29" i="28"/>
  <c r="O29" i="28"/>
  <c r="N29" i="28"/>
  <c r="M29" i="28"/>
  <c r="K29" i="28"/>
  <c r="J29" i="28"/>
  <c r="I29" i="28"/>
  <c r="H29" i="28"/>
  <c r="Y28" i="28"/>
  <c r="X28" i="28"/>
  <c r="U28" i="28"/>
  <c r="V28" i="28" s="1"/>
  <c r="W28" i="28" s="1"/>
  <c r="R28" i="28"/>
  <c r="P28" i="28"/>
  <c r="O28" i="28"/>
  <c r="N28" i="28"/>
  <c r="M28" i="28"/>
  <c r="K28" i="28"/>
  <c r="J28" i="28"/>
  <c r="I28" i="28"/>
  <c r="H28" i="28"/>
  <c r="Y27" i="28"/>
  <c r="X27" i="28"/>
  <c r="U27" i="28"/>
  <c r="V27" i="28" s="1"/>
  <c r="W27" i="28" s="1"/>
  <c r="R27" i="28"/>
  <c r="Q27" i="28"/>
  <c r="P27" i="28"/>
  <c r="O27" i="28"/>
  <c r="N27" i="28"/>
  <c r="M27" i="28"/>
  <c r="K27" i="28"/>
  <c r="J27" i="28"/>
  <c r="I27" i="28"/>
  <c r="H27" i="28"/>
  <c r="Y26" i="28"/>
  <c r="X26" i="28"/>
  <c r="U26" i="28"/>
  <c r="V26" i="28" s="1"/>
  <c r="W26" i="28" s="1"/>
  <c r="R26" i="28"/>
  <c r="Q26" i="28"/>
  <c r="O26" i="28"/>
  <c r="N26" i="28"/>
  <c r="M26" i="28"/>
  <c r="L26" i="28"/>
  <c r="K26" i="28"/>
  <c r="J26" i="28"/>
  <c r="I26" i="28"/>
  <c r="H26" i="28"/>
  <c r="Y25" i="28"/>
  <c r="X25" i="28"/>
  <c r="U25" i="28"/>
  <c r="V25" i="28" s="1"/>
  <c r="W25" i="28" s="1"/>
  <c r="R25" i="28"/>
  <c r="Q25" i="28"/>
  <c r="P25" i="28"/>
  <c r="O25" i="28"/>
  <c r="N25" i="28"/>
  <c r="M25" i="28"/>
  <c r="K25" i="28"/>
  <c r="J25" i="28"/>
  <c r="I25" i="28"/>
  <c r="H25" i="28"/>
  <c r="Y24" i="28"/>
  <c r="X24" i="28"/>
  <c r="U24" i="28"/>
  <c r="V24" i="28" s="1"/>
  <c r="W24" i="28" s="1"/>
  <c r="R24" i="28"/>
  <c r="P24" i="28"/>
  <c r="O24" i="28"/>
  <c r="M24" i="28"/>
  <c r="L24" i="28"/>
  <c r="K24" i="28"/>
  <c r="J24" i="28"/>
  <c r="I24" i="28"/>
  <c r="H24" i="28"/>
  <c r="Y23" i="28"/>
  <c r="X23" i="28"/>
  <c r="U23" i="28"/>
  <c r="V23" i="28" s="1"/>
  <c r="R23" i="28"/>
  <c r="Q23" i="28"/>
  <c r="P23" i="28"/>
  <c r="O23" i="28"/>
  <c r="N23" i="28"/>
  <c r="M23" i="28"/>
  <c r="K23" i="28"/>
  <c r="J23" i="28"/>
  <c r="I23" i="28"/>
  <c r="H23" i="28"/>
  <c r="Y22" i="28"/>
  <c r="X22" i="28"/>
  <c r="U22" i="28"/>
  <c r="V22" i="28" s="1"/>
  <c r="W22" i="28" s="1"/>
  <c r="R22" i="28"/>
  <c r="Q22" i="28"/>
  <c r="P22" i="28"/>
  <c r="O22" i="28"/>
  <c r="N22" i="28"/>
  <c r="L22" i="28"/>
  <c r="K22" i="28"/>
  <c r="J22" i="28"/>
  <c r="I22" i="28"/>
  <c r="H22" i="28"/>
  <c r="Y21" i="28"/>
  <c r="X21" i="28"/>
  <c r="U21" i="28"/>
  <c r="V21" i="28" s="1"/>
  <c r="W21" i="28" s="1"/>
  <c r="R21" i="28"/>
  <c r="Q21" i="28"/>
  <c r="P21" i="28"/>
  <c r="O21" i="28"/>
  <c r="M21" i="28"/>
  <c r="K21" i="28"/>
  <c r="J21" i="28"/>
  <c r="I21" i="28"/>
  <c r="H21" i="28"/>
  <c r="Y20" i="28"/>
  <c r="X20" i="28"/>
  <c r="U20" i="28"/>
  <c r="V20" i="28" s="1"/>
  <c r="W20" i="28" s="1"/>
  <c r="R20" i="28"/>
  <c r="Q20" i="28"/>
  <c r="P20" i="28"/>
  <c r="O20" i="28"/>
  <c r="N20" i="28"/>
  <c r="L20" i="28"/>
  <c r="K20" i="28"/>
  <c r="J20" i="28"/>
  <c r="I20" i="28"/>
  <c r="H20" i="28"/>
  <c r="Y19" i="28"/>
  <c r="X19" i="28"/>
  <c r="U19" i="28"/>
  <c r="V19" i="28" s="1"/>
  <c r="W19" i="28" s="1"/>
  <c r="R19" i="28"/>
  <c r="Q19" i="28"/>
  <c r="P19" i="28"/>
  <c r="O19" i="28"/>
  <c r="N19" i="28"/>
  <c r="K19" i="28"/>
  <c r="J19" i="28"/>
  <c r="I19" i="28"/>
  <c r="H19" i="28"/>
  <c r="Y18" i="28"/>
  <c r="X18" i="28"/>
  <c r="U18" i="28"/>
  <c r="V18" i="28" s="1"/>
  <c r="W18" i="28" s="1"/>
  <c r="R18" i="28"/>
  <c r="Q18" i="28"/>
  <c r="P18" i="28"/>
  <c r="O18" i="28"/>
  <c r="L18" i="28"/>
  <c r="K18" i="28"/>
  <c r="J18" i="28"/>
  <c r="I18" i="28"/>
  <c r="H18" i="28"/>
  <c r="Y17" i="28"/>
  <c r="X17" i="28"/>
  <c r="U17" i="28"/>
  <c r="V17" i="28" s="1"/>
  <c r="W17" i="28" s="1"/>
  <c r="R17" i="28"/>
  <c r="Q17" i="28"/>
  <c r="P17" i="28"/>
  <c r="O17" i="28"/>
  <c r="L17" i="28"/>
  <c r="K17" i="28"/>
  <c r="J17" i="28"/>
  <c r="I17" i="28"/>
  <c r="H17" i="28"/>
  <c r="Y16" i="28"/>
  <c r="X16" i="28"/>
  <c r="U16" i="28"/>
  <c r="V16" i="28" s="1"/>
  <c r="W16" i="28" s="1"/>
  <c r="R16" i="28"/>
  <c r="Q16" i="28"/>
  <c r="O16" i="28"/>
  <c r="N16" i="28"/>
  <c r="L16" i="28"/>
  <c r="K16" i="28"/>
  <c r="J16" i="28"/>
  <c r="I16" i="28"/>
  <c r="H16" i="28"/>
  <c r="Y15" i="28"/>
  <c r="X15" i="28"/>
  <c r="U15" i="28"/>
  <c r="V15" i="28" s="1"/>
  <c r="W15" i="28" s="1"/>
  <c r="R15" i="28"/>
  <c r="Q15" i="28"/>
  <c r="P15" i="28"/>
  <c r="O15" i="28"/>
  <c r="N15" i="28"/>
  <c r="K15" i="28"/>
  <c r="J15" i="28"/>
  <c r="I15" i="28"/>
  <c r="H15" i="28"/>
  <c r="Y14" i="28"/>
  <c r="X14" i="28"/>
  <c r="U14" i="28"/>
  <c r="V14" i="28" s="1"/>
  <c r="R14" i="28"/>
  <c r="Q14" i="28"/>
  <c r="O14" i="28"/>
  <c r="N14" i="28"/>
  <c r="M14" i="28"/>
  <c r="L14" i="28"/>
  <c r="K14" i="28"/>
  <c r="J14" i="28"/>
  <c r="I14" i="28"/>
  <c r="H14" i="28"/>
  <c r="Y13" i="28"/>
  <c r="X13" i="28"/>
  <c r="U13" i="28"/>
  <c r="V13" i="28" s="1"/>
  <c r="W13" i="28" s="1"/>
  <c r="R13" i="28"/>
  <c r="Q13" i="28"/>
  <c r="P13" i="28"/>
  <c r="O13" i="28"/>
  <c r="N13" i="28"/>
  <c r="M13" i="28"/>
  <c r="L13" i="28"/>
  <c r="J13" i="28"/>
  <c r="H13" i="28"/>
  <c r="Y12" i="28"/>
  <c r="X12" i="28"/>
  <c r="U12" i="28"/>
  <c r="V12" i="28" s="1"/>
  <c r="W12" i="28" s="1"/>
  <c r="R12" i="28"/>
  <c r="Q12" i="28"/>
  <c r="P12" i="28"/>
  <c r="O12" i="28"/>
  <c r="N12" i="28"/>
  <c r="M12" i="28"/>
  <c r="K12" i="28"/>
  <c r="J12" i="28"/>
  <c r="I12" i="28"/>
  <c r="H12" i="28"/>
  <c r="Y11" i="28"/>
  <c r="X11" i="28"/>
  <c r="U11" i="28"/>
  <c r="V11" i="28" s="1"/>
  <c r="W11" i="28" s="1"/>
  <c r="R11" i="28"/>
  <c r="Q11" i="28"/>
  <c r="P11" i="28"/>
  <c r="O11" i="28"/>
  <c r="N11" i="28"/>
  <c r="M11" i="28"/>
  <c r="L11" i="28"/>
  <c r="J11" i="28"/>
  <c r="I11" i="28"/>
  <c r="H11" i="28"/>
  <c r="Y10" i="28"/>
  <c r="X10" i="28"/>
  <c r="U10" i="28"/>
  <c r="V10" i="28" s="1"/>
  <c r="W10" i="28" s="1"/>
  <c r="R10" i="28"/>
  <c r="Q10" i="28"/>
  <c r="P10" i="28"/>
  <c r="O10" i="28"/>
  <c r="N10" i="28"/>
  <c r="M10" i="28"/>
  <c r="J10" i="28"/>
  <c r="I10" i="28"/>
  <c r="H10" i="28"/>
  <c r="Y9" i="28"/>
  <c r="X9" i="28"/>
  <c r="U9" i="28"/>
  <c r="V9" i="28" s="1"/>
  <c r="W9" i="28" s="1"/>
  <c r="R9" i="28"/>
  <c r="Q9" i="28"/>
  <c r="P9" i="28"/>
  <c r="O9" i="28"/>
  <c r="N9" i="28"/>
  <c r="M9" i="28"/>
  <c r="K9" i="28"/>
  <c r="J9" i="28"/>
  <c r="I9" i="28"/>
  <c r="H9" i="28"/>
  <c r="Y8" i="28"/>
  <c r="X8" i="28"/>
  <c r="U8" i="28"/>
  <c r="V8" i="28" s="1"/>
  <c r="R8" i="28"/>
  <c r="Q8" i="28"/>
  <c r="P8" i="28"/>
  <c r="O8" i="28"/>
  <c r="N8" i="28"/>
  <c r="M8" i="28"/>
  <c r="L8" i="28"/>
  <c r="J8" i="28"/>
  <c r="I8" i="28"/>
  <c r="H8" i="28"/>
  <c r="Y7" i="28"/>
  <c r="X7" i="28"/>
  <c r="U7" i="28"/>
  <c r="V7" i="28" s="1"/>
  <c r="W7" i="28" s="1"/>
  <c r="R7" i="28"/>
  <c r="Q7" i="28"/>
  <c r="P7" i="28"/>
  <c r="O7" i="28"/>
  <c r="N7" i="28"/>
  <c r="M7" i="28"/>
  <c r="K7" i="28"/>
  <c r="J7" i="28"/>
  <c r="I7" i="28"/>
  <c r="H7" i="28"/>
  <c r="Y6" i="28"/>
  <c r="X6" i="28"/>
  <c r="U6" i="28"/>
  <c r="V6" i="28" s="1"/>
  <c r="R6" i="28"/>
  <c r="Q6" i="28"/>
  <c r="P6" i="28"/>
  <c r="O6" i="28"/>
  <c r="N6" i="28"/>
  <c r="M6" i="28"/>
  <c r="L6" i="28"/>
  <c r="J6" i="28"/>
  <c r="I6" i="28"/>
  <c r="H6" i="28"/>
  <c r="Y5" i="28"/>
  <c r="X5" i="28"/>
  <c r="U5" i="28"/>
  <c r="V5" i="28" s="1"/>
  <c r="W5" i="28" s="1"/>
  <c r="R5" i="28"/>
  <c r="Q5" i="28"/>
  <c r="P5" i="28"/>
  <c r="O5" i="28"/>
  <c r="N5" i="28"/>
  <c r="M5" i="28"/>
  <c r="L5" i="28"/>
  <c r="K5" i="28"/>
  <c r="J5" i="28"/>
  <c r="H5" i="28"/>
  <c r="Y4" i="28"/>
  <c r="X4" i="28"/>
  <c r="U4" i="28"/>
  <c r="V4" i="28" s="1"/>
  <c r="W4" i="28" s="1"/>
  <c r="R4" i="28"/>
  <c r="Q4" i="28"/>
  <c r="P4" i="28"/>
  <c r="O4" i="28"/>
  <c r="N4" i="28"/>
  <c r="M4" i="28"/>
  <c r="L4" i="28"/>
  <c r="K4" i="28"/>
  <c r="I4" i="28"/>
  <c r="H4" i="28"/>
  <c r="Y3" i="28"/>
  <c r="X3" i="28"/>
  <c r="U3" i="28"/>
  <c r="V3" i="28" s="1"/>
  <c r="W3" i="28" s="1"/>
  <c r="R3" i="28"/>
  <c r="Q3" i="28"/>
  <c r="P3" i="28"/>
  <c r="O3" i="28"/>
  <c r="N3" i="28"/>
  <c r="M3" i="28"/>
  <c r="L3" i="28"/>
  <c r="K3" i="28"/>
  <c r="I3" i="28"/>
  <c r="Y2" i="28"/>
  <c r="Z2" i="28" s="1"/>
  <c r="X2" i="28"/>
  <c r="AA2" i="28" s="1"/>
  <c r="U2" i="28"/>
  <c r="V2" i="28" s="1"/>
  <c r="R2" i="28"/>
  <c r="Q2" i="28"/>
  <c r="P2" i="28"/>
  <c r="O2" i="28"/>
  <c r="N2" i="28"/>
  <c r="M2" i="28"/>
  <c r="L2" i="28"/>
  <c r="K2" i="28"/>
  <c r="J2" i="28"/>
  <c r="H2" i="28"/>
  <c r="P28" i="31" l="1"/>
  <c r="Q20" i="31"/>
  <c r="L19" i="31"/>
  <c r="M103" i="5"/>
  <c r="J3" i="31"/>
  <c r="J30" i="31" s="1"/>
  <c r="Q23" i="31"/>
  <c r="P30" i="31"/>
  <c r="T23" i="31"/>
  <c r="AC23" i="31" s="1"/>
  <c r="T7" i="31"/>
  <c r="T28" i="31"/>
  <c r="AC28" i="31" s="1"/>
  <c r="T20" i="31"/>
  <c r="AC20" i="31" s="1"/>
  <c r="Q15" i="30"/>
  <c r="L126" i="5"/>
  <c r="M20" i="31"/>
  <c r="Q24" i="31"/>
  <c r="L5" i="31"/>
  <c r="M23" i="31"/>
  <c r="R30" i="31"/>
  <c r="T24" i="31"/>
  <c r="AC24" i="31" s="1"/>
  <c r="T5" i="31"/>
  <c r="AC5" i="31" s="1"/>
  <c r="I24" i="30"/>
  <c r="T19" i="30"/>
  <c r="I3" i="30"/>
  <c r="L124" i="5"/>
  <c r="K7" i="31"/>
  <c r="K30" i="31" s="1"/>
  <c r="AC7" i="31"/>
  <c r="T19" i="31"/>
  <c r="AC19" i="31" s="1"/>
  <c r="T3" i="31"/>
  <c r="AC3" i="31" s="1"/>
  <c r="R21" i="30"/>
  <c r="L51" i="5"/>
  <c r="AB13" i="30"/>
  <c r="T13" i="30" s="1"/>
  <c r="T18" i="30"/>
  <c r="AC18" i="30" s="1"/>
  <c r="S30" i="31"/>
  <c r="I28" i="31"/>
  <c r="I30" i="31" s="1"/>
  <c r="N19" i="31"/>
  <c r="N30" i="31" s="1"/>
  <c r="L3" i="31"/>
  <c r="T20" i="30"/>
  <c r="AC20" i="30" s="1"/>
  <c r="AB15" i="30"/>
  <c r="T15" i="30" s="1"/>
  <c r="AC15" i="30" s="1"/>
  <c r="AB5" i="30"/>
  <c r="T5" i="30" s="1"/>
  <c r="AC5" i="30" s="1"/>
  <c r="AB7" i="30"/>
  <c r="AB21" i="30"/>
  <c r="T21" i="30" s="1"/>
  <c r="AC21" i="30" s="1"/>
  <c r="AC17" i="30"/>
  <c r="AC19" i="30"/>
  <c r="AB4" i="30"/>
  <c r="S4" i="30"/>
  <c r="L4" i="30" s="1"/>
  <c r="R24" i="30"/>
  <c r="AB9" i="30"/>
  <c r="AC13" i="30"/>
  <c r="Q13" i="30"/>
  <c r="P11" i="30"/>
  <c r="S14" i="30"/>
  <c r="AB14" i="30"/>
  <c r="AC23" i="30"/>
  <c r="M23" i="30"/>
  <c r="AC8" i="30"/>
  <c r="L8" i="30"/>
  <c r="AB12" i="30"/>
  <c r="S12" i="30"/>
  <c r="AB22" i="30"/>
  <c r="S22" i="30"/>
  <c r="P22" i="30" s="1"/>
  <c r="M17" i="30"/>
  <c r="AB11" i="30"/>
  <c r="K3" i="30"/>
  <c r="AB3" i="30"/>
  <c r="T3" i="30" s="1"/>
  <c r="AC3" i="30" s="1"/>
  <c r="K9" i="30"/>
  <c r="S10" i="30"/>
  <c r="AB10" i="30"/>
  <c r="K7" i="30"/>
  <c r="L5" i="30"/>
  <c r="Q19" i="30"/>
  <c r="AB16" i="30"/>
  <c r="S16" i="30"/>
  <c r="M16" i="30" s="1"/>
  <c r="S6" i="30"/>
  <c r="K6" i="30" s="1"/>
  <c r="AB6" i="30"/>
  <c r="M15" i="30"/>
  <c r="Z33" i="28"/>
  <c r="S33" i="28" s="1"/>
  <c r="Q33" i="28" s="1"/>
  <c r="Z22" i="28"/>
  <c r="S22" i="28" s="1"/>
  <c r="M22" i="28" s="1"/>
  <c r="Z15" i="28"/>
  <c r="Z4" i="28"/>
  <c r="S4" i="28" s="1"/>
  <c r="J4" i="28" s="1"/>
  <c r="Z11" i="28"/>
  <c r="S11" i="28" s="1"/>
  <c r="Z12" i="28"/>
  <c r="S12" i="28" s="1"/>
  <c r="L12" i="28" s="1"/>
  <c r="AB32" i="28"/>
  <c r="AA3" i="28"/>
  <c r="Z26" i="28"/>
  <c r="S26" i="28" s="1"/>
  <c r="P26" i="28" s="1"/>
  <c r="Z8" i="28"/>
  <c r="S8" i="28" s="1"/>
  <c r="Z28" i="28"/>
  <c r="S28" i="28" s="1"/>
  <c r="Q28" i="28" s="1"/>
  <c r="Z10" i="28"/>
  <c r="S10" i="28" s="1"/>
  <c r="K10" i="28" s="1"/>
  <c r="Z17" i="28"/>
  <c r="Z24" i="28"/>
  <c r="S24" i="28" s="1"/>
  <c r="N24" i="28" s="1"/>
  <c r="AA4" i="28"/>
  <c r="Z35" i="28"/>
  <c r="S35" i="28" s="1"/>
  <c r="M35" i="28" s="1"/>
  <c r="AA9" i="28"/>
  <c r="AB9" i="28" s="1"/>
  <c r="Z27" i="28"/>
  <c r="S27" i="28" s="1"/>
  <c r="Z38" i="28"/>
  <c r="S38" i="28" s="1"/>
  <c r="M38" i="28" s="1"/>
  <c r="AA6" i="28"/>
  <c r="Z9" i="28"/>
  <c r="Z16" i="28"/>
  <c r="Z19" i="28"/>
  <c r="S19" i="28" s="1"/>
  <c r="AA5" i="28"/>
  <c r="AA13" i="28"/>
  <c r="AA20" i="28"/>
  <c r="Z30" i="28"/>
  <c r="S30" i="28" s="1"/>
  <c r="T30" i="28" s="1"/>
  <c r="AC30" i="28" s="1"/>
  <c r="AA17" i="28"/>
  <c r="AA12" i="28"/>
  <c r="R39" i="28"/>
  <c r="AA11" i="28"/>
  <c r="AB11" i="28" s="1"/>
  <c r="T11" i="28" s="1"/>
  <c r="AC11" i="28" s="1"/>
  <c r="AA23" i="28"/>
  <c r="AA28" i="28"/>
  <c r="AA29" i="28"/>
  <c r="AA34" i="28"/>
  <c r="AA38" i="28"/>
  <c r="AA36" i="28"/>
  <c r="AA18" i="28"/>
  <c r="AA22" i="28"/>
  <c r="AA10" i="28"/>
  <c r="AA31" i="28"/>
  <c r="AA33" i="28"/>
  <c r="O39" i="28"/>
  <c r="AA25" i="28"/>
  <c r="AA30" i="28"/>
  <c r="S17" i="28"/>
  <c r="M17" i="28" s="1"/>
  <c r="Q24" i="28"/>
  <c r="S9" i="28"/>
  <c r="S16" i="28"/>
  <c r="P16" i="28" s="1"/>
  <c r="S2" i="28"/>
  <c r="AB2" i="28"/>
  <c r="P35" i="28"/>
  <c r="K11" i="28"/>
  <c r="T32" i="28"/>
  <c r="AC32" i="28" s="1"/>
  <c r="AA8" i="28"/>
  <c r="AB8" i="28" s="1"/>
  <c r="Z23" i="28"/>
  <c r="S23" i="28" s="1"/>
  <c r="AA24" i="28"/>
  <c r="AB24" i="28" s="1"/>
  <c r="T24" i="28" s="1"/>
  <c r="AC24" i="28" s="1"/>
  <c r="Z29" i="28"/>
  <c r="S29" i="28" s="1"/>
  <c r="Z34" i="28"/>
  <c r="S34" i="28" s="1"/>
  <c r="AA35" i="28"/>
  <c r="Z5" i="28"/>
  <c r="Z18" i="28"/>
  <c r="S18" i="28" s="1"/>
  <c r="N18" i="28" s="1"/>
  <c r="Z3" i="28"/>
  <c r="AA19" i="28"/>
  <c r="Z37" i="28"/>
  <c r="S37" i="28" s="1"/>
  <c r="P37" i="28" s="1"/>
  <c r="AA27" i="28"/>
  <c r="Z7" i="28"/>
  <c r="S7" i="28" s="1"/>
  <c r="Z14" i="28"/>
  <c r="S14" i="28" s="1"/>
  <c r="S15" i="28"/>
  <c r="L15" i="28" s="1"/>
  <c r="Z21" i="28"/>
  <c r="S21" i="28" s="1"/>
  <c r="L21" i="28" s="1"/>
  <c r="AA26" i="28"/>
  <c r="AA32" i="28"/>
  <c r="AA37" i="28"/>
  <c r="AA16" i="28"/>
  <c r="AB16" i="28" s="1"/>
  <c r="AA15" i="28"/>
  <c r="Z6" i="28"/>
  <c r="S6" i="28" s="1"/>
  <c r="AA7" i="28"/>
  <c r="Z13" i="28"/>
  <c r="S13" i="28" s="1"/>
  <c r="I13" i="28" s="1"/>
  <c r="AA14" i="28"/>
  <c r="Z20" i="28"/>
  <c r="S20" i="28" s="1"/>
  <c r="AA21" i="28"/>
  <c r="Z25" i="28"/>
  <c r="S25" i="28" s="1"/>
  <c r="Z31" i="28"/>
  <c r="S31" i="28" s="1"/>
  <c r="Z36" i="28"/>
  <c r="S36" i="28" s="1"/>
  <c r="T36" i="28" s="1"/>
  <c r="U39" i="27"/>
  <c r="C83" i="27"/>
  <c r="C82" i="27"/>
  <c r="C81" i="27"/>
  <c r="C80" i="27"/>
  <c r="C79" i="27"/>
  <c r="C78" i="27"/>
  <c r="C77" i="27"/>
  <c r="C76" i="27"/>
  <c r="C75" i="27"/>
  <c r="C74" i="27"/>
  <c r="C73" i="27"/>
  <c r="C72" i="27"/>
  <c r="C71" i="27"/>
  <c r="C70" i="27"/>
  <c r="C69" i="27"/>
  <c r="C68" i="27"/>
  <c r="C67" i="27"/>
  <c r="C66" i="27"/>
  <c r="C65" i="27"/>
  <c r="C64" i="27"/>
  <c r="C63" i="27"/>
  <c r="C62" i="27"/>
  <c r="C61" i="27"/>
  <c r="C60" i="27"/>
  <c r="C59" i="27"/>
  <c r="C58" i="27"/>
  <c r="C57" i="27"/>
  <c r="C56" i="27"/>
  <c r="C55" i="27"/>
  <c r="C54" i="27"/>
  <c r="C53" i="27"/>
  <c r="C52" i="27"/>
  <c r="C51" i="27"/>
  <c r="C50" i="27"/>
  <c r="C49" i="27"/>
  <c r="C48" i="27"/>
  <c r="C47" i="27"/>
  <c r="C46" i="27"/>
  <c r="C45" i="27"/>
  <c r="C44" i="27"/>
  <c r="C43" i="27"/>
  <c r="C42" i="27"/>
  <c r="C41" i="27"/>
  <c r="C40" i="27"/>
  <c r="C39" i="27"/>
  <c r="C38" i="27"/>
  <c r="C37" i="27"/>
  <c r="C36" i="27"/>
  <c r="C35" i="27"/>
  <c r="C34" i="27"/>
  <c r="C33" i="27"/>
  <c r="C32" i="27"/>
  <c r="C31" i="27"/>
  <c r="C30" i="27"/>
  <c r="C29" i="27"/>
  <c r="C28" i="27"/>
  <c r="C27" i="27"/>
  <c r="C26" i="27"/>
  <c r="C25" i="27"/>
  <c r="C24" i="27"/>
  <c r="C23" i="27"/>
  <c r="C22" i="27"/>
  <c r="C21" i="27"/>
  <c r="C20" i="27"/>
  <c r="C19" i="27"/>
  <c r="C18" i="27"/>
  <c r="C17" i="27"/>
  <c r="C16" i="27"/>
  <c r="C15" i="27"/>
  <c r="C14" i="27"/>
  <c r="C13" i="27"/>
  <c r="C12" i="27"/>
  <c r="C11" i="27"/>
  <c r="C10" i="27"/>
  <c r="C9" i="27"/>
  <c r="C8" i="27"/>
  <c r="C7" i="27"/>
  <c r="C6" i="27"/>
  <c r="C5" i="27"/>
  <c r="C4" i="27"/>
  <c r="C3" i="27"/>
  <c r="C2" i="27"/>
  <c r="AB22" i="28" l="1"/>
  <c r="T22" i="28" s="1"/>
  <c r="AC22" i="28" s="1"/>
  <c r="T14" i="30"/>
  <c r="AB38" i="28"/>
  <c r="T16" i="30"/>
  <c r="AC16" i="30" s="1"/>
  <c r="L30" i="31"/>
  <c r="T11" i="30"/>
  <c r="AC11" i="30" s="1"/>
  <c r="T9" i="30"/>
  <c r="AC9" i="30" s="1"/>
  <c r="M30" i="31"/>
  <c r="AB17" i="28"/>
  <c r="T17" i="28" s="1"/>
  <c r="T12" i="30"/>
  <c r="T6" i="30"/>
  <c r="AC6" i="30" s="1"/>
  <c r="T10" i="30"/>
  <c r="T22" i="30"/>
  <c r="AC22" i="30" s="1"/>
  <c r="T4" i="30"/>
  <c r="T7" i="30"/>
  <c r="AC7" i="30" s="1"/>
  <c r="Q30" i="31"/>
  <c r="AC10" i="30"/>
  <c r="AC12" i="30"/>
  <c r="N12" i="30"/>
  <c r="N24" i="30" s="1"/>
  <c r="L6" i="30"/>
  <c r="M10" i="30"/>
  <c r="AC14" i="30"/>
  <c r="M14" i="30"/>
  <c r="P16" i="30"/>
  <c r="P24" i="30" s="1"/>
  <c r="L22" i="30"/>
  <c r="AC4" i="30"/>
  <c r="K4" i="30"/>
  <c r="K24" i="30" s="1"/>
  <c r="S24" i="30"/>
  <c r="Q24" i="30"/>
  <c r="AB35" i="28"/>
  <c r="T35" i="28" s="1"/>
  <c r="AC35" i="28" s="1"/>
  <c r="AB15" i="28"/>
  <c r="T15" i="28" s="1"/>
  <c r="AB10" i="28"/>
  <c r="AB4" i="28"/>
  <c r="T4" i="28" s="1"/>
  <c r="AC4" i="28" s="1"/>
  <c r="AB37" i="28"/>
  <c r="T37" i="28" s="1"/>
  <c r="AC37" i="28" s="1"/>
  <c r="L19" i="28"/>
  <c r="M19" i="28"/>
  <c r="AB27" i="28"/>
  <c r="T27" i="28" s="1"/>
  <c r="AC27" i="28" s="1"/>
  <c r="AB25" i="28"/>
  <c r="T25" i="28" s="1"/>
  <c r="AC25" i="28" s="1"/>
  <c r="L25" i="28"/>
  <c r="M20" i="28"/>
  <c r="AB26" i="28"/>
  <c r="T26" i="28" s="1"/>
  <c r="AC26" i="28" s="1"/>
  <c r="AB28" i="28"/>
  <c r="T28" i="28" s="1"/>
  <c r="AC28" i="28" s="1"/>
  <c r="AB33" i="28"/>
  <c r="T33" i="28" s="1"/>
  <c r="AC33" i="28" s="1"/>
  <c r="AB12" i="28"/>
  <c r="T12" i="28" s="1"/>
  <c r="AC12" i="28" s="1"/>
  <c r="AB20" i="28"/>
  <c r="T20" i="28" s="1"/>
  <c r="AC20" i="28" s="1"/>
  <c r="AB29" i="28"/>
  <c r="T29" i="28" s="1"/>
  <c r="AC29" i="28" s="1"/>
  <c r="AB7" i="28"/>
  <c r="T7" i="28" s="1"/>
  <c r="AC7" i="28" s="1"/>
  <c r="AB19" i="28"/>
  <c r="T19" i="28" s="1"/>
  <c r="AC19" i="28" s="1"/>
  <c r="T16" i="28"/>
  <c r="AC16" i="28" s="1"/>
  <c r="T38" i="28"/>
  <c r="T8" i="28"/>
  <c r="AC8" i="28" s="1"/>
  <c r="T10" i="28"/>
  <c r="AC10" i="28" s="1"/>
  <c r="T2" i="28"/>
  <c r="AC2" i="28" s="1"/>
  <c r="L28" i="28"/>
  <c r="S5" i="28"/>
  <c r="AB5" i="28"/>
  <c r="L23" i="28"/>
  <c r="AB31" i="28"/>
  <c r="T31" i="28" s="1"/>
  <c r="AC31" i="28" s="1"/>
  <c r="N21" i="28"/>
  <c r="AC36" i="28"/>
  <c r="K6" i="28"/>
  <c r="AC15" i="28"/>
  <c r="M15" i="28"/>
  <c r="AB34" i="28"/>
  <c r="T34" i="28" s="1"/>
  <c r="AC34" i="28" s="1"/>
  <c r="AB14" i="28"/>
  <c r="T14" i="28" s="1"/>
  <c r="AC14" i="28" s="1"/>
  <c r="AB21" i="28"/>
  <c r="T21" i="28" s="1"/>
  <c r="AC21" i="28" s="1"/>
  <c r="L9" i="28"/>
  <c r="L31" i="28"/>
  <c r="P14" i="28"/>
  <c r="P39" i="28" s="1"/>
  <c r="I2" i="28"/>
  <c r="T9" i="28"/>
  <c r="AC9" i="28" s="1"/>
  <c r="L7" i="28"/>
  <c r="Q34" i="28"/>
  <c r="AB6" i="28"/>
  <c r="T6" i="28" s="1"/>
  <c r="AC6" i="28" s="1"/>
  <c r="AC38" i="28"/>
  <c r="Q38" i="28"/>
  <c r="K13" i="28"/>
  <c r="AB13" i="28"/>
  <c r="T13" i="28" s="1"/>
  <c r="AC13" i="28" s="1"/>
  <c r="S3" i="28"/>
  <c r="J3" i="28" s="1"/>
  <c r="J39" i="28" s="1"/>
  <c r="AB3" i="28"/>
  <c r="L29" i="28"/>
  <c r="N17" i="28"/>
  <c r="AC17" i="28"/>
  <c r="K8" i="28"/>
  <c r="M18" i="28"/>
  <c r="L10" i="28"/>
  <c r="M16" i="28"/>
  <c r="AB23" i="28"/>
  <c r="T23" i="28" s="1"/>
  <c r="AC23" i="28" s="1"/>
  <c r="L27" i="28"/>
  <c r="AB18" i="28"/>
  <c r="T18" i="28" s="1"/>
  <c r="AC18" i="28" s="1"/>
  <c r="U5" i="27"/>
  <c r="X5" i="27"/>
  <c r="Y5" i="27"/>
  <c r="Z5" i="27" s="1"/>
  <c r="U6" i="27"/>
  <c r="X6" i="27"/>
  <c r="Y6" i="27"/>
  <c r="Z6" i="27" s="1"/>
  <c r="U7" i="27"/>
  <c r="V7" i="27" s="1"/>
  <c r="W7" i="27" s="1"/>
  <c r="X7" i="27"/>
  <c r="Y7" i="27"/>
  <c r="U8" i="27"/>
  <c r="X8" i="27"/>
  <c r="Y8" i="27"/>
  <c r="Z8" i="27" s="1"/>
  <c r="U9" i="27"/>
  <c r="X9" i="27"/>
  <c r="Y9" i="27"/>
  <c r="Z9" i="27" s="1"/>
  <c r="U10" i="27"/>
  <c r="X10" i="27"/>
  <c r="Y10" i="27"/>
  <c r="Z10" i="27" s="1"/>
  <c r="U11" i="27"/>
  <c r="X11" i="27"/>
  <c r="Y11" i="27"/>
  <c r="Z11" i="27" s="1"/>
  <c r="U12" i="27"/>
  <c r="V12" i="27" s="1"/>
  <c r="W12" i="27" s="1"/>
  <c r="X12" i="27"/>
  <c r="Y12" i="27"/>
  <c r="X13" i="27"/>
  <c r="Y13" i="27"/>
  <c r="U14" i="27"/>
  <c r="X14" i="27"/>
  <c r="Y14" i="27"/>
  <c r="Z14" i="27" s="1"/>
  <c r="S14" i="27" s="1"/>
  <c r="U15" i="27"/>
  <c r="X15" i="27"/>
  <c r="Y15" i="27"/>
  <c r="Z15" i="27" s="1"/>
  <c r="U16" i="27"/>
  <c r="X16" i="27"/>
  <c r="Y16" i="27"/>
  <c r="Z16" i="27" s="1"/>
  <c r="X17" i="27"/>
  <c r="Y17" i="27"/>
  <c r="U18" i="27"/>
  <c r="X18" i="27"/>
  <c r="Y18" i="27"/>
  <c r="Z18" i="27" s="1"/>
  <c r="S18" i="27" s="1"/>
  <c r="X19" i="27"/>
  <c r="Y19" i="27"/>
  <c r="U20" i="27"/>
  <c r="X20" i="27"/>
  <c r="Y20" i="27"/>
  <c r="Z20" i="27" s="1"/>
  <c r="S20" i="27" s="1"/>
  <c r="U21" i="27"/>
  <c r="X21" i="27"/>
  <c r="Y21" i="27"/>
  <c r="Z21" i="27" s="1"/>
  <c r="S21" i="27" s="1"/>
  <c r="U22" i="27"/>
  <c r="X22" i="27"/>
  <c r="Y22" i="27"/>
  <c r="Z22" i="27" s="1"/>
  <c r="S22" i="27" s="1"/>
  <c r="X23" i="27"/>
  <c r="Y23" i="27"/>
  <c r="U24" i="27"/>
  <c r="X24" i="27"/>
  <c r="Y24" i="27"/>
  <c r="Z24" i="27" s="1"/>
  <c r="S24" i="27" s="1"/>
  <c r="U25" i="27"/>
  <c r="X25" i="27"/>
  <c r="Y25" i="27"/>
  <c r="Z25" i="27" s="1"/>
  <c r="U26" i="27"/>
  <c r="X26" i="27"/>
  <c r="Y26" i="27"/>
  <c r="Z26" i="27" s="1"/>
  <c r="S26" i="27" s="1"/>
  <c r="X27" i="27"/>
  <c r="Y27" i="27"/>
  <c r="U28" i="27"/>
  <c r="X28" i="27"/>
  <c r="Y28" i="27"/>
  <c r="Z28" i="27" s="1"/>
  <c r="S28" i="27" s="1"/>
  <c r="U29" i="27"/>
  <c r="X29" i="27"/>
  <c r="Y29" i="27"/>
  <c r="Z29" i="27" s="1"/>
  <c r="S29" i="27" s="1"/>
  <c r="U30" i="27"/>
  <c r="X30" i="27"/>
  <c r="Y30" i="27"/>
  <c r="Z30" i="27" s="1"/>
  <c r="S30" i="27" s="1"/>
  <c r="U31" i="27"/>
  <c r="X31" i="27"/>
  <c r="Y31" i="27"/>
  <c r="U32" i="27"/>
  <c r="X32" i="27"/>
  <c r="Y32" i="27"/>
  <c r="Z32" i="27" s="1"/>
  <c r="S32" i="27" s="1"/>
  <c r="U33" i="27"/>
  <c r="X33" i="27"/>
  <c r="Y33" i="27"/>
  <c r="Z33" i="27" s="1"/>
  <c r="S33" i="27" s="1"/>
  <c r="U34" i="27"/>
  <c r="X34" i="27"/>
  <c r="Y34" i="27"/>
  <c r="Z34" i="27" s="1"/>
  <c r="S34" i="27" s="1"/>
  <c r="U35" i="27"/>
  <c r="X35" i="27"/>
  <c r="Y35" i="27"/>
  <c r="X36" i="27"/>
  <c r="Y36" i="27"/>
  <c r="U37" i="27"/>
  <c r="X37" i="27"/>
  <c r="Y37" i="27"/>
  <c r="AB37" i="27" s="1"/>
  <c r="X38" i="27"/>
  <c r="Y38" i="27"/>
  <c r="X39" i="27"/>
  <c r="Y39" i="27"/>
  <c r="U40" i="27"/>
  <c r="X40" i="27"/>
  <c r="Y40" i="27"/>
  <c r="AB40" i="27" s="1"/>
  <c r="U41" i="27"/>
  <c r="V41" i="27" s="1"/>
  <c r="W41" i="27" s="1"/>
  <c r="X41" i="27"/>
  <c r="Y41" i="27"/>
  <c r="U42" i="27"/>
  <c r="V42" i="27" s="1"/>
  <c r="W42" i="27" s="1"/>
  <c r="X42" i="27"/>
  <c r="Y42" i="27"/>
  <c r="U43" i="27"/>
  <c r="X43" i="27"/>
  <c r="Y43" i="27"/>
  <c r="U44" i="27"/>
  <c r="X44" i="27"/>
  <c r="Y44" i="27"/>
  <c r="AB44" i="27" s="1"/>
  <c r="X45" i="27"/>
  <c r="Y45" i="27"/>
  <c r="U46" i="27"/>
  <c r="V46" i="27" s="1"/>
  <c r="W46" i="27" s="1"/>
  <c r="X46" i="27"/>
  <c r="Y46" i="27"/>
  <c r="U47" i="27"/>
  <c r="X47" i="27"/>
  <c r="Y47" i="27"/>
  <c r="U48" i="27"/>
  <c r="X48" i="27"/>
  <c r="Y48" i="27"/>
  <c r="AB48" i="27" s="1"/>
  <c r="U49" i="27"/>
  <c r="X49" i="27"/>
  <c r="Y49" i="27"/>
  <c r="Z49" i="27" s="1"/>
  <c r="S49" i="27" s="1"/>
  <c r="U50" i="27"/>
  <c r="X50" i="27"/>
  <c r="Y50" i="27"/>
  <c r="Z50" i="27" s="1"/>
  <c r="S50" i="27" s="1"/>
  <c r="U51" i="27"/>
  <c r="X51" i="27"/>
  <c r="Y51" i="27"/>
  <c r="U52" i="27"/>
  <c r="V52" i="27" s="1"/>
  <c r="W52" i="27" s="1"/>
  <c r="X52" i="27"/>
  <c r="Y52" i="27"/>
  <c r="U53" i="27"/>
  <c r="X53" i="27"/>
  <c r="Y53" i="27"/>
  <c r="AB53" i="27" s="1"/>
  <c r="U54" i="27"/>
  <c r="X54" i="27"/>
  <c r="Y54" i="27"/>
  <c r="Z54" i="27" s="1"/>
  <c r="S54" i="27" s="1"/>
  <c r="U55" i="27"/>
  <c r="X55" i="27"/>
  <c r="Y55" i="27"/>
  <c r="U56" i="27"/>
  <c r="X56" i="27"/>
  <c r="Y56" i="27"/>
  <c r="Z56" i="27" s="1"/>
  <c r="S56" i="27" s="1"/>
  <c r="U57" i="27"/>
  <c r="X57" i="27"/>
  <c r="Y57" i="27"/>
  <c r="U58" i="27"/>
  <c r="X58" i="27"/>
  <c r="Y58" i="27"/>
  <c r="AB58" i="27" s="1"/>
  <c r="U59" i="27"/>
  <c r="X59" i="27"/>
  <c r="Y59" i="27"/>
  <c r="U60" i="27"/>
  <c r="X60" i="27"/>
  <c r="Y60" i="27"/>
  <c r="Z60" i="27" s="1"/>
  <c r="S60" i="27" s="1"/>
  <c r="X61" i="27"/>
  <c r="Y61" i="27"/>
  <c r="U62" i="27"/>
  <c r="X62" i="27"/>
  <c r="Y62" i="27"/>
  <c r="Z62" i="27" s="1"/>
  <c r="S62" i="27" s="1"/>
  <c r="U63" i="27"/>
  <c r="X63" i="27"/>
  <c r="Y63" i="27"/>
  <c r="U64" i="27"/>
  <c r="X64" i="27"/>
  <c r="Y64" i="27"/>
  <c r="Z64" i="27" s="1"/>
  <c r="S64" i="27" s="1"/>
  <c r="U65" i="27"/>
  <c r="X65" i="27"/>
  <c r="Y65" i="27"/>
  <c r="U66" i="27"/>
  <c r="X66" i="27"/>
  <c r="Y66" i="27"/>
  <c r="AB66" i="27" s="1"/>
  <c r="U67" i="27"/>
  <c r="X67" i="27"/>
  <c r="Y67" i="27"/>
  <c r="U68" i="27"/>
  <c r="X68" i="27"/>
  <c r="Y68" i="27"/>
  <c r="Z68" i="27" s="1"/>
  <c r="U69" i="27"/>
  <c r="X69" i="27"/>
  <c r="Y69" i="27"/>
  <c r="U70" i="27"/>
  <c r="V70" i="27" s="1"/>
  <c r="W70" i="27" s="1"/>
  <c r="X70" i="27"/>
  <c r="Y70" i="27"/>
  <c r="U71" i="27"/>
  <c r="X71" i="27"/>
  <c r="Y71" i="27"/>
  <c r="U72" i="27"/>
  <c r="X72" i="27"/>
  <c r="Y72" i="27"/>
  <c r="Z72" i="27" s="1"/>
  <c r="U73" i="27"/>
  <c r="X73" i="27"/>
  <c r="Y73" i="27"/>
  <c r="U74" i="27"/>
  <c r="X74" i="27"/>
  <c r="Y74" i="27"/>
  <c r="AB74" i="27" s="1"/>
  <c r="U75" i="27"/>
  <c r="X75" i="27"/>
  <c r="Y75" i="27"/>
  <c r="AB75" i="27" s="1"/>
  <c r="U76" i="27"/>
  <c r="X76" i="27"/>
  <c r="Y76" i="27"/>
  <c r="Z76" i="27" s="1"/>
  <c r="U77" i="27"/>
  <c r="X77" i="27"/>
  <c r="Y77" i="27"/>
  <c r="Z77" i="27" s="1"/>
  <c r="U78" i="27"/>
  <c r="X78" i="27"/>
  <c r="Y78" i="27"/>
  <c r="Z78" i="27" s="1"/>
  <c r="U79" i="27"/>
  <c r="X79" i="27"/>
  <c r="Y79" i="27"/>
  <c r="AB79" i="27" s="1"/>
  <c r="U80" i="27"/>
  <c r="X80" i="27"/>
  <c r="Y80" i="27"/>
  <c r="Z80" i="27" s="1"/>
  <c r="U81" i="27"/>
  <c r="X81" i="27"/>
  <c r="Y81" i="27"/>
  <c r="Z81" i="27" s="1"/>
  <c r="U82" i="27"/>
  <c r="X82" i="27"/>
  <c r="Y82" i="27"/>
  <c r="Z82" i="27" s="1"/>
  <c r="U83" i="27"/>
  <c r="V83" i="27" s="1"/>
  <c r="W83" i="27" s="1"/>
  <c r="X83" i="27"/>
  <c r="Y83" i="27"/>
  <c r="R64" i="27"/>
  <c r="Q64" i="27"/>
  <c r="P64" i="27"/>
  <c r="O64" i="27"/>
  <c r="N64" i="27"/>
  <c r="M64" i="27"/>
  <c r="L64" i="27"/>
  <c r="K64" i="27"/>
  <c r="J64" i="27"/>
  <c r="I64" i="27"/>
  <c r="H64" i="27"/>
  <c r="R63" i="27"/>
  <c r="Q63" i="27"/>
  <c r="P63" i="27"/>
  <c r="O63" i="27"/>
  <c r="N63" i="27"/>
  <c r="M63" i="27"/>
  <c r="L63" i="27"/>
  <c r="K63" i="27"/>
  <c r="J63" i="27"/>
  <c r="I63" i="27"/>
  <c r="H63" i="27"/>
  <c r="R62" i="27"/>
  <c r="Q62" i="27"/>
  <c r="P62" i="27"/>
  <c r="O62" i="27"/>
  <c r="N62" i="27"/>
  <c r="M62" i="27"/>
  <c r="L62" i="27"/>
  <c r="K62" i="27"/>
  <c r="J62" i="27"/>
  <c r="I62" i="27"/>
  <c r="H62" i="27"/>
  <c r="R61" i="27"/>
  <c r="Q61" i="27"/>
  <c r="P61" i="27"/>
  <c r="O61" i="27"/>
  <c r="N61" i="27"/>
  <c r="M61" i="27"/>
  <c r="K61" i="27"/>
  <c r="J61" i="27"/>
  <c r="I61" i="27"/>
  <c r="H61" i="27"/>
  <c r="R60" i="27"/>
  <c r="Q60" i="27"/>
  <c r="P60" i="27"/>
  <c r="O60" i="27"/>
  <c r="N60" i="27"/>
  <c r="M60" i="27"/>
  <c r="L60" i="27"/>
  <c r="K60" i="27"/>
  <c r="J60" i="27"/>
  <c r="I60" i="27"/>
  <c r="H60" i="27"/>
  <c r="R59" i="27"/>
  <c r="Q59" i="27"/>
  <c r="P59" i="27"/>
  <c r="O59" i="27"/>
  <c r="N59" i="27"/>
  <c r="M59" i="27"/>
  <c r="L59" i="27"/>
  <c r="K59" i="27"/>
  <c r="J59" i="27"/>
  <c r="I59" i="27"/>
  <c r="H59" i="27"/>
  <c r="R58" i="27"/>
  <c r="Q58" i="27"/>
  <c r="P58" i="27"/>
  <c r="O58" i="27"/>
  <c r="N58" i="27"/>
  <c r="M58" i="27"/>
  <c r="L58" i="27"/>
  <c r="K58" i="27"/>
  <c r="J58" i="27"/>
  <c r="I58" i="27"/>
  <c r="H58" i="27"/>
  <c r="R57" i="27"/>
  <c r="Q57" i="27"/>
  <c r="P57" i="27"/>
  <c r="O57" i="27"/>
  <c r="N57" i="27"/>
  <c r="M57" i="27"/>
  <c r="L57" i="27"/>
  <c r="K57" i="27"/>
  <c r="J57" i="27"/>
  <c r="I57" i="27"/>
  <c r="H57" i="27"/>
  <c r="R56" i="27"/>
  <c r="Q56" i="27"/>
  <c r="P56" i="27"/>
  <c r="O56" i="27"/>
  <c r="N56" i="27"/>
  <c r="M56" i="27"/>
  <c r="L56" i="27"/>
  <c r="K56" i="27"/>
  <c r="J56" i="27"/>
  <c r="I56" i="27"/>
  <c r="H56" i="27"/>
  <c r="R55" i="27"/>
  <c r="Q55" i="27"/>
  <c r="P55" i="27"/>
  <c r="O55" i="27"/>
  <c r="N55" i="27"/>
  <c r="M55" i="27"/>
  <c r="L55" i="27"/>
  <c r="K55" i="27"/>
  <c r="J55" i="27"/>
  <c r="I55" i="27"/>
  <c r="H55" i="27"/>
  <c r="R54" i="27"/>
  <c r="Q54" i="27"/>
  <c r="P54" i="27"/>
  <c r="O54" i="27"/>
  <c r="N54" i="27"/>
  <c r="M54" i="27"/>
  <c r="L54" i="27"/>
  <c r="K54" i="27"/>
  <c r="J54" i="27"/>
  <c r="I54" i="27"/>
  <c r="H54" i="27"/>
  <c r="R53" i="27"/>
  <c r="Q53" i="27"/>
  <c r="P53" i="27"/>
  <c r="O53" i="27"/>
  <c r="N53" i="27"/>
  <c r="M53" i="27"/>
  <c r="L53" i="27"/>
  <c r="K53" i="27"/>
  <c r="J53" i="27"/>
  <c r="I53" i="27"/>
  <c r="H53" i="27"/>
  <c r="R52" i="27"/>
  <c r="P52" i="27"/>
  <c r="O52" i="27"/>
  <c r="N52" i="27"/>
  <c r="M52" i="27"/>
  <c r="L52" i="27"/>
  <c r="K52" i="27"/>
  <c r="J52" i="27"/>
  <c r="I52" i="27"/>
  <c r="H52" i="27"/>
  <c r="R51" i="27"/>
  <c r="Q51" i="27"/>
  <c r="P51" i="27"/>
  <c r="O51" i="27"/>
  <c r="N51" i="27"/>
  <c r="M51" i="27"/>
  <c r="L51" i="27"/>
  <c r="K51" i="27"/>
  <c r="J51" i="27"/>
  <c r="I51" i="27"/>
  <c r="H51" i="27"/>
  <c r="R50" i="27"/>
  <c r="Q50" i="27"/>
  <c r="P50" i="27"/>
  <c r="O50" i="27"/>
  <c r="N50" i="27"/>
  <c r="M50" i="27"/>
  <c r="L50" i="27"/>
  <c r="K50" i="27"/>
  <c r="J50" i="27"/>
  <c r="I50" i="27"/>
  <c r="H50" i="27"/>
  <c r="R65" i="27"/>
  <c r="Q65" i="27"/>
  <c r="P65" i="27"/>
  <c r="O65" i="27"/>
  <c r="N65" i="27"/>
  <c r="M65" i="27"/>
  <c r="L65" i="27"/>
  <c r="K65" i="27"/>
  <c r="J65" i="27"/>
  <c r="I65" i="27"/>
  <c r="H65" i="27"/>
  <c r="R31" i="27"/>
  <c r="Q31" i="27"/>
  <c r="P31" i="27"/>
  <c r="O31" i="27"/>
  <c r="N31" i="27"/>
  <c r="M31" i="27"/>
  <c r="L31" i="27"/>
  <c r="K31" i="27"/>
  <c r="J31" i="27"/>
  <c r="I31" i="27"/>
  <c r="H31" i="27"/>
  <c r="R30" i="27"/>
  <c r="Q30" i="27"/>
  <c r="P30" i="27"/>
  <c r="O30" i="27"/>
  <c r="N30" i="27"/>
  <c r="M30" i="27"/>
  <c r="L30" i="27"/>
  <c r="K30" i="27"/>
  <c r="J30" i="27"/>
  <c r="I30" i="27"/>
  <c r="H30" i="27"/>
  <c r="R29" i="27"/>
  <c r="Q29" i="27"/>
  <c r="P29" i="27"/>
  <c r="O29" i="27"/>
  <c r="N29" i="27"/>
  <c r="M29" i="27"/>
  <c r="L29" i="27"/>
  <c r="K29" i="27"/>
  <c r="J29" i="27"/>
  <c r="I29" i="27"/>
  <c r="H29" i="27"/>
  <c r="R28" i="27"/>
  <c r="Q28" i="27"/>
  <c r="P28" i="27"/>
  <c r="O28" i="27"/>
  <c r="N28" i="27"/>
  <c r="M28" i="27"/>
  <c r="L28" i="27"/>
  <c r="K28" i="27"/>
  <c r="J28" i="27"/>
  <c r="I28" i="27"/>
  <c r="H28" i="27"/>
  <c r="R27" i="27"/>
  <c r="Q27" i="27"/>
  <c r="P27" i="27"/>
  <c r="O27" i="27"/>
  <c r="N27" i="27"/>
  <c r="M27" i="27"/>
  <c r="L27" i="27"/>
  <c r="J27" i="27"/>
  <c r="I27" i="27"/>
  <c r="H27" i="27"/>
  <c r="R26" i="27"/>
  <c r="Q26" i="27"/>
  <c r="P26" i="27"/>
  <c r="O26" i="27"/>
  <c r="N26" i="27"/>
  <c r="M26" i="27"/>
  <c r="L26" i="27"/>
  <c r="K26" i="27"/>
  <c r="J26" i="27"/>
  <c r="I26" i="27"/>
  <c r="H26" i="27"/>
  <c r="S25" i="27"/>
  <c r="R25" i="27"/>
  <c r="Q25" i="27"/>
  <c r="P25" i="27"/>
  <c r="O25" i="27"/>
  <c r="N25" i="27"/>
  <c r="M25" i="27"/>
  <c r="L25" i="27"/>
  <c r="K25" i="27"/>
  <c r="J25" i="27"/>
  <c r="I25" i="27"/>
  <c r="H25" i="27"/>
  <c r="R24" i="27"/>
  <c r="Q24" i="27"/>
  <c r="P24" i="27"/>
  <c r="O24" i="27"/>
  <c r="N24" i="27"/>
  <c r="M24" i="27"/>
  <c r="L24" i="27"/>
  <c r="K24" i="27"/>
  <c r="J24" i="27"/>
  <c r="I24" i="27"/>
  <c r="H24" i="27"/>
  <c r="R23" i="27"/>
  <c r="Q23" i="27"/>
  <c r="P23" i="27"/>
  <c r="O23" i="27"/>
  <c r="N23" i="27"/>
  <c r="M23" i="27"/>
  <c r="K23" i="27"/>
  <c r="J23" i="27"/>
  <c r="I23" i="27"/>
  <c r="H23" i="27"/>
  <c r="R22" i="27"/>
  <c r="Q22" i="27"/>
  <c r="P22" i="27"/>
  <c r="O22" i="27"/>
  <c r="N22" i="27"/>
  <c r="M22" i="27"/>
  <c r="L22" i="27"/>
  <c r="K22" i="27"/>
  <c r="J22" i="27"/>
  <c r="I22" i="27"/>
  <c r="H22" i="27"/>
  <c r="R21" i="27"/>
  <c r="Q21" i="27"/>
  <c r="P21" i="27"/>
  <c r="O21" i="27"/>
  <c r="N21" i="27"/>
  <c r="M21" i="27"/>
  <c r="L21" i="27"/>
  <c r="K21" i="27"/>
  <c r="J21" i="27"/>
  <c r="I21" i="27"/>
  <c r="H21" i="27"/>
  <c r="R20" i="27"/>
  <c r="Q20" i="27"/>
  <c r="P20" i="27"/>
  <c r="O20" i="27"/>
  <c r="N20" i="27"/>
  <c r="M20" i="27"/>
  <c r="L20" i="27"/>
  <c r="K20" i="27"/>
  <c r="J20" i="27"/>
  <c r="I20" i="27"/>
  <c r="H20" i="27"/>
  <c r="R19" i="27"/>
  <c r="Q19" i="27"/>
  <c r="P19" i="27"/>
  <c r="O19" i="27"/>
  <c r="N19" i="27"/>
  <c r="M19" i="27"/>
  <c r="L19" i="27"/>
  <c r="J19" i="27"/>
  <c r="I19" i="27"/>
  <c r="H19" i="27"/>
  <c r="R18" i="27"/>
  <c r="Q18" i="27"/>
  <c r="P18" i="27"/>
  <c r="O18" i="27"/>
  <c r="N18" i="27"/>
  <c r="M18" i="27"/>
  <c r="L18" i="27"/>
  <c r="K18" i="27"/>
  <c r="J18" i="27"/>
  <c r="I18" i="27"/>
  <c r="H18" i="27"/>
  <c r="R17" i="27"/>
  <c r="Q17" i="27"/>
  <c r="P17" i="27"/>
  <c r="O17" i="27"/>
  <c r="N17" i="27"/>
  <c r="M17" i="27"/>
  <c r="K17" i="27"/>
  <c r="J17" i="27"/>
  <c r="I17" i="27"/>
  <c r="H17" i="27"/>
  <c r="S16" i="27"/>
  <c r="R16" i="27"/>
  <c r="Q16" i="27"/>
  <c r="P16" i="27"/>
  <c r="O16" i="27"/>
  <c r="N16" i="27"/>
  <c r="M16" i="27"/>
  <c r="L16" i="27"/>
  <c r="K16" i="27"/>
  <c r="J16" i="27"/>
  <c r="I16" i="27"/>
  <c r="H16" i="27"/>
  <c r="S15" i="27"/>
  <c r="R15" i="27"/>
  <c r="Q15" i="27"/>
  <c r="P15" i="27"/>
  <c r="O15" i="27"/>
  <c r="N15" i="27"/>
  <c r="M15" i="27"/>
  <c r="L15" i="27"/>
  <c r="K15" i="27"/>
  <c r="J15" i="27"/>
  <c r="I15" i="27"/>
  <c r="H15" i="27"/>
  <c r="R14" i="27"/>
  <c r="Q14" i="27"/>
  <c r="P14" i="27"/>
  <c r="O14" i="27"/>
  <c r="N14" i="27"/>
  <c r="M14" i="27"/>
  <c r="L14" i="27"/>
  <c r="K14" i="27"/>
  <c r="J14" i="27"/>
  <c r="I14" i="27"/>
  <c r="H14" i="27"/>
  <c r="R49" i="27"/>
  <c r="Q49" i="27"/>
  <c r="P49" i="27"/>
  <c r="O49" i="27"/>
  <c r="N49" i="27"/>
  <c r="M49" i="27"/>
  <c r="L49" i="27"/>
  <c r="K49" i="27"/>
  <c r="J49" i="27"/>
  <c r="I49" i="27"/>
  <c r="H49" i="27"/>
  <c r="R48" i="27"/>
  <c r="Q48" i="27"/>
  <c r="P48" i="27"/>
  <c r="O48" i="27"/>
  <c r="N48" i="27"/>
  <c r="M48" i="27"/>
  <c r="L48" i="27"/>
  <c r="K48" i="27"/>
  <c r="J48" i="27"/>
  <c r="I48" i="27"/>
  <c r="H48" i="27"/>
  <c r="R47" i="27"/>
  <c r="Q47" i="27"/>
  <c r="P47" i="27"/>
  <c r="O47" i="27"/>
  <c r="N47" i="27"/>
  <c r="M47" i="27"/>
  <c r="L47" i="27"/>
  <c r="K47" i="27"/>
  <c r="J47" i="27"/>
  <c r="I47" i="27"/>
  <c r="H47" i="27"/>
  <c r="R46" i="27"/>
  <c r="Q46" i="27"/>
  <c r="P46" i="27"/>
  <c r="O46" i="27"/>
  <c r="N46" i="27"/>
  <c r="L46" i="27"/>
  <c r="K46" i="27"/>
  <c r="J46" i="27"/>
  <c r="I46" i="27"/>
  <c r="H46" i="27"/>
  <c r="R45" i="27"/>
  <c r="Q45" i="27"/>
  <c r="P45" i="27"/>
  <c r="O45" i="27"/>
  <c r="M45" i="27"/>
  <c r="L45" i="27"/>
  <c r="K45" i="27"/>
  <c r="J45" i="27"/>
  <c r="I45" i="27"/>
  <c r="H45" i="27"/>
  <c r="R44" i="27"/>
  <c r="Q44" i="27"/>
  <c r="P44" i="27"/>
  <c r="O44" i="27"/>
  <c r="N44" i="27"/>
  <c r="M44" i="27"/>
  <c r="L44" i="27"/>
  <c r="K44" i="27"/>
  <c r="J44" i="27"/>
  <c r="I44" i="27"/>
  <c r="H44" i="27"/>
  <c r="R43" i="27"/>
  <c r="Q43" i="27"/>
  <c r="P43" i="27"/>
  <c r="O43" i="27"/>
  <c r="N43" i="27"/>
  <c r="M43" i="27"/>
  <c r="L43" i="27"/>
  <c r="K43" i="27"/>
  <c r="J43" i="27"/>
  <c r="I43" i="27"/>
  <c r="H43" i="27"/>
  <c r="R42" i="27"/>
  <c r="Q42" i="27"/>
  <c r="P42" i="27"/>
  <c r="O42" i="27"/>
  <c r="N42" i="27"/>
  <c r="L42" i="27"/>
  <c r="K42" i="27"/>
  <c r="J42" i="27"/>
  <c r="I42" i="27"/>
  <c r="H42" i="27"/>
  <c r="R41" i="27"/>
  <c r="Q41" i="27"/>
  <c r="P41" i="27"/>
  <c r="O41" i="27"/>
  <c r="N41" i="27"/>
  <c r="L41" i="27"/>
  <c r="K41" i="27"/>
  <c r="J41" i="27"/>
  <c r="I41" i="27"/>
  <c r="H41" i="27"/>
  <c r="R40" i="27"/>
  <c r="Q40" i="27"/>
  <c r="P40" i="27"/>
  <c r="O40" i="27"/>
  <c r="N40" i="27"/>
  <c r="M40" i="27"/>
  <c r="L40" i="27"/>
  <c r="K40" i="27"/>
  <c r="J40" i="27"/>
  <c r="I40" i="27"/>
  <c r="H40" i="27"/>
  <c r="R39" i="27"/>
  <c r="Q39" i="27"/>
  <c r="P39" i="27"/>
  <c r="O39" i="27"/>
  <c r="N39" i="27"/>
  <c r="M39" i="27"/>
  <c r="L39" i="27"/>
  <c r="K39" i="27"/>
  <c r="J39" i="27"/>
  <c r="I39" i="27"/>
  <c r="H39" i="27"/>
  <c r="R38" i="27"/>
  <c r="Q38" i="27"/>
  <c r="P38" i="27"/>
  <c r="O38" i="27"/>
  <c r="N38" i="27"/>
  <c r="M38" i="27"/>
  <c r="K38" i="27"/>
  <c r="J38" i="27"/>
  <c r="I38" i="27"/>
  <c r="H38" i="27"/>
  <c r="R37" i="27"/>
  <c r="Q37" i="27"/>
  <c r="P37" i="27"/>
  <c r="O37" i="27"/>
  <c r="N37" i="27"/>
  <c r="M37" i="27"/>
  <c r="L37" i="27"/>
  <c r="K37" i="27"/>
  <c r="J37" i="27"/>
  <c r="I37" i="27"/>
  <c r="H37" i="27"/>
  <c r="R36" i="27"/>
  <c r="Q36" i="27"/>
  <c r="P36" i="27"/>
  <c r="O36" i="27"/>
  <c r="N36" i="27"/>
  <c r="M36" i="27"/>
  <c r="K36" i="27"/>
  <c r="J36" i="27"/>
  <c r="I36" i="27"/>
  <c r="H36" i="27"/>
  <c r="R35" i="27"/>
  <c r="Q35" i="27"/>
  <c r="P35" i="27"/>
  <c r="O35" i="27"/>
  <c r="N35" i="27"/>
  <c r="M35" i="27"/>
  <c r="L35" i="27"/>
  <c r="K35" i="27"/>
  <c r="J35" i="27"/>
  <c r="I35" i="27"/>
  <c r="H35" i="27"/>
  <c r="R34" i="27"/>
  <c r="Q34" i="27"/>
  <c r="P34" i="27"/>
  <c r="O34" i="27"/>
  <c r="N34" i="27"/>
  <c r="M34" i="27"/>
  <c r="L34" i="27"/>
  <c r="K34" i="27"/>
  <c r="J34" i="27"/>
  <c r="I34" i="27"/>
  <c r="H34" i="27"/>
  <c r="R33" i="27"/>
  <c r="Q33" i="27"/>
  <c r="P33" i="27"/>
  <c r="O33" i="27"/>
  <c r="N33" i="27"/>
  <c r="M33" i="27"/>
  <c r="L33" i="27"/>
  <c r="K33" i="27"/>
  <c r="J33" i="27"/>
  <c r="I33" i="27"/>
  <c r="H33" i="27"/>
  <c r="R32" i="27"/>
  <c r="Q32" i="27"/>
  <c r="P32" i="27"/>
  <c r="O32" i="27"/>
  <c r="N32" i="27"/>
  <c r="M32" i="27"/>
  <c r="L32" i="27"/>
  <c r="K32" i="27"/>
  <c r="J32" i="27"/>
  <c r="I32" i="27"/>
  <c r="H32" i="27"/>
  <c r="R83" i="27"/>
  <c r="P83" i="27"/>
  <c r="O83" i="27"/>
  <c r="N83" i="27"/>
  <c r="M83" i="27"/>
  <c r="L83" i="27"/>
  <c r="K83" i="27"/>
  <c r="J83" i="27"/>
  <c r="I83" i="27"/>
  <c r="H83" i="27"/>
  <c r="Q82" i="27"/>
  <c r="P82" i="27"/>
  <c r="O82" i="27"/>
  <c r="N82" i="27"/>
  <c r="M82" i="27"/>
  <c r="L82" i="27"/>
  <c r="K82" i="27"/>
  <c r="J82" i="27"/>
  <c r="I82" i="27"/>
  <c r="H82" i="27"/>
  <c r="R81" i="27"/>
  <c r="Q81" i="27"/>
  <c r="P81" i="27"/>
  <c r="O81" i="27"/>
  <c r="N81" i="27"/>
  <c r="M81" i="27"/>
  <c r="L81" i="27"/>
  <c r="K81" i="27"/>
  <c r="J81" i="27"/>
  <c r="I81" i="27"/>
  <c r="H81" i="27"/>
  <c r="R80" i="27"/>
  <c r="Q80" i="27"/>
  <c r="P80" i="27"/>
  <c r="O80" i="27"/>
  <c r="M80" i="27"/>
  <c r="L80" i="27"/>
  <c r="K80" i="27"/>
  <c r="J80" i="27"/>
  <c r="I80" i="27"/>
  <c r="H80" i="27"/>
  <c r="R79" i="27"/>
  <c r="Q79" i="27"/>
  <c r="P79" i="27"/>
  <c r="O79" i="27"/>
  <c r="N79" i="27"/>
  <c r="L79" i="27"/>
  <c r="K79" i="27"/>
  <c r="J79" i="27"/>
  <c r="I79" i="27"/>
  <c r="H79" i="27"/>
  <c r="R78" i="27"/>
  <c r="Q78" i="27"/>
  <c r="P78" i="27"/>
  <c r="O78" i="27"/>
  <c r="N78" i="27"/>
  <c r="M78" i="27"/>
  <c r="L78" i="27"/>
  <c r="K78" i="27"/>
  <c r="J78" i="27"/>
  <c r="I78" i="27"/>
  <c r="H78" i="27"/>
  <c r="R77" i="27"/>
  <c r="Q77" i="27"/>
  <c r="P77" i="27"/>
  <c r="O77" i="27"/>
  <c r="N77" i="27"/>
  <c r="M77" i="27"/>
  <c r="L77" i="27"/>
  <c r="K77" i="27"/>
  <c r="J77" i="27"/>
  <c r="I77" i="27"/>
  <c r="H77" i="27"/>
  <c r="R76" i="27"/>
  <c r="P76" i="27"/>
  <c r="O76" i="27"/>
  <c r="N76" i="27"/>
  <c r="M76" i="27"/>
  <c r="L76" i="27"/>
  <c r="K76" i="27"/>
  <c r="J76" i="27"/>
  <c r="I76" i="27"/>
  <c r="H76" i="27"/>
  <c r="R75" i="27"/>
  <c r="Q75" i="27"/>
  <c r="P75" i="27"/>
  <c r="O75" i="27"/>
  <c r="N75" i="27"/>
  <c r="L75" i="27"/>
  <c r="K75" i="27"/>
  <c r="J75" i="27"/>
  <c r="I75" i="27"/>
  <c r="H75" i="27"/>
  <c r="R74" i="27"/>
  <c r="Q74" i="27"/>
  <c r="P74" i="27"/>
  <c r="O74" i="27"/>
  <c r="N74" i="27"/>
  <c r="M74" i="27"/>
  <c r="K74" i="27"/>
  <c r="J74" i="27"/>
  <c r="I74" i="27"/>
  <c r="H74" i="27"/>
  <c r="R73" i="27"/>
  <c r="Q73" i="27"/>
  <c r="P73" i="27"/>
  <c r="O73" i="27"/>
  <c r="N73" i="27"/>
  <c r="M73" i="27"/>
  <c r="L73" i="27"/>
  <c r="K73" i="27"/>
  <c r="J73" i="27"/>
  <c r="I73" i="27"/>
  <c r="H73" i="27"/>
  <c r="R72" i="27"/>
  <c r="Q72" i="27"/>
  <c r="P72" i="27"/>
  <c r="O72" i="27"/>
  <c r="N72" i="27"/>
  <c r="M72" i="27"/>
  <c r="L72" i="27"/>
  <c r="K72" i="27"/>
  <c r="J72" i="27"/>
  <c r="I72" i="27"/>
  <c r="H72" i="27"/>
  <c r="R71" i="27"/>
  <c r="P71" i="27"/>
  <c r="O71" i="27"/>
  <c r="N71" i="27"/>
  <c r="M71" i="27"/>
  <c r="L71" i="27"/>
  <c r="K71" i="27"/>
  <c r="J71" i="27"/>
  <c r="I71" i="27"/>
  <c r="H71" i="27"/>
  <c r="R70" i="27"/>
  <c r="P70" i="27"/>
  <c r="O70" i="27"/>
  <c r="N70" i="27"/>
  <c r="M70" i="27"/>
  <c r="L70" i="27"/>
  <c r="K70" i="27"/>
  <c r="J70" i="27"/>
  <c r="I70" i="27"/>
  <c r="H70" i="27"/>
  <c r="R69" i="27"/>
  <c r="Q69" i="27"/>
  <c r="P69" i="27"/>
  <c r="O69" i="27"/>
  <c r="N69" i="27"/>
  <c r="L69" i="27"/>
  <c r="K69" i="27"/>
  <c r="J69" i="27"/>
  <c r="I69" i="27"/>
  <c r="H69" i="27"/>
  <c r="R68" i="27"/>
  <c r="Q68" i="27"/>
  <c r="O68" i="27"/>
  <c r="N68" i="27"/>
  <c r="M68" i="27"/>
  <c r="L68" i="27"/>
  <c r="K68" i="27"/>
  <c r="J68" i="27"/>
  <c r="I68" i="27"/>
  <c r="H68" i="27"/>
  <c r="R67" i="27"/>
  <c r="Q67" i="27"/>
  <c r="P67" i="27"/>
  <c r="O67" i="27"/>
  <c r="N67" i="27"/>
  <c r="L67" i="27"/>
  <c r="K67" i="27"/>
  <c r="J67" i="27"/>
  <c r="I67" i="27"/>
  <c r="H67" i="27"/>
  <c r="R66" i="27"/>
  <c r="Q66" i="27"/>
  <c r="P66" i="27"/>
  <c r="O66" i="27"/>
  <c r="N66" i="27"/>
  <c r="L66" i="27"/>
  <c r="K66" i="27"/>
  <c r="J66" i="27"/>
  <c r="I66" i="27"/>
  <c r="H66" i="27"/>
  <c r="R13" i="27"/>
  <c r="P13" i="27"/>
  <c r="O13" i="27"/>
  <c r="N13" i="27"/>
  <c r="M13" i="27"/>
  <c r="K13" i="27"/>
  <c r="J13" i="27"/>
  <c r="I13" i="27"/>
  <c r="H13" i="27"/>
  <c r="R12" i="27"/>
  <c r="Q12" i="27"/>
  <c r="P12" i="27"/>
  <c r="O12" i="27"/>
  <c r="M12" i="27"/>
  <c r="L12" i="27"/>
  <c r="K12" i="27"/>
  <c r="I12" i="27"/>
  <c r="H12" i="27"/>
  <c r="R11" i="27"/>
  <c r="Q11" i="27"/>
  <c r="O11" i="27"/>
  <c r="N11" i="27"/>
  <c r="M11" i="27"/>
  <c r="L11" i="27"/>
  <c r="K11" i="27"/>
  <c r="J11" i="27"/>
  <c r="I11" i="27"/>
  <c r="H11" i="27"/>
  <c r="R10" i="27"/>
  <c r="Q10" i="27"/>
  <c r="P10" i="27"/>
  <c r="O10" i="27"/>
  <c r="N10" i="27"/>
  <c r="L10" i="27"/>
  <c r="K10" i="27"/>
  <c r="J10" i="27"/>
  <c r="I10" i="27"/>
  <c r="H10" i="27"/>
  <c r="R9" i="27"/>
  <c r="Q9" i="27"/>
  <c r="P9" i="27"/>
  <c r="O9" i="27"/>
  <c r="N9" i="27"/>
  <c r="M9" i="27"/>
  <c r="L9" i="27"/>
  <c r="J9" i="27"/>
  <c r="I9" i="27"/>
  <c r="H9" i="27"/>
  <c r="R8" i="27"/>
  <c r="Q8" i="27"/>
  <c r="P8" i="27"/>
  <c r="O8" i="27"/>
  <c r="N8" i="27"/>
  <c r="M8" i="27"/>
  <c r="K8" i="27"/>
  <c r="J8" i="27"/>
  <c r="I8" i="27"/>
  <c r="H8" i="27"/>
  <c r="R7" i="27"/>
  <c r="Q7" i="27"/>
  <c r="P7" i="27"/>
  <c r="O7" i="27"/>
  <c r="N7" i="27"/>
  <c r="M7" i="27"/>
  <c r="L7" i="27"/>
  <c r="J7" i="27"/>
  <c r="H7" i="27"/>
  <c r="R6" i="27"/>
  <c r="Q6" i="27"/>
  <c r="P6" i="27"/>
  <c r="O6" i="27"/>
  <c r="N6" i="27"/>
  <c r="M6" i="27"/>
  <c r="K6" i="27"/>
  <c r="J6" i="27"/>
  <c r="I6" i="27"/>
  <c r="H6" i="27"/>
  <c r="R5" i="27"/>
  <c r="Q5" i="27"/>
  <c r="P5" i="27"/>
  <c r="O5" i="27"/>
  <c r="N5" i="27"/>
  <c r="M5" i="27"/>
  <c r="K5" i="27"/>
  <c r="J5" i="27"/>
  <c r="I5" i="27"/>
  <c r="H5" i="27"/>
  <c r="Y4" i="27"/>
  <c r="Z4" i="27" s="1"/>
  <c r="S4" i="27" s="1"/>
  <c r="X4" i="27"/>
  <c r="U4" i="27"/>
  <c r="R4" i="27"/>
  <c r="Q4" i="27"/>
  <c r="P4" i="27"/>
  <c r="O4" i="27"/>
  <c r="N4" i="27"/>
  <c r="M4" i="27"/>
  <c r="L4" i="27"/>
  <c r="J4" i="27"/>
  <c r="I4" i="27"/>
  <c r="H4" i="27"/>
  <c r="Y3" i="27"/>
  <c r="X3" i="27"/>
  <c r="U3" i="27"/>
  <c r="R3" i="27"/>
  <c r="Q3" i="27"/>
  <c r="P3" i="27"/>
  <c r="O3" i="27"/>
  <c r="N3" i="27"/>
  <c r="M3" i="27"/>
  <c r="L3" i="27"/>
  <c r="J3" i="27"/>
  <c r="I3" i="27"/>
  <c r="H3" i="27"/>
  <c r="Y2" i="27"/>
  <c r="X2" i="27"/>
  <c r="U2" i="27"/>
  <c r="V2" i="27" s="1"/>
  <c r="W2" i="27" s="1"/>
  <c r="R2" i="27"/>
  <c r="Q2" i="27"/>
  <c r="P2" i="27"/>
  <c r="O2" i="27"/>
  <c r="N2" i="27"/>
  <c r="M2" i="27"/>
  <c r="L2" i="27"/>
  <c r="K2" i="27"/>
  <c r="J2" i="27"/>
  <c r="L24" i="30" l="1"/>
  <c r="AB32" i="27"/>
  <c r="AB62" i="27"/>
  <c r="AB16" i="27"/>
  <c r="AB64" i="27"/>
  <c r="M24" i="30"/>
  <c r="Z66" i="27"/>
  <c r="AB24" i="27"/>
  <c r="T24" i="27" s="1"/>
  <c r="AC24" i="27" s="1"/>
  <c r="AA3" i="27"/>
  <c r="AB76" i="27"/>
  <c r="Z48" i="27"/>
  <c r="S48" i="27" s="1"/>
  <c r="T48" i="27" s="1"/>
  <c r="AC48" i="27" s="1"/>
  <c r="AB30" i="27"/>
  <c r="T30" i="27" s="1"/>
  <c r="AC30" i="27" s="1"/>
  <c r="AB26" i="27"/>
  <c r="AB18" i="27"/>
  <c r="T18" i="27" s="1"/>
  <c r="AC18" i="27" s="1"/>
  <c r="T3" i="28"/>
  <c r="AC3" i="28" s="1"/>
  <c r="N39" i="28"/>
  <c r="T5" i="28"/>
  <c r="AC5" i="28" s="1"/>
  <c r="K39" i="28"/>
  <c r="Z58" i="27"/>
  <c r="S58" i="27" s="1"/>
  <c r="AB22" i="27"/>
  <c r="T22" i="27" s="1"/>
  <c r="AC22" i="27" s="1"/>
  <c r="AB20" i="27"/>
  <c r="M39" i="28"/>
  <c r="H3" i="28"/>
  <c r="H39" i="28" s="1"/>
  <c r="Z40" i="27"/>
  <c r="S40" i="27" s="1"/>
  <c r="T40" i="27" s="1"/>
  <c r="AC40" i="27" s="1"/>
  <c r="Z37" i="27"/>
  <c r="S37" i="27" s="1"/>
  <c r="AB21" i="27"/>
  <c r="T21" i="27" s="1"/>
  <c r="AC21" i="27" s="1"/>
  <c r="I5" i="28"/>
  <c r="I39" i="28" s="1"/>
  <c r="AB34" i="27"/>
  <c r="T34" i="27" s="1"/>
  <c r="AC34" i="27" s="1"/>
  <c r="S39" i="28"/>
  <c r="AB82" i="27"/>
  <c r="AB80" i="27"/>
  <c r="AB78" i="27"/>
  <c r="AB54" i="27"/>
  <c r="T54" i="27" s="1"/>
  <c r="AC54" i="27" s="1"/>
  <c r="AB25" i="27"/>
  <c r="Q39" i="28"/>
  <c r="AB56" i="27"/>
  <c r="T56" i="27" s="1"/>
  <c r="AC56" i="27" s="1"/>
  <c r="AB49" i="27"/>
  <c r="T49" i="27" s="1"/>
  <c r="AC49" i="27" s="1"/>
  <c r="Z44" i="27"/>
  <c r="S44" i="27" s="1"/>
  <c r="L39" i="28"/>
  <c r="AA83" i="27"/>
  <c r="AA41" i="27"/>
  <c r="Z74" i="27"/>
  <c r="T64" i="27"/>
  <c r="AC64" i="27" s="1"/>
  <c r="T32" i="27"/>
  <c r="AC32" i="27" s="1"/>
  <c r="AA29" i="27"/>
  <c r="Z23" i="27"/>
  <c r="AA19" i="27"/>
  <c r="AA18" i="27"/>
  <c r="AA13" i="27"/>
  <c r="AA9" i="27"/>
  <c r="AA5" i="27"/>
  <c r="Z2" i="27"/>
  <c r="S2" i="27" s="1"/>
  <c r="Z38" i="27"/>
  <c r="Z42" i="27"/>
  <c r="AB81" i="27"/>
  <c r="AA76" i="27"/>
  <c r="AA75" i="27"/>
  <c r="AB68" i="27"/>
  <c r="Z41" i="27"/>
  <c r="S41" i="27" s="1"/>
  <c r="M41" i="27" s="1"/>
  <c r="Z36" i="27"/>
  <c r="S36" i="27" s="1"/>
  <c r="L36" i="27" s="1"/>
  <c r="Z27" i="27"/>
  <c r="AA23" i="27"/>
  <c r="AA22" i="27"/>
  <c r="AA21" i="27"/>
  <c r="AA20" i="27"/>
  <c r="T16" i="27"/>
  <c r="AA14" i="27"/>
  <c r="AA10" i="27"/>
  <c r="Z7" i="27"/>
  <c r="S7" i="27" s="1"/>
  <c r="I7" i="27" s="1"/>
  <c r="AA6" i="27"/>
  <c r="AA82" i="27"/>
  <c r="Z73" i="27"/>
  <c r="AB73" i="27"/>
  <c r="AB72" i="27"/>
  <c r="Z70" i="27"/>
  <c r="S70" i="27" s="1"/>
  <c r="Q70" i="27" s="1"/>
  <c r="AA27" i="27"/>
  <c r="AA26" i="27"/>
  <c r="AA25" i="27"/>
  <c r="AA24" i="27"/>
  <c r="Z17" i="27"/>
  <c r="AA15" i="27"/>
  <c r="Z12" i="27"/>
  <c r="AA11" i="27"/>
  <c r="AA7" i="27"/>
  <c r="AA74" i="27"/>
  <c r="Z52" i="27"/>
  <c r="Z46" i="27"/>
  <c r="S46" i="27" s="1"/>
  <c r="M46" i="27" s="1"/>
  <c r="Z45" i="27"/>
  <c r="T44" i="27"/>
  <c r="AC44" i="27" s="1"/>
  <c r="Z19" i="27"/>
  <c r="AA17" i="27"/>
  <c r="AA16" i="27"/>
  <c r="Z13" i="27"/>
  <c r="S13" i="27" s="1"/>
  <c r="L13" i="27" s="1"/>
  <c r="AA12" i="27"/>
  <c r="AA8" i="27"/>
  <c r="AB60" i="27"/>
  <c r="T60" i="27" s="1"/>
  <c r="AC60" i="27" s="1"/>
  <c r="AB50" i="27"/>
  <c r="T50" i="27" s="1"/>
  <c r="AC50" i="27" s="1"/>
  <c r="AA48" i="27"/>
  <c r="AB33" i="27"/>
  <c r="T33" i="27" s="1"/>
  <c r="AC33" i="27" s="1"/>
  <c r="AB29" i="27"/>
  <c r="AB28" i="27"/>
  <c r="T28" i="27" s="1"/>
  <c r="AC28" i="27" s="1"/>
  <c r="AB15" i="27"/>
  <c r="T15" i="27" s="1"/>
  <c r="AC15" i="27" s="1"/>
  <c r="AB14" i="27"/>
  <c r="T14" i="27" s="1"/>
  <c r="AC14" i="27" s="1"/>
  <c r="AB11" i="27"/>
  <c r="AB10" i="27"/>
  <c r="AB9" i="27"/>
  <c r="AB8" i="27"/>
  <c r="AB6" i="27"/>
  <c r="AB5" i="27"/>
  <c r="AA32" i="27"/>
  <c r="T62" i="27"/>
  <c r="AC62" i="27" s="1"/>
  <c r="T58" i="27"/>
  <c r="AC58" i="27" s="1"/>
  <c r="Z51" i="27"/>
  <c r="S51" i="27" s="1"/>
  <c r="AB51" i="27"/>
  <c r="Z35" i="27"/>
  <c r="S35" i="27" s="1"/>
  <c r="AB35" i="27"/>
  <c r="Z83" i="27"/>
  <c r="AA81" i="27"/>
  <c r="Z75" i="27"/>
  <c r="S75" i="27" s="1"/>
  <c r="T75" i="27" s="1"/>
  <c r="AA73" i="27"/>
  <c r="Z47" i="27"/>
  <c r="S47" i="27" s="1"/>
  <c r="AB47" i="27"/>
  <c r="AA44" i="27"/>
  <c r="AA37" i="27"/>
  <c r="Z31" i="27"/>
  <c r="S31" i="27" s="1"/>
  <c r="AB31" i="27"/>
  <c r="AA30" i="27"/>
  <c r="AA34" i="27"/>
  <c r="AA38" i="27"/>
  <c r="AA42" i="27"/>
  <c r="AA46" i="27"/>
  <c r="AA50" i="27"/>
  <c r="AA31" i="27"/>
  <c r="AA35" i="27"/>
  <c r="AA39" i="27"/>
  <c r="AA43" i="27"/>
  <c r="AA47" i="27"/>
  <c r="AA51" i="27"/>
  <c r="AA28" i="27"/>
  <c r="AA80" i="27"/>
  <c r="AA79" i="27"/>
  <c r="AA78" i="27"/>
  <c r="AB77" i="27"/>
  <c r="AA72" i="27"/>
  <c r="AA71" i="27"/>
  <c r="AA70" i="27"/>
  <c r="AA69" i="27"/>
  <c r="AA68" i="27"/>
  <c r="AA67" i="27"/>
  <c r="AA66" i="27"/>
  <c r="AA65" i="27"/>
  <c r="AA64" i="27"/>
  <c r="AA63" i="27"/>
  <c r="AA62" i="27"/>
  <c r="AA61" i="27"/>
  <c r="AA60" i="27"/>
  <c r="AA59" i="27"/>
  <c r="AA58" i="27"/>
  <c r="AA57" i="27"/>
  <c r="AA56" i="27"/>
  <c r="AA55" i="27"/>
  <c r="AA54" i="27"/>
  <c r="AA53" i="27"/>
  <c r="AA49" i="27"/>
  <c r="Z43" i="27"/>
  <c r="S43" i="27" s="1"/>
  <c r="AB43" i="27"/>
  <c r="AA40" i="27"/>
  <c r="AA33" i="27"/>
  <c r="T37" i="27"/>
  <c r="AC37" i="27" s="1"/>
  <c r="AC16" i="27"/>
  <c r="T25" i="27"/>
  <c r="AC25" i="27" s="1"/>
  <c r="T26" i="27"/>
  <c r="AC26" i="27" s="1"/>
  <c r="T29" i="27"/>
  <c r="AC29" i="27" s="1"/>
  <c r="Z79" i="27"/>
  <c r="AA77" i="27"/>
  <c r="Z71" i="27"/>
  <c r="S71" i="27" s="1"/>
  <c r="AB71" i="27"/>
  <c r="AB69" i="27"/>
  <c r="Z69" i="27"/>
  <c r="S69" i="27" s="1"/>
  <c r="Z67" i="27"/>
  <c r="S67" i="27" s="1"/>
  <c r="AB67" i="27"/>
  <c r="AB65" i="27"/>
  <c r="Z65" i="27"/>
  <c r="S65" i="27" s="1"/>
  <c r="Z63" i="27"/>
  <c r="S63" i="27" s="1"/>
  <c r="AB63" i="27"/>
  <c r="Z61" i="27"/>
  <c r="S61" i="27" s="1"/>
  <c r="L61" i="27" s="1"/>
  <c r="Z59" i="27"/>
  <c r="S59" i="27" s="1"/>
  <c r="AB59" i="27"/>
  <c r="AB57" i="27"/>
  <c r="Z57" i="27"/>
  <c r="S57" i="27" s="1"/>
  <c r="Z55" i="27"/>
  <c r="S55" i="27" s="1"/>
  <c r="AB55" i="27"/>
  <c r="AA52" i="27"/>
  <c r="AA45" i="27"/>
  <c r="Z39" i="27"/>
  <c r="S39" i="27" s="1"/>
  <c r="AB39" i="27"/>
  <c r="AA36" i="27"/>
  <c r="AB36" i="27" s="1"/>
  <c r="T36" i="27" s="1"/>
  <c r="AC36" i="27" s="1"/>
  <c r="T20" i="27"/>
  <c r="AC20" i="27" s="1"/>
  <c r="Z53" i="27"/>
  <c r="S53" i="27" s="1"/>
  <c r="S81" i="27"/>
  <c r="S78" i="27"/>
  <c r="S72" i="27"/>
  <c r="AA4" i="27"/>
  <c r="S76" i="27"/>
  <c r="K4" i="27"/>
  <c r="S77" i="27"/>
  <c r="AA2" i="27"/>
  <c r="AB3" i="27"/>
  <c r="Z3" i="27"/>
  <c r="S3" i="27" s="1"/>
  <c r="AB4" i="27"/>
  <c r="T4" i="27" s="1"/>
  <c r="AC4" i="27" s="1"/>
  <c r="S5" i="27"/>
  <c r="S9" i="27"/>
  <c r="S11" i="27"/>
  <c r="I2" i="27"/>
  <c r="AB2" i="27"/>
  <c r="T2" i="27" s="1"/>
  <c r="AC2" i="27" s="1"/>
  <c r="O84" i="27"/>
  <c r="S73" i="27"/>
  <c r="S80" i="27"/>
  <c r="P33" i="5"/>
  <c r="N33" i="5" s="1"/>
  <c r="C32" i="26"/>
  <c r="C31" i="26"/>
  <c r="C30" i="26"/>
  <c r="C29" i="26"/>
  <c r="C28" i="26"/>
  <c r="C27" i="26"/>
  <c r="C26" i="26"/>
  <c r="C25" i="26"/>
  <c r="C24" i="26"/>
  <c r="C23" i="26"/>
  <c r="C22" i="26"/>
  <c r="C21" i="26"/>
  <c r="C20" i="26"/>
  <c r="C19" i="26"/>
  <c r="C18" i="26"/>
  <c r="C17" i="26"/>
  <c r="C16" i="26"/>
  <c r="C15" i="26"/>
  <c r="C14" i="26"/>
  <c r="C13" i="26"/>
  <c r="C12" i="26"/>
  <c r="C11" i="26"/>
  <c r="C10" i="26"/>
  <c r="C9" i="26"/>
  <c r="C8" i="26"/>
  <c r="C7" i="26"/>
  <c r="C6" i="26"/>
  <c r="C5" i="26"/>
  <c r="C4" i="26"/>
  <c r="C3" i="26"/>
  <c r="C2" i="26"/>
  <c r="Y32" i="26"/>
  <c r="X32" i="26"/>
  <c r="U32" i="26"/>
  <c r="V32" i="26" s="1"/>
  <c r="W32" i="26" s="1"/>
  <c r="R32" i="26"/>
  <c r="P32" i="26"/>
  <c r="O32" i="26"/>
  <c r="N32" i="26"/>
  <c r="M32" i="26"/>
  <c r="L32" i="26"/>
  <c r="K32" i="26"/>
  <c r="J32" i="26"/>
  <c r="I32" i="26"/>
  <c r="H32" i="26"/>
  <c r="Y31" i="26"/>
  <c r="X31" i="26"/>
  <c r="U31" i="26"/>
  <c r="V31" i="26" s="1"/>
  <c r="W31" i="26" s="1"/>
  <c r="Q31" i="26"/>
  <c r="P31" i="26"/>
  <c r="O31" i="26"/>
  <c r="N31" i="26"/>
  <c r="M31" i="26"/>
  <c r="L31" i="26"/>
  <c r="K31" i="26"/>
  <c r="J31" i="26"/>
  <c r="I31" i="26"/>
  <c r="H31" i="26"/>
  <c r="Y30" i="26"/>
  <c r="X30" i="26"/>
  <c r="U30" i="26"/>
  <c r="R30" i="26"/>
  <c r="Q30" i="26"/>
  <c r="P30" i="26"/>
  <c r="O30" i="26"/>
  <c r="N30" i="26"/>
  <c r="L30" i="26"/>
  <c r="K30" i="26"/>
  <c r="J30" i="26"/>
  <c r="I30" i="26"/>
  <c r="H30" i="26"/>
  <c r="Y29" i="26"/>
  <c r="X29" i="26"/>
  <c r="U29" i="26"/>
  <c r="V29" i="26" s="1"/>
  <c r="W29" i="26" s="1"/>
  <c r="R29" i="26"/>
  <c r="Q29" i="26"/>
  <c r="P29" i="26"/>
  <c r="O29" i="26"/>
  <c r="M29" i="26"/>
  <c r="L29" i="26"/>
  <c r="K29" i="26"/>
  <c r="J29" i="26"/>
  <c r="I29" i="26"/>
  <c r="H29" i="26"/>
  <c r="Y28" i="26"/>
  <c r="X28" i="26"/>
  <c r="U28" i="26"/>
  <c r="V28" i="26" s="1"/>
  <c r="W28" i="26" s="1"/>
  <c r="R28" i="26"/>
  <c r="P28" i="26"/>
  <c r="O28" i="26"/>
  <c r="N28" i="26"/>
  <c r="L28" i="26"/>
  <c r="K28" i="26"/>
  <c r="J28" i="26"/>
  <c r="I28" i="26"/>
  <c r="H28" i="26"/>
  <c r="Y27" i="26"/>
  <c r="X27" i="26"/>
  <c r="U27" i="26"/>
  <c r="V27" i="26" s="1"/>
  <c r="W27" i="26" s="1"/>
  <c r="R27" i="26"/>
  <c r="P27" i="26"/>
  <c r="O27" i="26"/>
  <c r="N27" i="26"/>
  <c r="M27" i="26"/>
  <c r="L27" i="26"/>
  <c r="K27" i="26"/>
  <c r="J27" i="26"/>
  <c r="I27" i="26"/>
  <c r="H27" i="26"/>
  <c r="Y26" i="26"/>
  <c r="X26" i="26"/>
  <c r="U26" i="26"/>
  <c r="R26" i="26"/>
  <c r="Q26" i="26"/>
  <c r="P26" i="26"/>
  <c r="O26" i="26"/>
  <c r="N26" i="26"/>
  <c r="M26" i="26"/>
  <c r="K26" i="26"/>
  <c r="J26" i="26"/>
  <c r="I26" i="26"/>
  <c r="H26" i="26"/>
  <c r="Y25" i="26"/>
  <c r="X25" i="26"/>
  <c r="U25" i="26"/>
  <c r="R25" i="26"/>
  <c r="Q25" i="26"/>
  <c r="P25" i="26"/>
  <c r="O25" i="26"/>
  <c r="N25" i="26"/>
  <c r="L25" i="26"/>
  <c r="K25" i="26"/>
  <c r="J25" i="26"/>
  <c r="I25" i="26"/>
  <c r="H25" i="26"/>
  <c r="Y24" i="26"/>
  <c r="X24" i="26"/>
  <c r="U24" i="26"/>
  <c r="V24" i="26" s="1"/>
  <c r="W24" i="26" s="1"/>
  <c r="R24" i="26"/>
  <c r="P24" i="26"/>
  <c r="O24" i="26"/>
  <c r="N24" i="26"/>
  <c r="M24" i="26"/>
  <c r="K24" i="26"/>
  <c r="J24" i="26"/>
  <c r="I24" i="26"/>
  <c r="H24" i="26"/>
  <c r="Y23" i="26"/>
  <c r="X23" i="26"/>
  <c r="U23" i="26"/>
  <c r="V23" i="26" s="1"/>
  <c r="W23" i="26" s="1"/>
  <c r="R23" i="26"/>
  <c r="Q23" i="26"/>
  <c r="P23" i="26"/>
  <c r="O23" i="26"/>
  <c r="N23" i="26"/>
  <c r="L23" i="26"/>
  <c r="K23" i="26"/>
  <c r="J23" i="26"/>
  <c r="I23" i="26"/>
  <c r="H23" i="26"/>
  <c r="Y22" i="26"/>
  <c r="X22" i="26"/>
  <c r="U22" i="26"/>
  <c r="V22" i="26" s="1"/>
  <c r="W22" i="26" s="1"/>
  <c r="R22" i="26"/>
  <c r="Q22" i="26"/>
  <c r="P22" i="26"/>
  <c r="O22" i="26"/>
  <c r="N22" i="26"/>
  <c r="K22" i="26"/>
  <c r="J22" i="26"/>
  <c r="I22" i="26"/>
  <c r="H22" i="26"/>
  <c r="Y21" i="26"/>
  <c r="X21" i="26"/>
  <c r="U21" i="26"/>
  <c r="R21" i="26"/>
  <c r="Q21" i="26"/>
  <c r="P21" i="26"/>
  <c r="O21" i="26"/>
  <c r="N21" i="26"/>
  <c r="M21" i="26"/>
  <c r="K21" i="26"/>
  <c r="J21" i="26"/>
  <c r="I21" i="26"/>
  <c r="H21" i="26"/>
  <c r="Y20" i="26"/>
  <c r="X20" i="26"/>
  <c r="U20" i="26"/>
  <c r="R20" i="26"/>
  <c r="Q20" i="26"/>
  <c r="O20" i="26"/>
  <c r="N20" i="26"/>
  <c r="M20" i="26"/>
  <c r="L20" i="26"/>
  <c r="K20" i="26"/>
  <c r="J20" i="26"/>
  <c r="I20" i="26"/>
  <c r="H20" i="26"/>
  <c r="Y19" i="26"/>
  <c r="X19" i="26"/>
  <c r="U19" i="26"/>
  <c r="V19" i="26" s="1"/>
  <c r="W19" i="26" s="1"/>
  <c r="R19" i="26"/>
  <c r="P19" i="26"/>
  <c r="O19" i="26"/>
  <c r="N19" i="26"/>
  <c r="M19" i="26"/>
  <c r="K19" i="26"/>
  <c r="J19" i="26"/>
  <c r="I19" i="26"/>
  <c r="H19" i="26"/>
  <c r="Y18" i="26"/>
  <c r="X18" i="26"/>
  <c r="U18" i="26"/>
  <c r="R18" i="26"/>
  <c r="Q18" i="26"/>
  <c r="P18" i="26"/>
  <c r="O18" i="26"/>
  <c r="M18" i="26"/>
  <c r="L18" i="26"/>
  <c r="K18" i="26"/>
  <c r="J18" i="26"/>
  <c r="I18" i="26"/>
  <c r="H18" i="26"/>
  <c r="Y17" i="26"/>
  <c r="X17" i="26"/>
  <c r="U17" i="26"/>
  <c r="V17" i="26" s="1"/>
  <c r="W17" i="26" s="1"/>
  <c r="R17" i="26"/>
  <c r="Q17" i="26"/>
  <c r="P17" i="26"/>
  <c r="O17" i="26"/>
  <c r="L17" i="26"/>
  <c r="K17" i="26"/>
  <c r="J17" i="26"/>
  <c r="I17" i="26"/>
  <c r="H17" i="26"/>
  <c r="Y16" i="26"/>
  <c r="X16" i="26"/>
  <c r="U16" i="26"/>
  <c r="V16" i="26" s="1"/>
  <c r="W16" i="26" s="1"/>
  <c r="R16" i="26"/>
  <c r="Q16" i="26"/>
  <c r="O16" i="26"/>
  <c r="N16" i="26"/>
  <c r="M16" i="26"/>
  <c r="L16" i="26"/>
  <c r="K16" i="26"/>
  <c r="J16" i="26"/>
  <c r="I16" i="26"/>
  <c r="H16" i="26"/>
  <c r="Y15" i="26"/>
  <c r="X15" i="26"/>
  <c r="U15" i="26"/>
  <c r="V15" i="26" s="1"/>
  <c r="W15" i="26" s="1"/>
  <c r="R15" i="26"/>
  <c r="P15" i="26"/>
  <c r="O15" i="26"/>
  <c r="N15" i="26"/>
  <c r="L15" i="26"/>
  <c r="K15" i="26"/>
  <c r="J15" i="26"/>
  <c r="I15" i="26"/>
  <c r="H15" i="26"/>
  <c r="Y14" i="26"/>
  <c r="X14" i="26"/>
  <c r="U14" i="26"/>
  <c r="V14" i="26" s="1"/>
  <c r="W14" i="26" s="1"/>
  <c r="R14" i="26"/>
  <c r="Q14" i="26"/>
  <c r="P14" i="26"/>
  <c r="O14" i="26"/>
  <c r="N14" i="26"/>
  <c r="L14" i="26"/>
  <c r="K14" i="26"/>
  <c r="J14" i="26"/>
  <c r="I14" i="26"/>
  <c r="H14" i="26"/>
  <c r="Y13" i="26"/>
  <c r="X13" i="26"/>
  <c r="U13" i="26"/>
  <c r="V13" i="26" s="1"/>
  <c r="W13" i="26" s="1"/>
  <c r="R13" i="26"/>
  <c r="P13" i="26"/>
  <c r="O13" i="26"/>
  <c r="N13" i="26"/>
  <c r="M13" i="26"/>
  <c r="L13" i="26"/>
  <c r="K13" i="26"/>
  <c r="J13" i="26"/>
  <c r="I13" i="26"/>
  <c r="H13" i="26"/>
  <c r="Y12" i="26"/>
  <c r="X12" i="26"/>
  <c r="U12" i="26"/>
  <c r="V12" i="26" s="1"/>
  <c r="W12" i="26" s="1"/>
  <c r="R12" i="26"/>
  <c r="Q12" i="26"/>
  <c r="P12" i="26"/>
  <c r="O12" i="26"/>
  <c r="M12" i="26"/>
  <c r="L12" i="26"/>
  <c r="K12" i="26"/>
  <c r="I12" i="26"/>
  <c r="H12" i="26"/>
  <c r="Y11" i="26"/>
  <c r="X11" i="26"/>
  <c r="U11" i="26"/>
  <c r="V11" i="26" s="1"/>
  <c r="W11" i="26" s="1"/>
  <c r="R11" i="26"/>
  <c r="Q11" i="26"/>
  <c r="O11" i="26"/>
  <c r="N11" i="26"/>
  <c r="M11" i="26"/>
  <c r="L11" i="26"/>
  <c r="J11" i="26"/>
  <c r="I11" i="26"/>
  <c r="H11" i="26"/>
  <c r="Y10" i="26"/>
  <c r="X10" i="26"/>
  <c r="U10" i="26"/>
  <c r="V10" i="26" s="1"/>
  <c r="W10" i="26" s="1"/>
  <c r="R10" i="26"/>
  <c r="Q10" i="26"/>
  <c r="P10" i="26"/>
  <c r="O10" i="26"/>
  <c r="N10" i="26"/>
  <c r="L10" i="26"/>
  <c r="K10" i="26"/>
  <c r="J10" i="26"/>
  <c r="I10" i="26"/>
  <c r="Y9" i="26"/>
  <c r="X9" i="26"/>
  <c r="U9" i="26"/>
  <c r="V9" i="26" s="1"/>
  <c r="W9" i="26" s="1"/>
  <c r="R9" i="26"/>
  <c r="Q9" i="26"/>
  <c r="P9" i="26"/>
  <c r="O9" i="26"/>
  <c r="N9" i="26"/>
  <c r="M9" i="26"/>
  <c r="L9" i="26"/>
  <c r="J9" i="26"/>
  <c r="H9" i="26"/>
  <c r="Y8" i="26"/>
  <c r="X8" i="26"/>
  <c r="U8" i="26"/>
  <c r="V8" i="26" s="1"/>
  <c r="W8" i="26" s="1"/>
  <c r="R8" i="26"/>
  <c r="Q8" i="26"/>
  <c r="P8" i="26"/>
  <c r="O8" i="26"/>
  <c r="N8" i="26"/>
  <c r="M8" i="26"/>
  <c r="K8" i="26"/>
  <c r="J8" i="26"/>
  <c r="I8" i="26"/>
  <c r="H8" i="26"/>
  <c r="Y7" i="26"/>
  <c r="X7" i="26"/>
  <c r="U7" i="26"/>
  <c r="V7" i="26" s="1"/>
  <c r="W7" i="26" s="1"/>
  <c r="R7" i="26"/>
  <c r="Q7" i="26"/>
  <c r="P7" i="26"/>
  <c r="O7" i="26"/>
  <c r="N7" i="26"/>
  <c r="M7" i="26"/>
  <c r="L7" i="26"/>
  <c r="J7" i="26"/>
  <c r="I7" i="26"/>
  <c r="H7" i="26"/>
  <c r="Y6" i="26"/>
  <c r="X6" i="26"/>
  <c r="U6" i="26"/>
  <c r="V6" i="26" s="1"/>
  <c r="W6" i="26" s="1"/>
  <c r="R6" i="26"/>
  <c r="Q6" i="26"/>
  <c r="P6" i="26"/>
  <c r="O6" i="26"/>
  <c r="N6" i="26"/>
  <c r="M6" i="26"/>
  <c r="K6" i="26"/>
  <c r="J6" i="26"/>
  <c r="I6" i="26"/>
  <c r="H6" i="26"/>
  <c r="Y5" i="26"/>
  <c r="X5" i="26"/>
  <c r="U5" i="26"/>
  <c r="V5" i="26" s="1"/>
  <c r="W5" i="26" s="1"/>
  <c r="R5" i="26"/>
  <c r="Q5" i="26"/>
  <c r="P5" i="26"/>
  <c r="O5" i="26"/>
  <c r="N5" i="26"/>
  <c r="M5" i="26"/>
  <c r="J5" i="26"/>
  <c r="I5" i="26"/>
  <c r="H5" i="26"/>
  <c r="Y4" i="26"/>
  <c r="X4" i="26"/>
  <c r="U4" i="26"/>
  <c r="V4" i="26" s="1"/>
  <c r="W4" i="26" s="1"/>
  <c r="R4" i="26"/>
  <c r="Q4" i="26"/>
  <c r="P4" i="26"/>
  <c r="O4" i="26"/>
  <c r="N4" i="26"/>
  <c r="M4" i="26"/>
  <c r="L4" i="26"/>
  <c r="J4" i="26"/>
  <c r="H4" i="26"/>
  <c r="Y3" i="26"/>
  <c r="X3" i="26"/>
  <c r="U3" i="26"/>
  <c r="V3" i="26" s="1"/>
  <c r="W3" i="26" s="1"/>
  <c r="R3" i="26"/>
  <c r="Q3" i="26"/>
  <c r="P3" i="26"/>
  <c r="O3" i="26"/>
  <c r="N3" i="26"/>
  <c r="M3" i="26"/>
  <c r="L3" i="26"/>
  <c r="J3" i="26"/>
  <c r="H3" i="26"/>
  <c r="Y2" i="26"/>
  <c r="X2" i="26"/>
  <c r="U2" i="26"/>
  <c r="V2" i="26" s="1"/>
  <c r="W2" i="26" s="1"/>
  <c r="R2" i="26"/>
  <c r="Q2" i="26"/>
  <c r="P2" i="26"/>
  <c r="O2" i="26"/>
  <c r="N2" i="26"/>
  <c r="M2" i="26"/>
  <c r="L2" i="26"/>
  <c r="K2" i="26"/>
  <c r="J2" i="26"/>
  <c r="H2" i="26"/>
  <c r="AB83" i="27" l="1"/>
  <c r="T80" i="27"/>
  <c r="L33" i="5"/>
  <c r="M33" i="5"/>
  <c r="T73" i="27"/>
  <c r="AB41" i="27"/>
  <c r="T41" i="27" s="1"/>
  <c r="AC41" i="27" s="1"/>
  <c r="T35" i="27"/>
  <c r="S83" i="27"/>
  <c r="T83" i="27" s="1"/>
  <c r="AC83" i="27" s="1"/>
  <c r="AB46" i="27"/>
  <c r="T46" i="27" s="1"/>
  <c r="AC46" i="27" s="1"/>
  <c r="T72" i="27"/>
  <c r="AC72" i="27" s="1"/>
  <c r="K33" i="5"/>
  <c r="AB7" i="27"/>
  <c r="T7" i="27" s="1"/>
  <c r="AC7" i="27" s="1"/>
  <c r="H2" i="27"/>
  <c r="H84" i="27" s="1"/>
  <c r="T63" i="27"/>
  <c r="AC63" i="27" s="1"/>
  <c r="AB12" i="27"/>
  <c r="I33" i="5"/>
  <c r="O33" i="5"/>
  <c r="J33" i="5"/>
  <c r="AB13" i="27"/>
  <c r="T13" i="27" s="1"/>
  <c r="AC13" i="27" s="1"/>
  <c r="T51" i="27"/>
  <c r="T55" i="27"/>
  <c r="AC55" i="27" s="1"/>
  <c r="T59" i="27"/>
  <c r="AC59" i="27" s="1"/>
  <c r="I84" i="27"/>
  <c r="T71" i="27"/>
  <c r="AC71" i="27" s="1"/>
  <c r="AB19" i="27"/>
  <c r="S19" i="27"/>
  <c r="AB52" i="27"/>
  <c r="S52" i="27"/>
  <c r="AB70" i="27"/>
  <c r="T70" i="27" s="1"/>
  <c r="AC70" i="27" s="1"/>
  <c r="AB27" i="27"/>
  <c r="S27" i="27"/>
  <c r="AB42" i="27"/>
  <c r="S42" i="27"/>
  <c r="M42" i="27" s="1"/>
  <c r="AB23" i="27"/>
  <c r="S23" i="27"/>
  <c r="T31" i="27"/>
  <c r="T47" i="27"/>
  <c r="AC47" i="27" s="1"/>
  <c r="AB45" i="27"/>
  <c r="S45" i="27"/>
  <c r="AB38" i="27"/>
  <c r="S38" i="27"/>
  <c r="AB61" i="27"/>
  <c r="T61" i="27" s="1"/>
  <c r="AC61" i="27" s="1"/>
  <c r="AB17" i="27"/>
  <c r="S17" i="27"/>
  <c r="T9" i="27"/>
  <c r="AC9" i="27" s="1"/>
  <c r="T76" i="27"/>
  <c r="AC76" i="27" s="1"/>
  <c r="AC35" i="27"/>
  <c r="T11" i="27"/>
  <c r="AC11" i="27" s="1"/>
  <c r="T5" i="27"/>
  <c r="AC5" i="27" s="1"/>
  <c r="T81" i="27"/>
  <c r="AC81" i="27" s="1"/>
  <c r="T67" i="27"/>
  <c r="AC67" i="27" s="1"/>
  <c r="AC80" i="27"/>
  <c r="AC73" i="27"/>
  <c r="AC75" i="27"/>
  <c r="T39" i="27"/>
  <c r="AC39" i="27" s="1"/>
  <c r="T53" i="27"/>
  <c r="AC53" i="27" s="1"/>
  <c r="T57" i="27"/>
  <c r="AC57" i="27" s="1"/>
  <c r="T65" i="27"/>
  <c r="AC65" i="27" s="1"/>
  <c r="T69" i="27"/>
  <c r="AC69" i="27" s="1"/>
  <c r="T43" i="27"/>
  <c r="AC43" i="27" s="1"/>
  <c r="T77" i="27"/>
  <c r="AC77" i="27" s="1"/>
  <c r="AC31" i="27"/>
  <c r="AC51" i="27"/>
  <c r="T78" i="27"/>
  <c r="AC78" i="27" s="1"/>
  <c r="T3" i="27"/>
  <c r="AC3" i="27" s="1"/>
  <c r="S6" i="27"/>
  <c r="S82" i="27"/>
  <c r="Q13" i="27"/>
  <c r="S74" i="27"/>
  <c r="M69" i="27"/>
  <c r="M67" i="27"/>
  <c r="S12" i="27"/>
  <c r="K9" i="27"/>
  <c r="L5" i="27"/>
  <c r="K3" i="27"/>
  <c r="M75" i="27"/>
  <c r="S68" i="27"/>
  <c r="S10" i="27"/>
  <c r="S66" i="27"/>
  <c r="Q71" i="27"/>
  <c r="N80" i="27"/>
  <c r="K7" i="27"/>
  <c r="P11" i="27"/>
  <c r="S79" i="27"/>
  <c r="S8" i="27"/>
  <c r="Q76" i="27"/>
  <c r="Z32" i="26"/>
  <c r="Z2" i="26"/>
  <c r="S2" i="26" s="1"/>
  <c r="AA3" i="26"/>
  <c r="Z13" i="26"/>
  <c r="S13" i="26" s="1"/>
  <c r="Z10" i="26"/>
  <c r="Z14" i="26"/>
  <c r="S14" i="26" s="1"/>
  <c r="AA13" i="26"/>
  <c r="AA4" i="26"/>
  <c r="S10" i="26"/>
  <c r="M10" i="26" s="1"/>
  <c r="AA6" i="26"/>
  <c r="O33" i="26"/>
  <c r="AA2" i="26"/>
  <c r="Z5" i="26"/>
  <c r="S5" i="26" s="1"/>
  <c r="L5" i="26" s="1"/>
  <c r="Z9" i="26"/>
  <c r="S9" i="26" s="1"/>
  <c r="AA20" i="26"/>
  <c r="Z23" i="26"/>
  <c r="S23" i="26" s="1"/>
  <c r="AA23" i="26"/>
  <c r="AA19" i="26"/>
  <c r="AA5" i="26"/>
  <c r="AA31" i="26"/>
  <c r="AA29" i="26"/>
  <c r="AA27" i="26"/>
  <c r="AA25" i="26"/>
  <c r="AA21" i="26"/>
  <c r="AA17" i="26"/>
  <c r="AA9" i="26"/>
  <c r="Z4" i="26"/>
  <c r="Z6" i="26"/>
  <c r="AA22" i="26"/>
  <c r="AA28" i="26"/>
  <c r="AA32" i="26"/>
  <c r="AB32" i="26" s="1"/>
  <c r="S32" i="26"/>
  <c r="Z18" i="26"/>
  <c r="Z3" i="26"/>
  <c r="S3" i="26" s="1"/>
  <c r="Z8" i="26"/>
  <c r="Z7" i="26"/>
  <c r="S7" i="26" s="1"/>
  <c r="Z11" i="26"/>
  <c r="S11" i="26" s="1"/>
  <c r="AA12" i="26"/>
  <c r="Z15" i="26"/>
  <c r="S15" i="26" s="1"/>
  <c r="M15" i="26" s="1"/>
  <c r="Z19" i="26"/>
  <c r="S19" i="26" s="1"/>
  <c r="AA24" i="26"/>
  <c r="AA7" i="26"/>
  <c r="AA8" i="26"/>
  <c r="AA10" i="26"/>
  <c r="AB10" i="26" s="1"/>
  <c r="T10" i="26" s="1"/>
  <c r="AA11" i="26"/>
  <c r="AA14" i="26"/>
  <c r="AB14" i="26" s="1"/>
  <c r="AA15" i="26"/>
  <c r="AA16" i="26"/>
  <c r="Z17" i="26"/>
  <c r="S17" i="26" s="1"/>
  <c r="M17" i="26" s="1"/>
  <c r="AA18" i="26"/>
  <c r="AA26" i="26"/>
  <c r="AA30" i="26"/>
  <c r="AB11" i="26"/>
  <c r="T11" i="26" s="1"/>
  <c r="Z21" i="26"/>
  <c r="S21" i="26" s="1"/>
  <c r="Z25" i="26"/>
  <c r="S25" i="26" s="1"/>
  <c r="Z27" i="26"/>
  <c r="S27" i="26" s="1"/>
  <c r="Z29" i="26"/>
  <c r="S29" i="26" s="1"/>
  <c r="Z31" i="26"/>
  <c r="S31" i="26" s="1"/>
  <c r="Z12" i="26"/>
  <c r="Z16" i="26"/>
  <c r="Z20" i="26"/>
  <c r="Z24" i="26"/>
  <c r="Z22" i="26"/>
  <c r="Z26" i="26"/>
  <c r="Z28" i="26"/>
  <c r="Z30" i="26"/>
  <c r="P107" i="5"/>
  <c r="L107" i="5" s="1"/>
  <c r="P46" i="5"/>
  <c r="P26" i="5"/>
  <c r="P27" i="5"/>
  <c r="P17" i="5"/>
  <c r="P22" i="5"/>
  <c r="V11" i="25"/>
  <c r="W11" i="25" s="1"/>
  <c r="V12" i="25"/>
  <c r="W12" i="25" s="1"/>
  <c r="V14" i="25"/>
  <c r="W14" i="25" s="1"/>
  <c r="V15" i="25"/>
  <c r="W15" i="25" s="1"/>
  <c r="V18" i="25"/>
  <c r="W18" i="25" s="1"/>
  <c r="V21" i="25"/>
  <c r="W21" i="25" s="1"/>
  <c r="V27" i="25"/>
  <c r="W27" i="25" s="1"/>
  <c r="V29" i="25"/>
  <c r="W29" i="25" s="1"/>
  <c r="V34" i="25"/>
  <c r="W34" i="25" s="1"/>
  <c r="V35" i="25"/>
  <c r="W35" i="25" s="1"/>
  <c r="V40" i="25"/>
  <c r="W40" i="25" s="1"/>
  <c r="V4" i="25"/>
  <c r="W4" i="25" s="1"/>
  <c r="V2" i="25"/>
  <c r="W2" i="25" s="1"/>
  <c r="U2" i="25"/>
  <c r="C45" i="25"/>
  <c r="C44" i="25"/>
  <c r="C43" i="25"/>
  <c r="C42" i="25"/>
  <c r="C41" i="25"/>
  <c r="C40" i="25"/>
  <c r="C39" i="25"/>
  <c r="C38" i="25"/>
  <c r="C37" i="25"/>
  <c r="C36" i="25"/>
  <c r="C35" i="25"/>
  <c r="C34" i="25"/>
  <c r="C33" i="25"/>
  <c r="C32" i="25"/>
  <c r="C31" i="25"/>
  <c r="C30" i="25"/>
  <c r="C29" i="25"/>
  <c r="C28" i="25"/>
  <c r="C27" i="25"/>
  <c r="C26" i="25"/>
  <c r="C25" i="25"/>
  <c r="C24" i="25"/>
  <c r="C23" i="25"/>
  <c r="C22" i="25"/>
  <c r="C21" i="25"/>
  <c r="C20" i="25"/>
  <c r="C19" i="25"/>
  <c r="C18" i="25"/>
  <c r="C17" i="25"/>
  <c r="C16" i="25"/>
  <c r="C15" i="25"/>
  <c r="C14" i="25"/>
  <c r="C13" i="25"/>
  <c r="C12" i="25"/>
  <c r="C11" i="25"/>
  <c r="C10" i="25"/>
  <c r="C9" i="25"/>
  <c r="C8" i="25"/>
  <c r="C7" i="25"/>
  <c r="C6" i="25"/>
  <c r="C5" i="25"/>
  <c r="C4" i="25"/>
  <c r="C3" i="25"/>
  <c r="C2" i="25"/>
  <c r="X4" i="25"/>
  <c r="Y4" i="25"/>
  <c r="Z4" i="25" s="1"/>
  <c r="X5" i="25"/>
  <c r="Y5" i="25"/>
  <c r="X6" i="25"/>
  <c r="Y6" i="25"/>
  <c r="X7" i="25"/>
  <c r="Y7" i="25"/>
  <c r="X8" i="25"/>
  <c r="Y8" i="25"/>
  <c r="X9" i="25"/>
  <c r="Y9" i="25"/>
  <c r="X10" i="25"/>
  <c r="Y10" i="25"/>
  <c r="X11" i="25"/>
  <c r="Y11" i="25"/>
  <c r="Z11" i="25" s="1"/>
  <c r="X12" i="25"/>
  <c r="Y12" i="25"/>
  <c r="X13" i="25"/>
  <c r="Y13" i="25"/>
  <c r="X14" i="25"/>
  <c r="Y14" i="25"/>
  <c r="AB14" i="25" s="1"/>
  <c r="X15" i="25"/>
  <c r="Y15" i="25"/>
  <c r="Z15" i="25" s="1"/>
  <c r="X16" i="25"/>
  <c r="Y16" i="25"/>
  <c r="X17" i="25"/>
  <c r="Y17" i="25"/>
  <c r="X18" i="25"/>
  <c r="Y18" i="25"/>
  <c r="Z18" i="25" s="1"/>
  <c r="X19" i="25"/>
  <c r="Y19" i="25"/>
  <c r="X20" i="25"/>
  <c r="Y20" i="25"/>
  <c r="X21" i="25"/>
  <c r="Y21" i="25"/>
  <c r="X22" i="25"/>
  <c r="Y22" i="25"/>
  <c r="X23" i="25"/>
  <c r="Y23" i="25"/>
  <c r="X24" i="25"/>
  <c r="Y24" i="25"/>
  <c r="X25" i="25"/>
  <c r="Y25" i="25"/>
  <c r="X26" i="25"/>
  <c r="Y26" i="25"/>
  <c r="X27" i="25"/>
  <c r="Y27" i="25"/>
  <c r="Z27" i="25" s="1"/>
  <c r="X28" i="25"/>
  <c r="Y28" i="25"/>
  <c r="X29" i="25"/>
  <c r="Y29" i="25"/>
  <c r="X30" i="25"/>
  <c r="Y30" i="25"/>
  <c r="X31" i="25"/>
  <c r="Y31" i="25"/>
  <c r="X32" i="25"/>
  <c r="Y32" i="25"/>
  <c r="X33" i="25"/>
  <c r="Y33" i="25"/>
  <c r="X34" i="25"/>
  <c r="Y34" i="25"/>
  <c r="Z34" i="25" s="1"/>
  <c r="X35" i="25"/>
  <c r="Y35" i="25"/>
  <c r="Z35" i="25" s="1"/>
  <c r="X36" i="25"/>
  <c r="Y36" i="25"/>
  <c r="X37" i="25"/>
  <c r="Y37" i="25"/>
  <c r="X38" i="25"/>
  <c r="Y38" i="25"/>
  <c r="X39" i="25"/>
  <c r="Y39" i="25"/>
  <c r="X40" i="25"/>
  <c r="Y40" i="25"/>
  <c r="AB40" i="25" s="1"/>
  <c r="X41" i="25"/>
  <c r="Y41" i="25"/>
  <c r="X42" i="25"/>
  <c r="Y42" i="25"/>
  <c r="X43" i="25"/>
  <c r="Y43" i="25"/>
  <c r="X44" i="25"/>
  <c r="Y44" i="25"/>
  <c r="X45" i="25"/>
  <c r="Y45" i="25"/>
  <c r="U13" i="25"/>
  <c r="V13" i="25" s="1"/>
  <c r="W13" i="25" s="1"/>
  <c r="U14" i="25"/>
  <c r="U15" i="25"/>
  <c r="U16" i="25"/>
  <c r="V16" i="25" s="1"/>
  <c r="W16" i="25" s="1"/>
  <c r="U17" i="25"/>
  <c r="V17" i="25" s="1"/>
  <c r="W17" i="25" s="1"/>
  <c r="U18" i="25"/>
  <c r="U19" i="25"/>
  <c r="V19" i="25" s="1"/>
  <c r="W19" i="25" s="1"/>
  <c r="U20" i="25"/>
  <c r="V20" i="25" s="1"/>
  <c r="W20" i="25" s="1"/>
  <c r="U21" i="25"/>
  <c r="U22" i="25"/>
  <c r="V22" i="25" s="1"/>
  <c r="W22" i="25" s="1"/>
  <c r="U23" i="25"/>
  <c r="V23" i="25" s="1"/>
  <c r="W23" i="25" s="1"/>
  <c r="U24" i="25"/>
  <c r="V24" i="25" s="1"/>
  <c r="W24" i="25" s="1"/>
  <c r="U25" i="25"/>
  <c r="V25" i="25" s="1"/>
  <c r="W25" i="25" s="1"/>
  <c r="U26" i="25"/>
  <c r="V26" i="25" s="1"/>
  <c r="W26" i="25" s="1"/>
  <c r="U27" i="25"/>
  <c r="U28" i="25"/>
  <c r="V28" i="25" s="1"/>
  <c r="W28" i="25" s="1"/>
  <c r="U29" i="25"/>
  <c r="U30" i="25"/>
  <c r="V30" i="25" s="1"/>
  <c r="W30" i="25" s="1"/>
  <c r="U31" i="25"/>
  <c r="V31" i="25" s="1"/>
  <c r="W31" i="25" s="1"/>
  <c r="U32" i="25"/>
  <c r="V32" i="25" s="1"/>
  <c r="W32" i="25" s="1"/>
  <c r="U33" i="25"/>
  <c r="V33" i="25" s="1"/>
  <c r="W33" i="25" s="1"/>
  <c r="U34" i="25"/>
  <c r="U35" i="25"/>
  <c r="U36" i="25"/>
  <c r="V36" i="25" s="1"/>
  <c r="W36" i="25" s="1"/>
  <c r="U37" i="25"/>
  <c r="V37" i="25" s="1"/>
  <c r="W37" i="25" s="1"/>
  <c r="U38" i="25"/>
  <c r="V38" i="25" s="1"/>
  <c r="W38" i="25" s="1"/>
  <c r="U39" i="25"/>
  <c r="V39" i="25" s="1"/>
  <c r="W39" i="25" s="1"/>
  <c r="U40" i="25"/>
  <c r="U41" i="25"/>
  <c r="V41" i="25" s="1"/>
  <c r="W41" i="25" s="1"/>
  <c r="U42" i="25"/>
  <c r="V42" i="25" s="1"/>
  <c r="W42" i="25" s="1"/>
  <c r="U43" i="25"/>
  <c r="V43" i="25" s="1"/>
  <c r="W43" i="25" s="1"/>
  <c r="U44" i="25"/>
  <c r="V44" i="25" s="1"/>
  <c r="W44" i="25" s="1"/>
  <c r="U45" i="25"/>
  <c r="V45" i="25" s="1"/>
  <c r="W45" i="25" s="1"/>
  <c r="U5" i="25"/>
  <c r="V5" i="25" s="1"/>
  <c r="W5" i="25" s="1"/>
  <c r="U6" i="25"/>
  <c r="V6" i="25" s="1"/>
  <c r="W6" i="25" s="1"/>
  <c r="U7" i="25"/>
  <c r="V7" i="25" s="1"/>
  <c r="W7" i="25" s="1"/>
  <c r="U8" i="25"/>
  <c r="V8" i="25" s="1"/>
  <c r="W8" i="25" s="1"/>
  <c r="U9" i="25"/>
  <c r="V9" i="25" s="1"/>
  <c r="W9" i="25" s="1"/>
  <c r="U10" i="25"/>
  <c r="V10" i="25" s="1"/>
  <c r="W10" i="25" s="1"/>
  <c r="U11" i="25"/>
  <c r="U12" i="25"/>
  <c r="R30" i="25"/>
  <c r="Q30" i="25"/>
  <c r="P30" i="25"/>
  <c r="O30" i="25"/>
  <c r="N30" i="25"/>
  <c r="M30" i="25"/>
  <c r="K30" i="25"/>
  <c r="J30" i="25"/>
  <c r="I30" i="25"/>
  <c r="H30" i="25"/>
  <c r="R29" i="25"/>
  <c r="Q29" i="25"/>
  <c r="P29" i="25"/>
  <c r="O29" i="25"/>
  <c r="N29" i="25"/>
  <c r="L29" i="25"/>
  <c r="K29" i="25"/>
  <c r="J29" i="25"/>
  <c r="I29" i="25"/>
  <c r="H29" i="25"/>
  <c r="R28" i="25"/>
  <c r="Q28" i="25"/>
  <c r="P28" i="25"/>
  <c r="O28" i="25"/>
  <c r="N28" i="25"/>
  <c r="M28" i="25"/>
  <c r="L28" i="25"/>
  <c r="K28" i="25"/>
  <c r="J28" i="25"/>
  <c r="H28" i="25"/>
  <c r="R27" i="25"/>
  <c r="P27" i="25"/>
  <c r="O27" i="25"/>
  <c r="N27" i="25"/>
  <c r="M27" i="25"/>
  <c r="L27" i="25"/>
  <c r="K27" i="25"/>
  <c r="J27" i="25"/>
  <c r="I27" i="25"/>
  <c r="H27" i="25"/>
  <c r="R26" i="25"/>
  <c r="Q26" i="25"/>
  <c r="P26" i="25"/>
  <c r="O26" i="25"/>
  <c r="N26" i="25"/>
  <c r="M26" i="25"/>
  <c r="K26" i="25"/>
  <c r="J26" i="25"/>
  <c r="I26" i="25"/>
  <c r="H26" i="25"/>
  <c r="R25" i="25"/>
  <c r="Q25" i="25"/>
  <c r="P25" i="25"/>
  <c r="O25" i="25"/>
  <c r="N25" i="25"/>
  <c r="M25" i="25"/>
  <c r="K25" i="25"/>
  <c r="J25" i="25"/>
  <c r="I25" i="25"/>
  <c r="H25" i="25"/>
  <c r="R24" i="25"/>
  <c r="P24" i="25"/>
  <c r="O24" i="25"/>
  <c r="N24" i="25"/>
  <c r="L24" i="25"/>
  <c r="K24" i="25"/>
  <c r="J24" i="25"/>
  <c r="I24" i="25"/>
  <c r="H24" i="25"/>
  <c r="R23" i="25"/>
  <c r="Q23" i="25"/>
  <c r="P23" i="25"/>
  <c r="O23" i="25"/>
  <c r="N23" i="25"/>
  <c r="K23" i="25"/>
  <c r="J23" i="25"/>
  <c r="I23" i="25"/>
  <c r="H23" i="25"/>
  <c r="R22" i="25"/>
  <c r="Q22" i="25"/>
  <c r="P22" i="25"/>
  <c r="O22" i="25"/>
  <c r="N22" i="25"/>
  <c r="L22" i="25"/>
  <c r="K22" i="25"/>
  <c r="J22" i="25"/>
  <c r="I22" i="25"/>
  <c r="H22" i="25"/>
  <c r="R21" i="25"/>
  <c r="Q21" i="25"/>
  <c r="P21" i="25"/>
  <c r="O21" i="25"/>
  <c r="N21" i="25"/>
  <c r="L21" i="25"/>
  <c r="K21" i="25"/>
  <c r="J21" i="25"/>
  <c r="I21" i="25"/>
  <c r="H21" i="25"/>
  <c r="R20" i="25"/>
  <c r="Q20" i="25"/>
  <c r="P20" i="25"/>
  <c r="O20" i="25"/>
  <c r="N20" i="25"/>
  <c r="K20" i="25"/>
  <c r="J20" i="25"/>
  <c r="I20" i="25"/>
  <c r="H20" i="25"/>
  <c r="R19" i="25"/>
  <c r="Q19" i="25"/>
  <c r="O19" i="25"/>
  <c r="M19" i="25"/>
  <c r="L19" i="25"/>
  <c r="K19" i="25"/>
  <c r="J19" i="25"/>
  <c r="I19" i="25"/>
  <c r="H19" i="25"/>
  <c r="R18" i="25"/>
  <c r="Q18" i="25"/>
  <c r="P18" i="25"/>
  <c r="O18" i="25"/>
  <c r="N18" i="25"/>
  <c r="M18" i="25"/>
  <c r="K18" i="25"/>
  <c r="J18" i="25"/>
  <c r="I18" i="25"/>
  <c r="H18" i="25"/>
  <c r="R45" i="25"/>
  <c r="P45" i="25"/>
  <c r="O45" i="25"/>
  <c r="N45" i="25"/>
  <c r="M45" i="25"/>
  <c r="L45" i="25"/>
  <c r="K45" i="25"/>
  <c r="J45" i="25"/>
  <c r="I45" i="25"/>
  <c r="H45" i="25"/>
  <c r="R44" i="25"/>
  <c r="Q44" i="25"/>
  <c r="P44" i="25"/>
  <c r="O44" i="25"/>
  <c r="N44" i="25"/>
  <c r="L44" i="25"/>
  <c r="K44" i="25"/>
  <c r="J44" i="25"/>
  <c r="I44" i="25"/>
  <c r="H44" i="25"/>
  <c r="Q43" i="25"/>
  <c r="P43" i="25"/>
  <c r="O43" i="25"/>
  <c r="N43" i="25"/>
  <c r="L43" i="25"/>
  <c r="K43" i="25"/>
  <c r="J43" i="25"/>
  <c r="I43" i="25"/>
  <c r="H43" i="25"/>
  <c r="Q42" i="25"/>
  <c r="P42" i="25"/>
  <c r="O42" i="25"/>
  <c r="N42" i="25"/>
  <c r="M42" i="25"/>
  <c r="L42" i="25"/>
  <c r="K42" i="25"/>
  <c r="J42" i="25"/>
  <c r="I42" i="25"/>
  <c r="H42" i="25"/>
  <c r="P41" i="25"/>
  <c r="O41" i="25"/>
  <c r="N41" i="25"/>
  <c r="M41" i="25"/>
  <c r="L41" i="25"/>
  <c r="K41" i="25"/>
  <c r="J41" i="25"/>
  <c r="I41" i="25"/>
  <c r="H41" i="25"/>
  <c r="R40" i="25"/>
  <c r="Q40" i="25"/>
  <c r="P40" i="25"/>
  <c r="O40" i="25"/>
  <c r="N40" i="25"/>
  <c r="M40" i="25"/>
  <c r="L40" i="25"/>
  <c r="K40" i="25"/>
  <c r="J40" i="25"/>
  <c r="I40" i="25"/>
  <c r="H40" i="25"/>
  <c r="R39" i="25"/>
  <c r="P39" i="25"/>
  <c r="O39" i="25"/>
  <c r="N39" i="25"/>
  <c r="M39" i="25"/>
  <c r="K39" i="25"/>
  <c r="J39" i="25"/>
  <c r="I39" i="25"/>
  <c r="H39" i="25"/>
  <c r="R38" i="25"/>
  <c r="Q38" i="25"/>
  <c r="P38" i="25"/>
  <c r="O38" i="25"/>
  <c r="N38" i="25"/>
  <c r="K38" i="25"/>
  <c r="J38" i="25"/>
  <c r="I38" i="25"/>
  <c r="H38" i="25"/>
  <c r="R37" i="25"/>
  <c r="P37" i="25"/>
  <c r="O37" i="25"/>
  <c r="N37" i="25"/>
  <c r="M37" i="25"/>
  <c r="K37" i="25"/>
  <c r="J37" i="25"/>
  <c r="I37" i="25"/>
  <c r="H37" i="25"/>
  <c r="R36" i="25"/>
  <c r="P36" i="25"/>
  <c r="O36" i="25"/>
  <c r="N36" i="25"/>
  <c r="L36" i="25"/>
  <c r="K36" i="25"/>
  <c r="J36" i="25"/>
  <c r="I36" i="25"/>
  <c r="H36" i="25"/>
  <c r="R35" i="25"/>
  <c r="Q35" i="25"/>
  <c r="P35" i="25"/>
  <c r="O35" i="25"/>
  <c r="N35" i="25"/>
  <c r="L35" i="25"/>
  <c r="K35" i="25"/>
  <c r="J35" i="25"/>
  <c r="I35" i="25"/>
  <c r="H35" i="25"/>
  <c r="R34" i="25"/>
  <c r="Q34" i="25"/>
  <c r="P34" i="25"/>
  <c r="O34" i="25"/>
  <c r="N34" i="25"/>
  <c r="M34" i="25"/>
  <c r="K34" i="25"/>
  <c r="J34" i="25"/>
  <c r="I34" i="25"/>
  <c r="H34" i="25"/>
  <c r="R33" i="25"/>
  <c r="Q33" i="25"/>
  <c r="O33" i="25"/>
  <c r="N33" i="25"/>
  <c r="M33" i="25"/>
  <c r="L33" i="25"/>
  <c r="K33" i="25"/>
  <c r="J33" i="25"/>
  <c r="I33" i="25"/>
  <c r="H33" i="25"/>
  <c r="R32" i="25"/>
  <c r="Q32" i="25"/>
  <c r="P32" i="25"/>
  <c r="O32" i="25"/>
  <c r="N32" i="25"/>
  <c r="M32" i="25"/>
  <c r="K32" i="25"/>
  <c r="J32" i="25"/>
  <c r="I32" i="25"/>
  <c r="H32" i="25"/>
  <c r="R31" i="25"/>
  <c r="Q31" i="25"/>
  <c r="P31" i="25"/>
  <c r="O31" i="25"/>
  <c r="M31" i="25"/>
  <c r="K31" i="25"/>
  <c r="J31" i="25"/>
  <c r="I31" i="25"/>
  <c r="H31" i="25"/>
  <c r="R17" i="25"/>
  <c r="Q17" i="25"/>
  <c r="O17" i="25"/>
  <c r="M17" i="25"/>
  <c r="L17" i="25"/>
  <c r="K17" i="25"/>
  <c r="J17" i="25"/>
  <c r="I17" i="25"/>
  <c r="H17" i="25"/>
  <c r="R16" i="25"/>
  <c r="Q16" i="25"/>
  <c r="O16" i="25"/>
  <c r="M16" i="25"/>
  <c r="L16" i="25"/>
  <c r="K16" i="25"/>
  <c r="J16" i="25"/>
  <c r="I16" i="25"/>
  <c r="H16" i="25"/>
  <c r="R15" i="25"/>
  <c r="P15" i="25"/>
  <c r="O15" i="25"/>
  <c r="N15" i="25"/>
  <c r="M15" i="25"/>
  <c r="L15" i="25"/>
  <c r="K15" i="25"/>
  <c r="J15" i="25"/>
  <c r="I15" i="25"/>
  <c r="H15" i="25"/>
  <c r="R14" i="25"/>
  <c r="Q14" i="25"/>
  <c r="P14" i="25"/>
  <c r="O14" i="25"/>
  <c r="N14" i="25"/>
  <c r="M14" i="25"/>
  <c r="L14" i="25"/>
  <c r="K14" i="25"/>
  <c r="J14" i="25"/>
  <c r="I14" i="25"/>
  <c r="H14" i="25"/>
  <c r="R13" i="25"/>
  <c r="Q13" i="25"/>
  <c r="P13" i="25"/>
  <c r="O13" i="25"/>
  <c r="N13" i="25"/>
  <c r="M13" i="25"/>
  <c r="L13" i="25"/>
  <c r="J13" i="25"/>
  <c r="I13" i="25"/>
  <c r="H13" i="25"/>
  <c r="R12" i="25"/>
  <c r="Q12" i="25"/>
  <c r="P12" i="25"/>
  <c r="O12" i="25"/>
  <c r="N12" i="25"/>
  <c r="M12" i="25"/>
  <c r="L12" i="25"/>
  <c r="K12" i="25"/>
  <c r="I12" i="25"/>
  <c r="H12" i="25"/>
  <c r="R11" i="25"/>
  <c r="Q11" i="25"/>
  <c r="P11" i="25"/>
  <c r="O11" i="25"/>
  <c r="N11" i="25"/>
  <c r="M11" i="25"/>
  <c r="L11" i="25"/>
  <c r="J11" i="25"/>
  <c r="I11" i="25"/>
  <c r="H11" i="25"/>
  <c r="R10" i="25"/>
  <c r="Q10" i="25"/>
  <c r="P10" i="25"/>
  <c r="O10" i="25"/>
  <c r="N10" i="25"/>
  <c r="M10" i="25"/>
  <c r="L10" i="25"/>
  <c r="K10" i="25"/>
  <c r="J10" i="25"/>
  <c r="I10" i="25"/>
  <c r="R9" i="25"/>
  <c r="Q9" i="25"/>
  <c r="P9" i="25"/>
  <c r="O9" i="25"/>
  <c r="N9" i="25"/>
  <c r="M9" i="25"/>
  <c r="L9" i="25"/>
  <c r="J9" i="25"/>
  <c r="H9" i="25"/>
  <c r="R8" i="25"/>
  <c r="Q8" i="25"/>
  <c r="P8" i="25"/>
  <c r="O8" i="25"/>
  <c r="N8" i="25"/>
  <c r="M8" i="25"/>
  <c r="K8" i="25"/>
  <c r="J8" i="25"/>
  <c r="H8" i="25"/>
  <c r="R7" i="25"/>
  <c r="Q7" i="25"/>
  <c r="P7" i="25"/>
  <c r="O7" i="25"/>
  <c r="N7" i="25"/>
  <c r="M7" i="25"/>
  <c r="L7" i="25"/>
  <c r="J7" i="25"/>
  <c r="I7" i="25"/>
  <c r="H7" i="25"/>
  <c r="R6" i="25"/>
  <c r="Q6" i="25"/>
  <c r="P6" i="25"/>
  <c r="O6" i="25"/>
  <c r="N6" i="25"/>
  <c r="M6" i="25"/>
  <c r="K6" i="25"/>
  <c r="J6" i="25"/>
  <c r="I6" i="25"/>
  <c r="H6" i="25"/>
  <c r="R5" i="25"/>
  <c r="Q5" i="25"/>
  <c r="P5" i="25"/>
  <c r="O5" i="25"/>
  <c r="N5" i="25"/>
  <c r="M5" i="25"/>
  <c r="J5" i="25"/>
  <c r="I5" i="25"/>
  <c r="H5" i="25"/>
  <c r="U4" i="25"/>
  <c r="R4" i="25"/>
  <c r="Q4" i="25"/>
  <c r="P4" i="25"/>
  <c r="O4" i="25"/>
  <c r="N4" i="25"/>
  <c r="M4" i="25"/>
  <c r="L4" i="25"/>
  <c r="K4" i="25"/>
  <c r="J4" i="25"/>
  <c r="H4" i="25"/>
  <c r="Y3" i="25"/>
  <c r="X3" i="25"/>
  <c r="U3" i="25"/>
  <c r="V3" i="25" s="1"/>
  <c r="W3" i="25" s="1"/>
  <c r="R3" i="25"/>
  <c r="Q3" i="25"/>
  <c r="P3" i="25"/>
  <c r="O3" i="25"/>
  <c r="N3" i="25"/>
  <c r="M3" i="25"/>
  <c r="K3" i="25"/>
  <c r="J3" i="25"/>
  <c r="H3" i="25"/>
  <c r="Y2" i="25"/>
  <c r="X2" i="25"/>
  <c r="R2" i="25"/>
  <c r="Q2" i="25"/>
  <c r="P2" i="25"/>
  <c r="O2" i="25"/>
  <c r="N2" i="25"/>
  <c r="M2" i="25"/>
  <c r="L2" i="25"/>
  <c r="K2" i="25"/>
  <c r="J2" i="25"/>
  <c r="H2" i="25"/>
  <c r="M27" i="5" l="1"/>
  <c r="N27" i="5"/>
  <c r="M46" i="5"/>
  <c r="N46" i="5"/>
  <c r="K27" i="5"/>
  <c r="L27" i="5"/>
  <c r="K46" i="5"/>
  <c r="L46" i="5"/>
  <c r="Q83" i="27"/>
  <c r="AB23" i="26"/>
  <c r="T23" i="26" s="1"/>
  <c r="AB19" i="26"/>
  <c r="J107" i="5"/>
  <c r="K107" i="5"/>
  <c r="I46" i="5"/>
  <c r="I27" i="5"/>
  <c r="H46" i="5"/>
  <c r="AB2" i="26"/>
  <c r="J12" i="27"/>
  <c r="J84" i="27" s="1"/>
  <c r="O46" i="5"/>
  <c r="J46" i="5"/>
  <c r="O27" i="5"/>
  <c r="J27" i="5"/>
  <c r="T17" i="27"/>
  <c r="AC17" i="27" s="1"/>
  <c r="T52" i="27"/>
  <c r="AC52" i="27" s="1"/>
  <c r="T45" i="27"/>
  <c r="T19" i="27"/>
  <c r="AC19" i="27" s="1"/>
  <c r="K19" i="27"/>
  <c r="L38" i="27"/>
  <c r="L17" i="27"/>
  <c r="T38" i="27"/>
  <c r="AC38" i="27" s="1"/>
  <c r="T42" i="27"/>
  <c r="AC42" i="27" s="1"/>
  <c r="Q52" i="27"/>
  <c r="N45" i="27"/>
  <c r="AC45" i="27"/>
  <c r="T23" i="27"/>
  <c r="AC23" i="27" s="1"/>
  <c r="L23" i="27"/>
  <c r="T27" i="27"/>
  <c r="AC27" i="27" s="1"/>
  <c r="K27" i="27"/>
  <c r="T8" i="27"/>
  <c r="AC8" i="27" s="1"/>
  <c r="T79" i="27"/>
  <c r="AC79" i="27" s="1"/>
  <c r="T68" i="27"/>
  <c r="AC68" i="27" s="1"/>
  <c r="T74" i="27"/>
  <c r="AC74" i="27" s="1"/>
  <c r="T6" i="27"/>
  <c r="AC6" i="27" s="1"/>
  <c r="T12" i="27"/>
  <c r="AC12" i="27" s="1"/>
  <c r="T10" i="27"/>
  <c r="AC10" i="27" s="1"/>
  <c r="T66" i="27"/>
  <c r="AC66" i="27" s="1"/>
  <c r="T82" i="27"/>
  <c r="AC82" i="27" s="1"/>
  <c r="M79" i="27"/>
  <c r="R82" i="27"/>
  <c r="R84" i="27" s="1"/>
  <c r="Q19" i="26"/>
  <c r="L8" i="27"/>
  <c r="M10" i="27"/>
  <c r="N12" i="27"/>
  <c r="L74" i="27"/>
  <c r="P11" i="26"/>
  <c r="K9" i="26"/>
  <c r="S84" i="27"/>
  <c r="Q27" i="26"/>
  <c r="AB3" i="26"/>
  <c r="T3" i="26" s="1"/>
  <c r="AC3" i="26" s="1"/>
  <c r="M66" i="27"/>
  <c r="Q84" i="27"/>
  <c r="K3" i="26"/>
  <c r="AB15" i="26"/>
  <c r="T15" i="26" s="1"/>
  <c r="AC15" i="26" s="1"/>
  <c r="AB7" i="26"/>
  <c r="T7" i="26" s="1"/>
  <c r="AC7" i="26" s="1"/>
  <c r="T32" i="26"/>
  <c r="AC32" i="26" s="1"/>
  <c r="Q13" i="26"/>
  <c r="P68" i="27"/>
  <c r="P84" i="27" s="1"/>
  <c r="L6" i="27"/>
  <c r="O107" i="5"/>
  <c r="I107" i="5"/>
  <c r="AB13" i="26"/>
  <c r="T13" i="26" s="1"/>
  <c r="AC13" i="26" s="1"/>
  <c r="T2" i="26"/>
  <c r="AC2" i="26" s="1"/>
  <c r="AB27" i="26"/>
  <c r="T27" i="26" s="1"/>
  <c r="AC27" i="26" s="1"/>
  <c r="AB31" i="26"/>
  <c r="T31" i="26" s="1"/>
  <c r="AC31" i="26" s="1"/>
  <c r="R31" i="26"/>
  <c r="T14" i="26"/>
  <c r="AC14" i="26" s="1"/>
  <c r="M14" i="26"/>
  <c r="N29" i="26"/>
  <c r="AB29" i="26"/>
  <c r="T29" i="26" s="1"/>
  <c r="AC29" i="26" s="1"/>
  <c r="T19" i="26"/>
  <c r="AC19" i="26" s="1"/>
  <c r="AB30" i="26"/>
  <c r="S30" i="26"/>
  <c r="AB24" i="26"/>
  <c r="S24" i="26"/>
  <c r="AB21" i="26"/>
  <c r="T21" i="26" s="1"/>
  <c r="AC21" i="26" s="1"/>
  <c r="S8" i="26"/>
  <c r="AB8" i="26"/>
  <c r="AC23" i="26"/>
  <c r="M23" i="26"/>
  <c r="K5" i="26"/>
  <c r="Z5" i="25"/>
  <c r="AB28" i="26"/>
  <c r="S28" i="26"/>
  <c r="M28" i="26" s="1"/>
  <c r="AB20" i="26"/>
  <c r="S20" i="26"/>
  <c r="M25" i="26"/>
  <c r="AC11" i="26"/>
  <c r="K11" i="26"/>
  <c r="I3" i="26"/>
  <c r="AB5" i="26"/>
  <c r="T5" i="26" s="1"/>
  <c r="AC5" i="26" s="1"/>
  <c r="Z40" i="25"/>
  <c r="AB26" i="26"/>
  <c r="S26" i="26"/>
  <c r="S16" i="26"/>
  <c r="AB16" i="26"/>
  <c r="N17" i="26"/>
  <c r="L19" i="26"/>
  <c r="K7" i="26"/>
  <c r="AB18" i="26"/>
  <c r="S18" i="26"/>
  <c r="AB6" i="26"/>
  <c r="S6" i="26"/>
  <c r="I9" i="26"/>
  <c r="AC10" i="26"/>
  <c r="H10" i="26"/>
  <c r="H33" i="26" s="1"/>
  <c r="AB22" i="26"/>
  <c r="S22" i="26"/>
  <c r="L22" i="26" s="1"/>
  <c r="S12" i="26"/>
  <c r="AB12" i="26"/>
  <c r="L21" i="26"/>
  <c r="AB17" i="26"/>
  <c r="T17" i="26" s="1"/>
  <c r="AC17" i="26" s="1"/>
  <c r="Q15" i="26"/>
  <c r="Q32" i="26"/>
  <c r="AB25" i="26"/>
  <c r="T25" i="26" s="1"/>
  <c r="AC25" i="26" s="1"/>
  <c r="S4" i="26"/>
  <c r="AB4" i="26"/>
  <c r="AB9" i="26"/>
  <c r="T9" i="26" s="1"/>
  <c r="AC9" i="26" s="1"/>
  <c r="I2" i="26"/>
  <c r="H107" i="5"/>
  <c r="Z12" i="25"/>
  <c r="S12" i="25" s="1"/>
  <c r="AC12" i="25" s="1"/>
  <c r="AB4" i="25"/>
  <c r="Z44" i="25"/>
  <c r="Z28" i="25"/>
  <c r="S28" i="25" s="1"/>
  <c r="Z7" i="25"/>
  <c r="Z38" i="25"/>
  <c r="Z30" i="25"/>
  <c r="S30" i="25" s="1"/>
  <c r="Z26" i="25"/>
  <c r="S26" i="25" s="1"/>
  <c r="Z14" i="25"/>
  <c r="S14" i="25" s="1"/>
  <c r="AA33" i="25"/>
  <c r="Z31" i="25"/>
  <c r="AA5" i="25"/>
  <c r="AB5" i="25" s="1"/>
  <c r="Z42" i="25"/>
  <c r="S42" i="25" s="1"/>
  <c r="Z13" i="25"/>
  <c r="S13" i="25" s="1"/>
  <c r="AA25" i="25"/>
  <c r="Z43" i="25"/>
  <c r="Z39" i="25"/>
  <c r="Z10" i="25"/>
  <c r="S10" i="25" s="1"/>
  <c r="Z6" i="25"/>
  <c r="AA17" i="25"/>
  <c r="Z3" i="25"/>
  <c r="S3" i="25" s="1"/>
  <c r="Z23" i="25"/>
  <c r="S23" i="25" s="1"/>
  <c r="Z19" i="25"/>
  <c r="S19" i="25" s="1"/>
  <c r="AA41" i="25"/>
  <c r="AA39" i="25"/>
  <c r="AA32" i="25"/>
  <c r="AA15" i="25"/>
  <c r="AA35" i="25"/>
  <c r="AA22" i="25"/>
  <c r="AA18" i="25"/>
  <c r="AA8" i="25"/>
  <c r="AA31" i="25"/>
  <c r="AA11" i="25"/>
  <c r="AA38" i="25"/>
  <c r="AA34" i="25"/>
  <c r="AA14" i="25"/>
  <c r="AA7" i="25"/>
  <c r="AA24" i="25"/>
  <c r="AA10" i="25"/>
  <c r="AA4" i="25"/>
  <c r="AA43" i="25"/>
  <c r="AA30" i="25"/>
  <c r="AA27" i="25"/>
  <c r="AA9" i="25"/>
  <c r="AA40" i="25"/>
  <c r="AA23" i="25"/>
  <c r="AA16" i="25"/>
  <c r="AA13" i="25"/>
  <c r="AA42" i="25"/>
  <c r="AA26" i="25"/>
  <c r="Z22" i="25"/>
  <c r="S22" i="25" s="1"/>
  <c r="AA19" i="25"/>
  <c r="AB15" i="25"/>
  <c r="Z45" i="25"/>
  <c r="S45" i="25" s="1"/>
  <c r="Z37" i="25"/>
  <c r="S37" i="25" s="1"/>
  <c r="AB35" i="25"/>
  <c r="Z29" i="25"/>
  <c r="AB29" i="25" s="1"/>
  <c r="AB27" i="25"/>
  <c r="Z21" i="25"/>
  <c r="S21" i="25" s="1"/>
  <c r="AC21" i="25" s="1"/>
  <c r="AB11" i="25"/>
  <c r="Z32" i="25"/>
  <c r="Z24" i="25"/>
  <c r="AB24" i="25" s="1"/>
  <c r="Z16" i="25"/>
  <c r="S16" i="25" s="1"/>
  <c r="Z8" i="25"/>
  <c r="AA6" i="25"/>
  <c r="AB6" i="25" s="1"/>
  <c r="AA44" i="25"/>
  <c r="AB44" i="25" s="1"/>
  <c r="AA28" i="25"/>
  <c r="AA12" i="25"/>
  <c r="AB12" i="25" s="1"/>
  <c r="AB18" i="25"/>
  <c r="Z41" i="25"/>
  <c r="AA36" i="25"/>
  <c r="Z33" i="25"/>
  <c r="Z25" i="25"/>
  <c r="S25" i="25" s="1"/>
  <c r="AA20" i="25"/>
  <c r="Z17" i="25"/>
  <c r="Z9" i="25"/>
  <c r="Z36" i="25"/>
  <c r="AB34" i="25"/>
  <c r="Z20" i="25"/>
  <c r="AA45" i="25"/>
  <c r="AA37" i="25"/>
  <c r="AA29" i="25"/>
  <c r="AA21" i="25"/>
  <c r="S18" i="25"/>
  <c r="AC18" i="25" s="1"/>
  <c r="S27" i="25"/>
  <c r="AC27" i="25" s="1"/>
  <c r="S5" i="25"/>
  <c r="S38" i="25"/>
  <c r="I3" i="25"/>
  <c r="S11" i="25"/>
  <c r="AC11" i="25" s="1"/>
  <c r="AA3" i="25"/>
  <c r="S35" i="25"/>
  <c r="AC35" i="25" s="1"/>
  <c r="AA2" i="25"/>
  <c r="AB2" i="25" s="1"/>
  <c r="S15" i="25"/>
  <c r="AC15" i="25" s="1"/>
  <c r="O46" i="25"/>
  <c r="Z2" i="25"/>
  <c r="S2" i="25" s="1"/>
  <c r="AC2" i="25" s="1"/>
  <c r="S34" i="25"/>
  <c r="AC34" i="25" s="1"/>
  <c r="S40" i="25"/>
  <c r="S44" i="25"/>
  <c r="AB30" i="25" l="1"/>
  <c r="T30" i="25" s="1"/>
  <c r="N84" i="27"/>
  <c r="AB28" i="25"/>
  <c r="T30" i="26"/>
  <c r="AB33" i="25"/>
  <c r="AB10" i="25"/>
  <c r="T10" i="25" s="1"/>
  <c r="AC10" i="25" s="1"/>
  <c r="K84" i="27"/>
  <c r="T22" i="26"/>
  <c r="AC22" i="26" s="1"/>
  <c r="L84" i="27"/>
  <c r="M84" i="27"/>
  <c r="T2" i="25"/>
  <c r="Q24" i="26"/>
  <c r="AB38" i="25"/>
  <c r="T38" i="25" s="1"/>
  <c r="AC38" i="25" s="1"/>
  <c r="K4" i="26"/>
  <c r="K33" i="26" s="1"/>
  <c r="N12" i="26"/>
  <c r="T26" i="26"/>
  <c r="AC26" i="26" s="1"/>
  <c r="T4" i="26"/>
  <c r="S33" i="26"/>
  <c r="T18" i="26"/>
  <c r="AC18" i="26" s="1"/>
  <c r="T16" i="26"/>
  <c r="AC16" i="26" s="1"/>
  <c r="T28" i="26"/>
  <c r="AC28" i="26" s="1"/>
  <c r="T12" i="26"/>
  <c r="AC12" i="26" s="1"/>
  <c r="T8" i="26"/>
  <c r="AC8" i="26" s="1"/>
  <c r="AB45" i="25"/>
  <c r="T45" i="25" s="1"/>
  <c r="AC45" i="25" s="1"/>
  <c r="AC4" i="26"/>
  <c r="I4" i="26"/>
  <c r="I33" i="26" s="1"/>
  <c r="L6" i="26"/>
  <c r="T20" i="26"/>
  <c r="AC20" i="26" s="1"/>
  <c r="L24" i="26"/>
  <c r="J12" i="26"/>
  <c r="J33" i="26" s="1"/>
  <c r="T6" i="26"/>
  <c r="AC6" i="26" s="1"/>
  <c r="P16" i="26"/>
  <c r="Q28" i="26"/>
  <c r="L8" i="26"/>
  <c r="T24" i="26"/>
  <c r="AC24" i="26" s="1"/>
  <c r="M22" i="26"/>
  <c r="N18" i="26"/>
  <c r="L26" i="26"/>
  <c r="AC30" i="26"/>
  <c r="M30" i="26"/>
  <c r="R33" i="26"/>
  <c r="P20" i="26"/>
  <c r="N16" i="25"/>
  <c r="Q37" i="25"/>
  <c r="K13" i="25"/>
  <c r="L30" i="25"/>
  <c r="AC30" i="25"/>
  <c r="L3" i="25"/>
  <c r="AB39" i="25"/>
  <c r="R42" i="25"/>
  <c r="I28" i="25"/>
  <c r="AB36" i="25"/>
  <c r="N19" i="25"/>
  <c r="AB43" i="25"/>
  <c r="T14" i="25"/>
  <c r="AC14" i="25"/>
  <c r="AB7" i="25"/>
  <c r="T40" i="25"/>
  <c r="AC40" i="25"/>
  <c r="L26" i="25"/>
  <c r="AB41" i="25"/>
  <c r="AB8" i="25"/>
  <c r="T28" i="25"/>
  <c r="AC28" i="25" s="1"/>
  <c r="T18" i="25"/>
  <c r="AB13" i="25"/>
  <c r="T13" i="25" s="1"/>
  <c r="AC13" i="25" s="1"/>
  <c r="AB9" i="25"/>
  <c r="AB26" i="25"/>
  <c r="T26" i="25" s="1"/>
  <c r="AC26" i="25" s="1"/>
  <c r="AB31" i="25"/>
  <c r="AB3" i="25"/>
  <c r="T3" i="25" s="1"/>
  <c r="AC3" i="25" s="1"/>
  <c r="AB17" i="25"/>
  <c r="AB42" i="25"/>
  <c r="T42" i="25" s="1"/>
  <c r="AC42" i="25" s="1"/>
  <c r="AB32" i="25"/>
  <c r="M23" i="25"/>
  <c r="AB16" i="25"/>
  <c r="T16" i="25" s="1"/>
  <c r="AC16" i="25" s="1"/>
  <c r="S29" i="25"/>
  <c r="AC29" i="25" s="1"/>
  <c r="AB20" i="25"/>
  <c r="AB23" i="25"/>
  <c r="T23" i="25" s="1"/>
  <c r="AC23" i="25" s="1"/>
  <c r="AB19" i="25"/>
  <c r="T19" i="25" s="1"/>
  <c r="AC19" i="25" s="1"/>
  <c r="K5" i="25"/>
  <c r="L5" i="25"/>
  <c r="T44" i="25"/>
  <c r="AC44" i="25" s="1"/>
  <c r="M44" i="25"/>
  <c r="L38" i="25"/>
  <c r="AB22" i="25"/>
  <c r="T22" i="25" s="1"/>
  <c r="AC22" i="25" s="1"/>
  <c r="S41" i="25"/>
  <c r="T12" i="25"/>
  <c r="S36" i="25"/>
  <c r="T11" i="25"/>
  <c r="T5" i="25"/>
  <c r="AC5" i="25" s="1"/>
  <c r="T15" i="25"/>
  <c r="T27" i="25"/>
  <c r="S9" i="25"/>
  <c r="AB21" i="25"/>
  <c r="T21" i="25" s="1"/>
  <c r="S24" i="25"/>
  <c r="T35" i="25"/>
  <c r="AB37" i="25"/>
  <c r="T37" i="25" s="1"/>
  <c r="AC37" i="25" s="1"/>
  <c r="AB25" i="25"/>
  <c r="T25" i="25" s="1"/>
  <c r="AC25" i="25" s="1"/>
  <c r="T34" i="25"/>
  <c r="S4" i="25"/>
  <c r="Q27" i="25"/>
  <c r="L23" i="25"/>
  <c r="L25" i="25"/>
  <c r="L18" i="25"/>
  <c r="M21" i="25"/>
  <c r="S20" i="25"/>
  <c r="M29" i="25"/>
  <c r="M22" i="25"/>
  <c r="P19" i="25"/>
  <c r="P16" i="25"/>
  <c r="S6" i="25"/>
  <c r="S17" i="25"/>
  <c r="I4" i="25"/>
  <c r="S31" i="25"/>
  <c r="Q45" i="25"/>
  <c r="L34" i="25"/>
  <c r="Q41" i="25"/>
  <c r="S7" i="25"/>
  <c r="H10" i="25"/>
  <c r="H46" i="25" s="1"/>
  <c r="I9" i="25"/>
  <c r="J12" i="25"/>
  <c r="J46" i="25" s="1"/>
  <c r="L37" i="25"/>
  <c r="I2" i="25"/>
  <c r="S39" i="25"/>
  <c r="S8" i="25"/>
  <c r="M35" i="25"/>
  <c r="M38" i="25"/>
  <c r="S33" i="25"/>
  <c r="M36" i="25"/>
  <c r="K11" i="25"/>
  <c r="S32" i="25"/>
  <c r="Q15" i="25"/>
  <c r="S43" i="25"/>
  <c r="P36" i="5"/>
  <c r="P103" i="5"/>
  <c r="P99" i="5"/>
  <c r="P24" i="5"/>
  <c r="M36" i="5" l="1"/>
  <c r="N36" i="5"/>
  <c r="N24" i="5"/>
  <c r="M24" i="5"/>
  <c r="K24" i="5"/>
  <c r="O24" i="5"/>
  <c r="L24" i="5"/>
  <c r="J24" i="5"/>
  <c r="I24" i="5"/>
  <c r="K103" i="5"/>
  <c r="L103" i="5"/>
  <c r="K99" i="5"/>
  <c r="L99" i="5"/>
  <c r="K36" i="5"/>
  <c r="L36" i="5"/>
  <c r="N33" i="26"/>
  <c r="T29" i="25"/>
  <c r="I99" i="5"/>
  <c r="J99" i="5"/>
  <c r="I103" i="5"/>
  <c r="J103" i="5"/>
  <c r="I36" i="5"/>
  <c r="J36" i="5"/>
  <c r="Q33" i="26"/>
  <c r="M33" i="26"/>
  <c r="L33" i="26"/>
  <c r="P33" i="26"/>
  <c r="I8" i="25"/>
  <c r="I46" i="25" s="1"/>
  <c r="Q24" i="25"/>
  <c r="T33" i="25"/>
  <c r="AC33" i="25" s="1"/>
  <c r="H33" i="5" s="1"/>
  <c r="T4" i="25"/>
  <c r="AC4" i="25"/>
  <c r="T7" i="25"/>
  <c r="AC7" i="25" s="1"/>
  <c r="T32" i="25"/>
  <c r="AC32" i="25" s="1"/>
  <c r="T6" i="25"/>
  <c r="AC6" i="25" s="1"/>
  <c r="K9" i="25"/>
  <c r="O99" i="5"/>
  <c r="H99" i="5"/>
  <c r="O103" i="5"/>
  <c r="H103" i="5"/>
  <c r="O36" i="5"/>
  <c r="H36" i="5"/>
  <c r="T39" i="25"/>
  <c r="AC39" i="25" s="1"/>
  <c r="H24" i="5" s="1"/>
  <c r="Q39" i="25"/>
  <c r="T17" i="25"/>
  <c r="AC17" i="25" s="1"/>
  <c r="P17" i="25"/>
  <c r="T43" i="25"/>
  <c r="AC43" i="25" s="1"/>
  <c r="R43" i="25"/>
  <c r="T8" i="25"/>
  <c r="AC8" i="25" s="1"/>
  <c r="T24" i="25"/>
  <c r="AC24" i="25" s="1"/>
  <c r="T20" i="25"/>
  <c r="AC20" i="25" s="1"/>
  <c r="M20" i="25"/>
  <c r="T36" i="25"/>
  <c r="AC36" i="25" s="1"/>
  <c r="Q36" i="25"/>
  <c r="T31" i="25"/>
  <c r="AC31" i="25" s="1"/>
  <c r="L31" i="25"/>
  <c r="T41" i="25"/>
  <c r="AC41" i="25" s="1"/>
  <c r="H27" i="5" s="1"/>
  <c r="R41" i="25"/>
  <c r="T9" i="25"/>
  <c r="AC9" i="25" s="1"/>
  <c r="M24" i="25"/>
  <c r="L20" i="25"/>
  <c r="L8" i="25"/>
  <c r="K7" i="25"/>
  <c r="N17" i="25"/>
  <c r="L32" i="25"/>
  <c r="M43" i="25"/>
  <c r="L6" i="25"/>
  <c r="P33" i="25"/>
  <c r="L39" i="25"/>
  <c r="S46" i="25"/>
  <c r="N31" i="25"/>
  <c r="P25" i="5"/>
  <c r="P19" i="5"/>
  <c r="P20" i="5"/>
  <c r="P94" i="5"/>
  <c r="P90" i="5"/>
  <c r="P37" i="5"/>
  <c r="P30" i="5"/>
  <c r="P16" i="5"/>
  <c r="P12" i="5"/>
  <c r="P14" i="5"/>
  <c r="P5" i="5"/>
  <c r="P44" i="5"/>
  <c r="P39" i="5"/>
  <c r="P34" i="5"/>
  <c r="Y4" i="21"/>
  <c r="AB4" i="21" s="1"/>
  <c r="Y40" i="21"/>
  <c r="Y5" i="21"/>
  <c r="Y6" i="21"/>
  <c r="Y12" i="21"/>
  <c r="AB12" i="21" s="1"/>
  <c r="Y7" i="21"/>
  <c r="Y8" i="21"/>
  <c r="Y9" i="21"/>
  <c r="Y10" i="21"/>
  <c r="Y11" i="21"/>
  <c r="Y13" i="21"/>
  <c r="Y14" i="21"/>
  <c r="Y16" i="21"/>
  <c r="Y15" i="21"/>
  <c r="Y19" i="21"/>
  <c r="Y17" i="21"/>
  <c r="Y18" i="21"/>
  <c r="Y20" i="21"/>
  <c r="AB20" i="21" s="1"/>
  <c r="Y21" i="21"/>
  <c r="Y22" i="21"/>
  <c r="AB22" i="21" s="1"/>
  <c r="Y23" i="21"/>
  <c r="Y24" i="21"/>
  <c r="Y25" i="21"/>
  <c r="AB25" i="21" s="1"/>
  <c r="Y26" i="21"/>
  <c r="AB26" i="21" s="1"/>
  <c r="Y27" i="21"/>
  <c r="Y28" i="21"/>
  <c r="Y29" i="21"/>
  <c r="Y30" i="21"/>
  <c r="AB30" i="21" s="1"/>
  <c r="Y31" i="21"/>
  <c r="Y32" i="21"/>
  <c r="AB32" i="21" s="1"/>
  <c r="Y33" i="21"/>
  <c r="AB33" i="21" s="1"/>
  <c r="Y34" i="21"/>
  <c r="Y35" i="21"/>
  <c r="Y36" i="21"/>
  <c r="AB36" i="21" s="1"/>
  <c r="Y37" i="21"/>
  <c r="AB37" i="21" s="1"/>
  <c r="Y38" i="21"/>
  <c r="Y39" i="21"/>
  <c r="AB39" i="21" s="1"/>
  <c r="Y41" i="21"/>
  <c r="AB41" i="21" s="1"/>
  <c r="Y3" i="21"/>
  <c r="Y2" i="21"/>
  <c r="X4" i="21"/>
  <c r="X40" i="21"/>
  <c r="X5" i="21"/>
  <c r="X6" i="21"/>
  <c r="X12" i="21"/>
  <c r="X7" i="21"/>
  <c r="X8" i="21"/>
  <c r="X9" i="21"/>
  <c r="X10" i="21"/>
  <c r="X11" i="21"/>
  <c r="X13" i="21"/>
  <c r="X14" i="21"/>
  <c r="X16" i="21"/>
  <c r="X15" i="21"/>
  <c r="X19" i="21"/>
  <c r="X17" i="21"/>
  <c r="X18" i="21"/>
  <c r="X20" i="21"/>
  <c r="X21" i="21"/>
  <c r="X22" i="21"/>
  <c r="X23" i="21"/>
  <c r="X24" i="21"/>
  <c r="X25" i="21"/>
  <c r="X26" i="21"/>
  <c r="X27" i="21"/>
  <c r="X28" i="21"/>
  <c r="X29" i="21"/>
  <c r="X30" i="21"/>
  <c r="X31" i="21"/>
  <c r="X32" i="21"/>
  <c r="X33" i="21"/>
  <c r="X34" i="21"/>
  <c r="X35" i="21"/>
  <c r="X36" i="21"/>
  <c r="X37" i="21"/>
  <c r="X38" i="21"/>
  <c r="X39" i="21"/>
  <c r="X41" i="21"/>
  <c r="X3" i="21"/>
  <c r="X2" i="21"/>
  <c r="X3" i="23"/>
  <c r="Y3" i="23"/>
  <c r="X4" i="23"/>
  <c r="Y4" i="23"/>
  <c r="X5" i="23"/>
  <c r="Y5" i="23"/>
  <c r="X6" i="23"/>
  <c r="Y6" i="23"/>
  <c r="X7" i="23"/>
  <c r="Y7" i="23"/>
  <c r="X8" i="23"/>
  <c r="Y8" i="23"/>
  <c r="X9" i="23"/>
  <c r="Y9" i="23"/>
  <c r="X10" i="23"/>
  <c r="Y10" i="23"/>
  <c r="X11" i="23"/>
  <c r="Y11" i="23"/>
  <c r="X12" i="23"/>
  <c r="Y12" i="23"/>
  <c r="X13" i="23"/>
  <c r="Y13" i="23"/>
  <c r="Z13" i="23" s="1"/>
  <c r="S13" i="23" s="1"/>
  <c r="X14" i="23"/>
  <c r="Y14" i="23"/>
  <c r="AB14" i="23" s="1"/>
  <c r="X15" i="23"/>
  <c r="Y15" i="23"/>
  <c r="X16" i="23"/>
  <c r="Y16" i="23"/>
  <c r="X17" i="23"/>
  <c r="Y17" i="23"/>
  <c r="X18" i="23"/>
  <c r="Y18" i="23"/>
  <c r="X19" i="23"/>
  <c r="Y19" i="23"/>
  <c r="X20" i="23"/>
  <c r="Y20" i="23"/>
  <c r="X21" i="23"/>
  <c r="Y21" i="23"/>
  <c r="X22" i="23"/>
  <c r="Y22" i="23"/>
  <c r="X23" i="23"/>
  <c r="Y23" i="23"/>
  <c r="X24" i="23"/>
  <c r="Y24" i="23"/>
  <c r="X25" i="23"/>
  <c r="Y25" i="23"/>
  <c r="X26" i="23"/>
  <c r="Y26" i="23"/>
  <c r="X27" i="23"/>
  <c r="Y27" i="23"/>
  <c r="Z27" i="23" s="1"/>
  <c r="S27" i="23" s="1"/>
  <c r="X28" i="23"/>
  <c r="Y28" i="23"/>
  <c r="X29" i="23"/>
  <c r="Y29" i="23"/>
  <c r="Z29" i="23" s="1"/>
  <c r="S29" i="23" s="1"/>
  <c r="X30" i="23"/>
  <c r="Y30" i="23"/>
  <c r="X31" i="23"/>
  <c r="Y31" i="23"/>
  <c r="Z31" i="23" s="1"/>
  <c r="S31" i="23" s="1"/>
  <c r="X32" i="23"/>
  <c r="Y32" i="23"/>
  <c r="X33" i="23"/>
  <c r="Y33" i="23"/>
  <c r="X34" i="23"/>
  <c r="Y34" i="23"/>
  <c r="X35" i="23"/>
  <c r="Y35" i="23"/>
  <c r="AB35" i="23" s="1"/>
  <c r="X36" i="23"/>
  <c r="Y36" i="23"/>
  <c r="X37" i="23"/>
  <c r="Y37" i="23"/>
  <c r="Z37" i="23" s="1"/>
  <c r="S37" i="23" s="1"/>
  <c r="X38" i="23"/>
  <c r="Y38" i="23"/>
  <c r="X39" i="23"/>
  <c r="Y39" i="23"/>
  <c r="Y2" i="23"/>
  <c r="X2" i="23"/>
  <c r="U39" i="23"/>
  <c r="V39" i="23" s="1"/>
  <c r="W39" i="23" s="1"/>
  <c r="U10" i="23"/>
  <c r="V10" i="23" s="1"/>
  <c r="W10" i="23" s="1"/>
  <c r="U11" i="23"/>
  <c r="V11" i="23" s="1"/>
  <c r="W11" i="23" s="1"/>
  <c r="U12" i="23"/>
  <c r="V12" i="23" s="1"/>
  <c r="W12" i="23" s="1"/>
  <c r="U13" i="23"/>
  <c r="U14" i="23"/>
  <c r="U15" i="23"/>
  <c r="V15" i="23" s="1"/>
  <c r="W15" i="23" s="1"/>
  <c r="U16" i="23"/>
  <c r="V16" i="23" s="1"/>
  <c r="W16" i="23" s="1"/>
  <c r="U17" i="23"/>
  <c r="V17" i="23" s="1"/>
  <c r="W17" i="23" s="1"/>
  <c r="U18" i="23"/>
  <c r="V18" i="23" s="1"/>
  <c r="W18" i="23" s="1"/>
  <c r="U19" i="23"/>
  <c r="V19" i="23" s="1"/>
  <c r="W19" i="23" s="1"/>
  <c r="U20" i="23"/>
  <c r="V20" i="23" s="1"/>
  <c r="W20" i="23" s="1"/>
  <c r="U21" i="23"/>
  <c r="V21" i="23" s="1"/>
  <c r="W21" i="23" s="1"/>
  <c r="U22" i="23"/>
  <c r="V22" i="23" s="1"/>
  <c r="W22" i="23" s="1"/>
  <c r="U23" i="23"/>
  <c r="V23" i="23" s="1"/>
  <c r="W23" i="23" s="1"/>
  <c r="U24" i="23"/>
  <c r="V24" i="23" s="1"/>
  <c r="W24" i="23" s="1"/>
  <c r="U25" i="23"/>
  <c r="V25" i="23" s="1"/>
  <c r="W25" i="23" s="1"/>
  <c r="U26" i="23"/>
  <c r="V26" i="23" s="1"/>
  <c r="W26" i="23" s="1"/>
  <c r="U27" i="23"/>
  <c r="U28" i="23"/>
  <c r="V28" i="23" s="1"/>
  <c r="W28" i="23" s="1"/>
  <c r="U29" i="23"/>
  <c r="U30" i="23"/>
  <c r="V30" i="23" s="1"/>
  <c r="W30" i="23" s="1"/>
  <c r="U31" i="23"/>
  <c r="U32" i="23"/>
  <c r="V32" i="23" s="1"/>
  <c r="W32" i="23" s="1"/>
  <c r="U33" i="23"/>
  <c r="V33" i="23" s="1"/>
  <c r="W33" i="23" s="1"/>
  <c r="U34" i="23"/>
  <c r="V34" i="23" s="1"/>
  <c r="W34" i="23" s="1"/>
  <c r="U35" i="23"/>
  <c r="U36" i="23"/>
  <c r="V36" i="23" s="1"/>
  <c r="W36" i="23" s="1"/>
  <c r="U37" i="23"/>
  <c r="U38" i="23"/>
  <c r="V38" i="23" s="1"/>
  <c r="W38" i="23" s="1"/>
  <c r="C39" i="23"/>
  <c r="C38" i="23"/>
  <c r="C37" i="23"/>
  <c r="C36" i="23"/>
  <c r="C35" i="23"/>
  <c r="C34" i="23"/>
  <c r="C33" i="23"/>
  <c r="C32" i="23"/>
  <c r="C31" i="23"/>
  <c r="C30" i="23"/>
  <c r="C29" i="23"/>
  <c r="C28" i="23"/>
  <c r="C27" i="23"/>
  <c r="C26" i="23"/>
  <c r="C25" i="23"/>
  <c r="C24" i="23"/>
  <c r="C23" i="23"/>
  <c r="C22" i="23"/>
  <c r="C21" i="23"/>
  <c r="C20" i="23"/>
  <c r="C19" i="23"/>
  <c r="C18" i="23"/>
  <c r="C17" i="23"/>
  <c r="C16" i="23"/>
  <c r="C15" i="23"/>
  <c r="C14" i="23"/>
  <c r="C13" i="23"/>
  <c r="C12" i="23"/>
  <c r="C11" i="23"/>
  <c r="C10" i="23"/>
  <c r="C9" i="23"/>
  <c r="C8" i="23"/>
  <c r="C7" i="23"/>
  <c r="C6" i="23"/>
  <c r="C5" i="23"/>
  <c r="C4" i="23"/>
  <c r="C3" i="23"/>
  <c r="C2" i="23"/>
  <c r="R27" i="23"/>
  <c r="Q27" i="23"/>
  <c r="P27" i="23"/>
  <c r="O27" i="23"/>
  <c r="N27" i="23"/>
  <c r="M27" i="23"/>
  <c r="L27" i="23"/>
  <c r="K27" i="23"/>
  <c r="J27" i="23"/>
  <c r="I27" i="23"/>
  <c r="H27" i="23"/>
  <c r="R26" i="23"/>
  <c r="Q26" i="23"/>
  <c r="P26" i="23"/>
  <c r="O26" i="23"/>
  <c r="N26" i="23"/>
  <c r="M26" i="23"/>
  <c r="K26" i="23"/>
  <c r="J26" i="23"/>
  <c r="I26" i="23"/>
  <c r="H26" i="23"/>
  <c r="R25" i="23"/>
  <c r="Q25" i="23"/>
  <c r="P25" i="23"/>
  <c r="O25" i="23"/>
  <c r="N25" i="23"/>
  <c r="L25" i="23"/>
  <c r="K25" i="23"/>
  <c r="J25" i="23"/>
  <c r="I25" i="23"/>
  <c r="H25" i="23"/>
  <c r="R24" i="23"/>
  <c r="Q24" i="23"/>
  <c r="P24" i="23"/>
  <c r="O24" i="23"/>
  <c r="N24" i="23"/>
  <c r="M24" i="23"/>
  <c r="K24" i="23"/>
  <c r="J24" i="23"/>
  <c r="I24" i="23"/>
  <c r="H24" i="23"/>
  <c r="R23" i="23"/>
  <c r="Q23" i="23"/>
  <c r="P23" i="23"/>
  <c r="O23" i="23"/>
  <c r="N23" i="23"/>
  <c r="L23" i="23"/>
  <c r="K23" i="23"/>
  <c r="J23" i="23"/>
  <c r="I23" i="23"/>
  <c r="H23" i="23"/>
  <c r="R22" i="23"/>
  <c r="Q22" i="23"/>
  <c r="P22" i="23"/>
  <c r="O22" i="23"/>
  <c r="N22" i="23"/>
  <c r="L22" i="23"/>
  <c r="K22" i="23"/>
  <c r="J22" i="23"/>
  <c r="I22" i="23"/>
  <c r="H22" i="23"/>
  <c r="R21" i="23"/>
  <c r="Q21" i="23"/>
  <c r="P21" i="23"/>
  <c r="O21" i="23"/>
  <c r="N21" i="23"/>
  <c r="M21" i="23"/>
  <c r="K21" i="23"/>
  <c r="J21" i="23"/>
  <c r="I21" i="23"/>
  <c r="H21" i="23"/>
  <c r="R20" i="23"/>
  <c r="Q20" i="23"/>
  <c r="O20" i="23"/>
  <c r="N20" i="23"/>
  <c r="M20" i="23"/>
  <c r="L20" i="23"/>
  <c r="K20" i="23"/>
  <c r="J20" i="23"/>
  <c r="I20" i="23"/>
  <c r="H20" i="23"/>
  <c r="R19" i="23"/>
  <c r="Q19" i="23"/>
  <c r="P19" i="23"/>
  <c r="O19" i="23"/>
  <c r="N19" i="23"/>
  <c r="M19" i="23"/>
  <c r="K19" i="23"/>
  <c r="J19" i="23"/>
  <c r="I19" i="23"/>
  <c r="H19" i="23"/>
  <c r="R18" i="23"/>
  <c r="Q18" i="23"/>
  <c r="P18" i="23"/>
  <c r="O18" i="23"/>
  <c r="M18" i="23"/>
  <c r="L18" i="23"/>
  <c r="K18" i="23"/>
  <c r="J18" i="23"/>
  <c r="I18" i="23"/>
  <c r="H18" i="23"/>
  <c r="R17" i="23"/>
  <c r="Q17" i="23"/>
  <c r="P17" i="23"/>
  <c r="O17" i="23"/>
  <c r="M17" i="23"/>
  <c r="L17" i="23"/>
  <c r="K17" i="23"/>
  <c r="J17" i="23"/>
  <c r="I17" i="23"/>
  <c r="H17" i="23"/>
  <c r="R39" i="23"/>
  <c r="Q39" i="23"/>
  <c r="P39" i="23"/>
  <c r="O39" i="23"/>
  <c r="N39" i="23"/>
  <c r="M39" i="23"/>
  <c r="L39" i="23"/>
  <c r="J39" i="23"/>
  <c r="I39" i="23"/>
  <c r="H39" i="23"/>
  <c r="R38" i="23"/>
  <c r="Q38" i="23"/>
  <c r="P38" i="23"/>
  <c r="O38" i="23"/>
  <c r="N38" i="23"/>
  <c r="L38" i="23"/>
  <c r="K38" i="23"/>
  <c r="J38" i="23"/>
  <c r="I38" i="23"/>
  <c r="H38" i="23"/>
  <c r="R37" i="23"/>
  <c r="Q37" i="23"/>
  <c r="P37" i="23"/>
  <c r="O37" i="23"/>
  <c r="N37" i="23"/>
  <c r="M37" i="23"/>
  <c r="L37" i="23"/>
  <c r="K37" i="23"/>
  <c r="J37" i="23"/>
  <c r="I37" i="23"/>
  <c r="H37" i="23"/>
  <c r="P36" i="23"/>
  <c r="O36" i="23"/>
  <c r="N36" i="23"/>
  <c r="M36" i="23"/>
  <c r="L36" i="23"/>
  <c r="K36" i="23"/>
  <c r="J36" i="23"/>
  <c r="I36" i="23"/>
  <c r="H36" i="23"/>
  <c r="R35" i="23"/>
  <c r="Q35" i="23"/>
  <c r="P35" i="23"/>
  <c r="O35" i="23"/>
  <c r="N35" i="23"/>
  <c r="M35" i="23"/>
  <c r="L35" i="23"/>
  <c r="K35" i="23"/>
  <c r="J35" i="23"/>
  <c r="I35" i="23"/>
  <c r="H35" i="23"/>
  <c r="R34" i="23"/>
  <c r="Q34" i="23"/>
  <c r="O34" i="23"/>
  <c r="N34" i="23"/>
  <c r="M34" i="23"/>
  <c r="L34" i="23"/>
  <c r="K34" i="23"/>
  <c r="J34" i="23"/>
  <c r="I34" i="23"/>
  <c r="H34" i="23"/>
  <c r="R33" i="23"/>
  <c r="P33" i="23"/>
  <c r="O33" i="23"/>
  <c r="N33" i="23"/>
  <c r="M33" i="23"/>
  <c r="L33" i="23"/>
  <c r="K33" i="23"/>
  <c r="J33" i="23"/>
  <c r="I33" i="23"/>
  <c r="H33" i="23"/>
  <c r="P32" i="23"/>
  <c r="O32" i="23"/>
  <c r="N32" i="23"/>
  <c r="M32" i="23"/>
  <c r="L32" i="23"/>
  <c r="K32" i="23"/>
  <c r="J32" i="23"/>
  <c r="I32" i="23"/>
  <c r="H32" i="23"/>
  <c r="R31" i="23"/>
  <c r="Q31" i="23"/>
  <c r="P31" i="23"/>
  <c r="O31" i="23"/>
  <c r="N31" i="23"/>
  <c r="L31" i="23"/>
  <c r="K31" i="23"/>
  <c r="J31" i="23"/>
  <c r="I31" i="23"/>
  <c r="H31" i="23"/>
  <c r="R30" i="23"/>
  <c r="Q30" i="23"/>
  <c r="P30" i="23"/>
  <c r="O30" i="23"/>
  <c r="N30" i="23"/>
  <c r="L30" i="23"/>
  <c r="K30" i="23"/>
  <c r="J30" i="23"/>
  <c r="I30" i="23"/>
  <c r="H30" i="23"/>
  <c r="R29" i="23"/>
  <c r="Q29" i="23"/>
  <c r="P29" i="23"/>
  <c r="O29" i="23"/>
  <c r="N29" i="23"/>
  <c r="M29" i="23"/>
  <c r="L29" i="23"/>
  <c r="K29" i="23"/>
  <c r="J29" i="23"/>
  <c r="I29" i="23"/>
  <c r="H29" i="23"/>
  <c r="R28" i="23"/>
  <c r="O28" i="23"/>
  <c r="N28" i="23"/>
  <c r="M28" i="23"/>
  <c r="L28" i="23"/>
  <c r="K28" i="23"/>
  <c r="J28" i="23"/>
  <c r="I28" i="23"/>
  <c r="H28" i="23"/>
  <c r="R16" i="23"/>
  <c r="Q16" i="23"/>
  <c r="O16" i="23"/>
  <c r="N16" i="23"/>
  <c r="L16" i="23"/>
  <c r="K16" i="23"/>
  <c r="J16" i="23"/>
  <c r="I16" i="23"/>
  <c r="H16" i="23"/>
  <c r="R15" i="23"/>
  <c r="P15" i="23"/>
  <c r="O15" i="23"/>
  <c r="N15" i="23"/>
  <c r="M15" i="23"/>
  <c r="L15" i="23"/>
  <c r="K15" i="23"/>
  <c r="J15" i="23"/>
  <c r="I15" i="23"/>
  <c r="H15" i="23"/>
  <c r="R14" i="23"/>
  <c r="Q14" i="23"/>
  <c r="P14" i="23"/>
  <c r="O14" i="23"/>
  <c r="N14" i="23"/>
  <c r="L14" i="23"/>
  <c r="K14" i="23"/>
  <c r="J14" i="23"/>
  <c r="I14" i="23"/>
  <c r="H14" i="23"/>
  <c r="R13" i="23"/>
  <c r="P13" i="23"/>
  <c r="O13" i="23"/>
  <c r="N13" i="23"/>
  <c r="M13" i="23"/>
  <c r="L13" i="23"/>
  <c r="K13" i="23"/>
  <c r="J13" i="23"/>
  <c r="I13" i="23"/>
  <c r="H13" i="23"/>
  <c r="R12" i="23"/>
  <c r="P12" i="23"/>
  <c r="O12" i="23"/>
  <c r="N12" i="23"/>
  <c r="M12" i="23"/>
  <c r="L12" i="23"/>
  <c r="K12" i="23"/>
  <c r="I12" i="23"/>
  <c r="H12" i="23"/>
  <c r="R11" i="23"/>
  <c r="Q11" i="23"/>
  <c r="O11" i="23"/>
  <c r="N11" i="23"/>
  <c r="M11" i="23"/>
  <c r="L11" i="23"/>
  <c r="J11" i="23"/>
  <c r="I11" i="23"/>
  <c r="H11" i="23"/>
  <c r="R10" i="23"/>
  <c r="Q10" i="23"/>
  <c r="P10" i="23"/>
  <c r="O10" i="23"/>
  <c r="N10" i="23"/>
  <c r="M10" i="23"/>
  <c r="L10" i="23"/>
  <c r="K10" i="23"/>
  <c r="J10" i="23"/>
  <c r="I10" i="23"/>
  <c r="U9" i="23"/>
  <c r="V9" i="23" s="1"/>
  <c r="W9" i="23" s="1"/>
  <c r="R9" i="23"/>
  <c r="Q9" i="23"/>
  <c r="P9" i="23"/>
  <c r="N9" i="23"/>
  <c r="M9" i="23"/>
  <c r="L9" i="23"/>
  <c r="K9" i="23"/>
  <c r="J9" i="23"/>
  <c r="H9" i="23"/>
  <c r="U8" i="23"/>
  <c r="V8" i="23" s="1"/>
  <c r="W8" i="23" s="1"/>
  <c r="R8" i="23"/>
  <c r="Q8" i="23"/>
  <c r="P8" i="23"/>
  <c r="O8" i="23"/>
  <c r="N8" i="23"/>
  <c r="M8" i="23"/>
  <c r="K8" i="23"/>
  <c r="J8" i="23"/>
  <c r="I8" i="23"/>
  <c r="H8" i="23"/>
  <c r="U7" i="23"/>
  <c r="V7" i="23" s="1"/>
  <c r="W7" i="23" s="1"/>
  <c r="R7" i="23"/>
  <c r="Q7" i="23"/>
  <c r="P7" i="23"/>
  <c r="O7" i="23"/>
  <c r="N7" i="23"/>
  <c r="M7" i="23"/>
  <c r="L7" i="23"/>
  <c r="J7" i="23"/>
  <c r="I7" i="23"/>
  <c r="H7" i="23"/>
  <c r="U6" i="23"/>
  <c r="V6" i="23" s="1"/>
  <c r="W6" i="23" s="1"/>
  <c r="R6" i="23"/>
  <c r="Q6" i="23"/>
  <c r="P6" i="23"/>
  <c r="O6" i="23"/>
  <c r="N6" i="23"/>
  <c r="M6" i="23"/>
  <c r="J6" i="23"/>
  <c r="I6" i="23"/>
  <c r="H6" i="23"/>
  <c r="U5" i="23"/>
  <c r="V5" i="23" s="1"/>
  <c r="W5" i="23" s="1"/>
  <c r="R5" i="23"/>
  <c r="Q5" i="23"/>
  <c r="P5" i="23"/>
  <c r="O5" i="23"/>
  <c r="N5" i="23"/>
  <c r="M5" i="23"/>
  <c r="L5" i="23"/>
  <c r="J5" i="23"/>
  <c r="H5" i="23"/>
  <c r="U4" i="23"/>
  <c r="R4" i="23"/>
  <c r="Q4" i="23"/>
  <c r="P4" i="23"/>
  <c r="O4" i="23"/>
  <c r="N4" i="23"/>
  <c r="M4" i="23"/>
  <c r="L4" i="23"/>
  <c r="K4" i="23"/>
  <c r="J4" i="23"/>
  <c r="H4" i="23"/>
  <c r="U3" i="23"/>
  <c r="V3" i="23" s="1"/>
  <c r="W3" i="23" s="1"/>
  <c r="R3" i="23"/>
  <c r="Q3" i="23"/>
  <c r="P3" i="23"/>
  <c r="O3" i="23"/>
  <c r="N3" i="23"/>
  <c r="M3" i="23"/>
  <c r="L3" i="23"/>
  <c r="K3" i="23"/>
  <c r="H3" i="23"/>
  <c r="U2" i="23"/>
  <c r="V2" i="23" s="1"/>
  <c r="W2" i="23" s="1"/>
  <c r="R2" i="23"/>
  <c r="Q2" i="23"/>
  <c r="P2" i="23"/>
  <c r="O2" i="23"/>
  <c r="N2" i="23"/>
  <c r="M2" i="23"/>
  <c r="L2" i="23"/>
  <c r="K2" i="23"/>
  <c r="J2" i="23"/>
  <c r="H2" i="23"/>
  <c r="M90" i="5" l="1"/>
  <c r="N90" i="5"/>
  <c r="M94" i="5"/>
  <c r="N94" i="5"/>
  <c r="L25" i="5"/>
  <c r="N26" i="5"/>
  <c r="M34" i="5"/>
  <c r="N34" i="5"/>
  <c r="M37" i="5"/>
  <c r="N37" i="5"/>
  <c r="M39" i="5"/>
  <c r="N39" i="5"/>
  <c r="M20" i="5"/>
  <c r="N20" i="5"/>
  <c r="M25" i="5"/>
  <c r="M14" i="5"/>
  <c r="N14" i="5"/>
  <c r="M19" i="5"/>
  <c r="N19" i="5"/>
  <c r="J25" i="5"/>
  <c r="M26" i="5"/>
  <c r="N25" i="5"/>
  <c r="H25" i="5"/>
  <c r="I25" i="5"/>
  <c r="K25" i="5"/>
  <c r="O25" i="5"/>
  <c r="Z21" i="23"/>
  <c r="K90" i="5"/>
  <c r="L90" i="5"/>
  <c r="K94" i="5"/>
  <c r="L94" i="5"/>
  <c r="K26" i="5"/>
  <c r="L26" i="5"/>
  <c r="K20" i="5"/>
  <c r="L20" i="5"/>
  <c r="K39" i="5"/>
  <c r="L39" i="5"/>
  <c r="K34" i="5"/>
  <c r="L34" i="5"/>
  <c r="K14" i="5"/>
  <c r="L14" i="5"/>
  <c r="K37" i="5"/>
  <c r="L37" i="5"/>
  <c r="K19" i="5"/>
  <c r="L19" i="5"/>
  <c r="I90" i="5"/>
  <c r="J90" i="5"/>
  <c r="I94" i="5"/>
  <c r="J94" i="5"/>
  <c r="I34" i="5"/>
  <c r="J34" i="5"/>
  <c r="I14" i="5"/>
  <c r="J14" i="5"/>
  <c r="I37" i="5"/>
  <c r="J37" i="5"/>
  <c r="I19" i="5"/>
  <c r="J19" i="5"/>
  <c r="I39" i="5"/>
  <c r="J39" i="5"/>
  <c r="I26" i="5"/>
  <c r="J26" i="5"/>
  <c r="I20" i="5"/>
  <c r="J20" i="5"/>
  <c r="AB37" i="23"/>
  <c r="P46" i="25"/>
  <c r="G27" i="5"/>
  <c r="G46" i="5"/>
  <c r="G107" i="5"/>
  <c r="G25" i="5"/>
  <c r="G36" i="5"/>
  <c r="O94" i="5"/>
  <c r="H94" i="5"/>
  <c r="H90" i="5"/>
  <c r="O14" i="5"/>
  <c r="H14" i="5"/>
  <c r="O20" i="5"/>
  <c r="H20" i="5"/>
  <c r="O19" i="5"/>
  <c r="H19" i="5"/>
  <c r="O34" i="5"/>
  <c r="H34" i="5"/>
  <c r="O37" i="5"/>
  <c r="H37" i="5"/>
  <c r="O26" i="5"/>
  <c r="H26" i="5"/>
  <c r="H39" i="5"/>
  <c r="Q46" i="25"/>
  <c r="R46" i="25"/>
  <c r="M46" i="25"/>
  <c r="L46" i="25"/>
  <c r="N46" i="25"/>
  <c r="Z4" i="23"/>
  <c r="S4" i="23" s="1"/>
  <c r="AA36" i="21"/>
  <c r="AA28" i="21"/>
  <c r="AA20" i="21"/>
  <c r="AA11" i="21"/>
  <c r="AA10" i="21"/>
  <c r="Z10" i="23"/>
  <c r="S10" i="23" s="1"/>
  <c r="Z39" i="23"/>
  <c r="S39" i="23" s="1"/>
  <c r="AB31" i="23"/>
  <c r="K46" i="25"/>
  <c r="AB27" i="23"/>
  <c r="Z34" i="23"/>
  <c r="S34" i="23" s="1"/>
  <c r="Z12" i="23"/>
  <c r="S12" i="23" s="1"/>
  <c r="AA10" i="23"/>
  <c r="Z6" i="23"/>
  <c r="AA35" i="21"/>
  <c r="AA27" i="21"/>
  <c r="AA18" i="21"/>
  <c r="Z38" i="23"/>
  <c r="S38" i="23" s="1"/>
  <c r="G94" i="5" s="1"/>
  <c r="Z23" i="23"/>
  <c r="S23" i="23" s="1"/>
  <c r="AA13" i="23"/>
  <c r="Z9" i="23"/>
  <c r="S9" i="23" s="1"/>
  <c r="AA6" i="23"/>
  <c r="AA34" i="21"/>
  <c r="AA26" i="21"/>
  <c r="AA17" i="21"/>
  <c r="AA9" i="21"/>
  <c r="Z35" i="23"/>
  <c r="S35" i="23" s="1"/>
  <c r="AB29" i="23"/>
  <c r="AA9" i="23"/>
  <c r="Z5" i="23"/>
  <c r="S5" i="23" s="1"/>
  <c r="AA33" i="21"/>
  <c r="AA25" i="21"/>
  <c r="AA19" i="21"/>
  <c r="AA8" i="21"/>
  <c r="AA20" i="23"/>
  <c r="AA5" i="23"/>
  <c r="AA24" i="21"/>
  <c r="AA7" i="21"/>
  <c r="AA4" i="23"/>
  <c r="Z22" i="23"/>
  <c r="S22" i="23" s="1"/>
  <c r="Z15" i="23"/>
  <c r="S15" i="23" s="1"/>
  <c r="AA39" i="21"/>
  <c r="AA23" i="21"/>
  <c r="AA12" i="21"/>
  <c r="Z7" i="23"/>
  <c r="S7" i="23" s="1"/>
  <c r="AA15" i="23"/>
  <c r="AB4" i="23"/>
  <c r="AA38" i="21"/>
  <c r="AA30" i="21"/>
  <c r="AA22" i="21"/>
  <c r="AA14" i="21"/>
  <c r="AA6" i="21"/>
  <c r="AA40" i="21"/>
  <c r="Z8" i="23"/>
  <c r="S8" i="23" s="1"/>
  <c r="G99" i="5" s="1"/>
  <c r="AA32" i="21"/>
  <c r="AA15" i="21"/>
  <c r="AA29" i="23"/>
  <c r="Z19" i="23"/>
  <c r="S19" i="23" s="1"/>
  <c r="AA31" i="21"/>
  <c r="AA16" i="21"/>
  <c r="AA37" i="21"/>
  <c r="AA29" i="21"/>
  <c r="AA21" i="21"/>
  <c r="AA13" i="21"/>
  <c r="AA5" i="21"/>
  <c r="O90" i="5"/>
  <c r="AA31" i="23"/>
  <c r="AA30" i="23"/>
  <c r="AA25" i="23"/>
  <c r="AA17" i="23"/>
  <c r="AA11" i="23"/>
  <c r="AA7" i="23"/>
  <c r="Z33" i="23"/>
  <c r="Z25" i="23"/>
  <c r="AA18" i="23"/>
  <c r="AB13" i="23"/>
  <c r="Z3" i="23"/>
  <c r="Z14" i="23"/>
  <c r="S14" i="23" s="1"/>
  <c r="AA37" i="23"/>
  <c r="AA36" i="23"/>
  <c r="AA33" i="23"/>
  <c r="AA32" i="23"/>
  <c r="AA26" i="23"/>
  <c r="AA24" i="23"/>
  <c r="AA14" i="23"/>
  <c r="AA3" i="23"/>
  <c r="Z30" i="23"/>
  <c r="S30" i="23" s="1"/>
  <c r="AA28" i="23"/>
  <c r="Z17" i="23"/>
  <c r="Z11" i="23"/>
  <c r="AA39" i="23"/>
  <c r="AA38" i="23"/>
  <c r="AA34" i="23"/>
  <c r="AA23" i="23"/>
  <c r="AA22" i="23"/>
  <c r="AA21" i="23"/>
  <c r="AB21" i="23" s="1"/>
  <c r="AA12" i="23"/>
  <c r="AB12" i="23" s="1"/>
  <c r="AA8" i="23"/>
  <c r="O39" i="5"/>
  <c r="Z36" i="23"/>
  <c r="Z28" i="23"/>
  <c r="Z20" i="23"/>
  <c r="AA16" i="23"/>
  <c r="S21" i="23"/>
  <c r="Z26" i="23"/>
  <c r="Z18" i="23"/>
  <c r="AA35" i="23"/>
  <c r="Z32" i="23"/>
  <c r="AA27" i="23"/>
  <c r="Z24" i="23"/>
  <c r="AA19" i="23"/>
  <c r="Z16" i="23"/>
  <c r="G90" i="5"/>
  <c r="G14" i="5"/>
  <c r="G34" i="5"/>
  <c r="P28" i="23"/>
  <c r="R32" i="23"/>
  <c r="P31" i="5"/>
  <c r="N31" i="5" s="1"/>
  <c r="P7" i="5"/>
  <c r="O7" i="5" s="1"/>
  <c r="I31" i="5" l="1"/>
  <c r="I7" i="5"/>
  <c r="H31" i="5"/>
  <c r="L31" i="5"/>
  <c r="M31" i="5"/>
  <c r="O31" i="5"/>
  <c r="K31" i="5"/>
  <c r="L7" i="5"/>
  <c r="K7" i="5"/>
  <c r="H7" i="5"/>
  <c r="M7" i="5"/>
  <c r="N7" i="5"/>
  <c r="J31" i="5"/>
  <c r="J7" i="5"/>
  <c r="AB39" i="23"/>
  <c r="AB38" i="23"/>
  <c r="AB19" i="23"/>
  <c r="AB23" i="23"/>
  <c r="AB6" i="23"/>
  <c r="AB5" i="23"/>
  <c r="S6" i="23"/>
  <c r="O6" i="5"/>
  <c r="AB34" i="23"/>
  <c r="AB15" i="23"/>
  <c r="AB8" i="23"/>
  <c r="AB10" i="23"/>
  <c r="AB7" i="23"/>
  <c r="AB9" i="23"/>
  <c r="AB22" i="23"/>
  <c r="AB17" i="23"/>
  <c r="AB11" i="23"/>
  <c r="S11" i="23"/>
  <c r="AB3" i="23"/>
  <c r="S3" i="23"/>
  <c r="S33" i="23"/>
  <c r="AB33" i="23"/>
  <c r="S25" i="23"/>
  <c r="AB25" i="23"/>
  <c r="S17" i="23"/>
  <c r="AB30" i="23"/>
  <c r="S28" i="23"/>
  <c r="AB28" i="23"/>
  <c r="S20" i="23"/>
  <c r="AB20" i="23"/>
  <c r="AB16" i="23"/>
  <c r="S16" i="23"/>
  <c r="S36" i="23"/>
  <c r="AB36" i="23"/>
  <c r="AB18" i="23"/>
  <c r="S18" i="23"/>
  <c r="AB24" i="23"/>
  <c r="S24" i="23"/>
  <c r="AB26" i="23"/>
  <c r="S26" i="23"/>
  <c r="G103" i="5" s="1"/>
  <c r="AB32" i="23"/>
  <c r="S32" i="23"/>
  <c r="K6" i="23"/>
  <c r="O9" i="23"/>
  <c r="O40" i="23" s="1"/>
  <c r="I5" i="23"/>
  <c r="M31" i="23"/>
  <c r="J3" i="23"/>
  <c r="M16" i="23"/>
  <c r="Q36" i="23"/>
  <c r="Q13" i="23"/>
  <c r="Q12" i="23"/>
  <c r="P11" i="23"/>
  <c r="U8" i="21"/>
  <c r="V8" i="21" s="1"/>
  <c r="W8" i="21" s="1"/>
  <c r="U17" i="21"/>
  <c r="V17" i="21" s="1"/>
  <c r="W17" i="21" s="1"/>
  <c r="U18" i="21"/>
  <c r="V18" i="21" s="1"/>
  <c r="W18" i="21" s="1"/>
  <c r="U20" i="21"/>
  <c r="V20" i="21" s="1"/>
  <c r="U21" i="21"/>
  <c r="V21" i="21" s="1"/>
  <c r="W21" i="21" s="1"/>
  <c r="U22" i="21"/>
  <c r="U23" i="21"/>
  <c r="V23" i="21" s="1"/>
  <c r="W23" i="21" s="1"/>
  <c r="U6" i="21"/>
  <c r="V6" i="21" s="1"/>
  <c r="W6" i="21" s="1"/>
  <c r="U12" i="21"/>
  <c r="V12" i="21" s="1"/>
  <c r="H4" i="21"/>
  <c r="I4" i="21"/>
  <c r="J4" i="21"/>
  <c r="K4" i="21"/>
  <c r="L4" i="21"/>
  <c r="M4" i="21"/>
  <c r="H40" i="21"/>
  <c r="J40" i="21"/>
  <c r="K40" i="21"/>
  <c r="L40" i="21"/>
  <c r="M40" i="21"/>
  <c r="H5" i="21"/>
  <c r="J5" i="21"/>
  <c r="K5" i="21"/>
  <c r="L5" i="21"/>
  <c r="M5" i="21"/>
  <c r="H6" i="21"/>
  <c r="I6" i="21"/>
  <c r="J6" i="21"/>
  <c r="L6" i="21"/>
  <c r="M6" i="21"/>
  <c r="H12" i="21"/>
  <c r="I12" i="21"/>
  <c r="J12" i="21"/>
  <c r="K12" i="21"/>
  <c r="L12" i="21"/>
  <c r="M12" i="21"/>
  <c r="H7" i="21"/>
  <c r="I7" i="21"/>
  <c r="J7" i="21"/>
  <c r="K7" i="21"/>
  <c r="M7" i="21"/>
  <c r="H8" i="21"/>
  <c r="I8" i="21"/>
  <c r="J8" i="21"/>
  <c r="L8" i="21"/>
  <c r="M8" i="21"/>
  <c r="H9" i="21"/>
  <c r="I9" i="21"/>
  <c r="J9" i="21"/>
  <c r="K9" i="21"/>
  <c r="M9" i="21"/>
  <c r="H10" i="21"/>
  <c r="I10" i="21"/>
  <c r="J10" i="21"/>
  <c r="K10" i="21"/>
  <c r="M10" i="21"/>
  <c r="H11" i="21"/>
  <c r="I11" i="21"/>
  <c r="J11" i="21"/>
  <c r="L11" i="21"/>
  <c r="M11" i="21"/>
  <c r="H13" i="21"/>
  <c r="I13" i="21"/>
  <c r="J13" i="21"/>
  <c r="L13" i="21"/>
  <c r="M13" i="21"/>
  <c r="H14" i="21"/>
  <c r="I14" i="21"/>
  <c r="J14" i="21"/>
  <c r="K14" i="21"/>
  <c r="L14" i="21"/>
  <c r="M14" i="21"/>
  <c r="H16" i="21"/>
  <c r="I16" i="21"/>
  <c r="J16" i="21"/>
  <c r="K16" i="21"/>
  <c r="L16" i="21"/>
  <c r="H15" i="21"/>
  <c r="I15" i="21"/>
  <c r="J15" i="21"/>
  <c r="K15" i="21"/>
  <c r="L15" i="21"/>
  <c r="H19" i="21"/>
  <c r="I19" i="21"/>
  <c r="J19" i="21"/>
  <c r="K19" i="21"/>
  <c r="M19" i="21"/>
  <c r="H17" i="21"/>
  <c r="I17" i="21"/>
  <c r="J17" i="21"/>
  <c r="K17" i="21"/>
  <c r="L17" i="21"/>
  <c r="M17" i="21"/>
  <c r="H18" i="21"/>
  <c r="I18" i="21"/>
  <c r="J18" i="21"/>
  <c r="K18" i="21"/>
  <c r="L18" i="21"/>
  <c r="H20" i="21"/>
  <c r="I20" i="21"/>
  <c r="J20" i="21"/>
  <c r="K20" i="21"/>
  <c r="L20" i="21"/>
  <c r="M20" i="21"/>
  <c r="H21" i="21"/>
  <c r="I21" i="21"/>
  <c r="J21" i="21"/>
  <c r="K21" i="21"/>
  <c r="L21" i="21"/>
  <c r="M21" i="21"/>
  <c r="H22" i="21"/>
  <c r="I22" i="21"/>
  <c r="J22" i="21"/>
  <c r="K22" i="21"/>
  <c r="L22" i="21"/>
  <c r="M22" i="21"/>
  <c r="H23" i="21"/>
  <c r="I23" i="21"/>
  <c r="J23" i="21"/>
  <c r="K23" i="21"/>
  <c r="M23" i="21"/>
  <c r="H24" i="21"/>
  <c r="I24" i="21"/>
  <c r="J24" i="21"/>
  <c r="K24" i="21"/>
  <c r="L24" i="21"/>
  <c r="M24" i="21"/>
  <c r="H25" i="21"/>
  <c r="I25" i="21"/>
  <c r="J25" i="21"/>
  <c r="K25" i="21"/>
  <c r="L25" i="21"/>
  <c r="M25" i="21"/>
  <c r="H26" i="21"/>
  <c r="I26" i="21"/>
  <c r="J26" i="21"/>
  <c r="K26" i="21"/>
  <c r="L26" i="21"/>
  <c r="M26" i="21"/>
  <c r="H27" i="21"/>
  <c r="I27" i="21"/>
  <c r="J27" i="21"/>
  <c r="K27" i="21"/>
  <c r="M27" i="21"/>
  <c r="H28" i="21"/>
  <c r="I28" i="21"/>
  <c r="J28" i="21"/>
  <c r="K28" i="21"/>
  <c r="M28" i="21"/>
  <c r="H29" i="21"/>
  <c r="I29" i="21"/>
  <c r="J29" i="21"/>
  <c r="K29" i="21"/>
  <c r="M29" i="21"/>
  <c r="H30" i="21"/>
  <c r="I30" i="21"/>
  <c r="J30" i="21"/>
  <c r="K30" i="21"/>
  <c r="L30" i="21"/>
  <c r="M30" i="21"/>
  <c r="H31" i="21"/>
  <c r="I31" i="21"/>
  <c r="J31" i="21"/>
  <c r="K31" i="21"/>
  <c r="M31" i="21"/>
  <c r="H32" i="21"/>
  <c r="I32" i="21"/>
  <c r="J32" i="21"/>
  <c r="K32" i="21"/>
  <c r="L32" i="21"/>
  <c r="M32" i="21"/>
  <c r="H33" i="21"/>
  <c r="I33" i="21"/>
  <c r="J33" i="21"/>
  <c r="K33" i="21"/>
  <c r="L33" i="21"/>
  <c r="M33" i="21"/>
  <c r="H34" i="21"/>
  <c r="I34" i="21"/>
  <c r="J34" i="21"/>
  <c r="K34" i="21"/>
  <c r="L34" i="21"/>
  <c r="M34" i="21"/>
  <c r="H35" i="21"/>
  <c r="I35" i="21"/>
  <c r="J35" i="21"/>
  <c r="K35" i="21"/>
  <c r="L35" i="21"/>
  <c r="M35" i="21"/>
  <c r="H36" i="21"/>
  <c r="I36" i="21"/>
  <c r="J36" i="21"/>
  <c r="K36" i="21"/>
  <c r="L36" i="21"/>
  <c r="M36" i="21"/>
  <c r="H37" i="21"/>
  <c r="I37" i="21"/>
  <c r="J37" i="21"/>
  <c r="K37" i="21"/>
  <c r="L37" i="21"/>
  <c r="M37" i="21"/>
  <c r="H38" i="21"/>
  <c r="I38" i="21"/>
  <c r="J38" i="21"/>
  <c r="K38" i="21"/>
  <c r="L38" i="21"/>
  <c r="M38" i="21"/>
  <c r="H39" i="21"/>
  <c r="I39" i="21"/>
  <c r="J39" i="21"/>
  <c r="K39" i="21"/>
  <c r="L39" i="21"/>
  <c r="M39" i="21"/>
  <c r="H41" i="21"/>
  <c r="I41" i="21"/>
  <c r="J41" i="21"/>
  <c r="K41" i="21"/>
  <c r="L41" i="21"/>
  <c r="M41" i="21"/>
  <c r="I3" i="21"/>
  <c r="J3" i="21"/>
  <c r="K3" i="21"/>
  <c r="L3" i="21"/>
  <c r="M3" i="21"/>
  <c r="O3" i="21"/>
  <c r="P3" i="21"/>
  <c r="Q3" i="21"/>
  <c r="R3" i="21"/>
  <c r="O4" i="21"/>
  <c r="P4" i="21"/>
  <c r="Q4" i="21"/>
  <c r="R4" i="21"/>
  <c r="O40" i="21"/>
  <c r="P40" i="21"/>
  <c r="Q40" i="21"/>
  <c r="R40" i="21"/>
  <c r="O5" i="21"/>
  <c r="P5" i="21"/>
  <c r="Q5" i="21"/>
  <c r="R5" i="21"/>
  <c r="O6" i="21"/>
  <c r="P6" i="21"/>
  <c r="Q6" i="21"/>
  <c r="R6" i="21"/>
  <c r="O12" i="21"/>
  <c r="P12" i="21"/>
  <c r="Q12" i="21"/>
  <c r="R12" i="21"/>
  <c r="O7" i="21"/>
  <c r="P7" i="21"/>
  <c r="Q7" i="21"/>
  <c r="R7" i="21"/>
  <c r="O8" i="21"/>
  <c r="P8" i="21"/>
  <c r="Q8" i="21"/>
  <c r="R8" i="21"/>
  <c r="O9" i="21"/>
  <c r="P9" i="21"/>
  <c r="Q9" i="21"/>
  <c r="R9" i="21"/>
  <c r="O10" i="21"/>
  <c r="P10" i="21"/>
  <c r="Q10" i="21"/>
  <c r="R10" i="21"/>
  <c r="O11" i="21"/>
  <c r="P11" i="21"/>
  <c r="Q11" i="21"/>
  <c r="R11" i="21"/>
  <c r="O13" i="21"/>
  <c r="P13" i="21"/>
  <c r="Q13" i="21"/>
  <c r="R13" i="21"/>
  <c r="O14" i="21"/>
  <c r="Q14" i="21"/>
  <c r="R14" i="21"/>
  <c r="O16" i="21"/>
  <c r="P16" i="21"/>
  <c r="Q16" i="21"/>
  <c r="R16" i="21"/>
  <c r="O15" i="21"/>
  <c r="P15" i="21"/>
  <c r="Q15" i="21"/>
  <c r="R15" i="21"/>
  <c r="O19" i="21"/>
  <c r="P19" i="21"/>
  <c r="Q19" i="21"/>
  <c r="R19" i="21"/>
  <c r="O17" i="21"/>
  <c r="P17" i="21"/>
  <c r="Q17" i="21"/>
  <c r="R17" i="21"/>
  <c r="O18" i="21"/>
  <c r="P18" i="21"/>
  <c r="Q18" i="21"/>
  <c r="R18" i="21"/>
  <c r="O20" i="21"/>
  <c r="P20" i="21"/>
  <c r="Q20" i="21"/>
  <c r="R20" i="21"/>
  <c r="O21" i="21"/>
  <c r="P21" i="21"/>
  <c r="Q21" i="21"/>
  <c r="R21" i="21"/>
  <c r="O22" i="21"/>
  <c r="P22" i="21"/>
  <c r="Q22" i="21"/>
  <c r="R22" i="21"/>
  <c r="O23" i="21"/>
  <c r="P23" i="21"/>
  <c r="Q23" i="21"/>
  <c r="R23" i="21"/>
  <c r="O24" i="21"/>
  <c r="P24" i="21"/>
  <c r="R24" i="21"/>
  <c r="O25" i="21"/>
  <c r="P25" i="21"/>
  <c r="Q25" i="21"/>
  <c r="R25" i="21"/>
  <c r="O26" i="21"/>
  <c r="P26" i="21"/>
  <c r="Q26" i="21"/>
  <c r="R26" i="21"/>
  <c r="O27" i="21"/>
  <c r="P27" i="21"/>
  <c r="Q27" i="21"/>
  <c r="R27" i="21"/>
  <c r="O28" i="21"/>
  <c r="P28" i="21"/>
  <c r="Q28" i="21"/>
  <c r="R28" i="21"/>
  <c r="O29" i="21"/>
  <c r="P29" i="21"/>
  <c r="Q29" i="21"/>
  <c r="R29" i="21"/>
  <c r="O30" i="21"/>
  <c r="P30" i="21"/>
  <c r="Q30" i="21"/>
  <c r="R30" i="21"/>
  <c r="O31" i="21"/>
  <c r="P31" i="21"/>
  <c r="Q31" i="21"/>
  <c r="R31" i="21"/>
  <c r="O32" i="21"/>
  <c r="P32" i="21"/>
  <c r="Q32" i="21"/>
  <c r="R32" i="21"/>
  <c r="O33" i="21"/>
  <c r="P33" i="21"/>
  <c r="Q33" i="21"/>
  <c r="R33" i="21"/>
  <c r="O34" i="21"/>
  <c r="P34" i="21"/>
  <c r="R34" i="21"/>
  <c r="O35" i="21"/>
  <c r="Q35" i="21"/>
  <c r="R35" i="21"/>
  <c r="O36" i="21"/>
  <c r="P36" i="21"/>
  <c r="Q36" i="21"/>
  <c r="R36" i="21"/>
  <c r="O37" i="21"/>
  <c r="P37" i="21"/>
  <c r="Q37" i="21"/>
  <c r="R37" i="21"/>
  <c r="O38" i="21"/>
  <c r="P38" i="21"/>
  <c r="R38" i="21"/>
  <c r="O39" i="21"/>
  <c r="P39" i="21"/>
  <c r="Q39" i="21"/>
  <c r="R39" i="21"/>
  <c r="O41" i="21"/>
  <c r="P41" i="21"/>
  <c r="Q41" i="21"/>
  <c r="R41" i="21"/>
  <c r="N4" i="21"/>
  <c r="N40" i="21"/>
  <c r="N5" i="21"/>
  <c r="N6" i="21"/>
  <c r="N12" i="21"/>
  <c r="N7" i="21"/>
  <c r="N8" i="21"/>
  <c r="N9" i="21"/>
  <c r="N10" i="21"/>
  <c r="N11" i="21"/>
  <c r="N13" i="21"/>
  <c r="N14" i="21"/>
  <c r="N16" i="21"/>
  <c r="N15" i="21"/>
  <c r="N19" i="21"/>
  <c r="N18" i="21"/>
  <c r="N20" i="21"/>
  <c r="N22" i="21"/>
  <c r="N23" i="21"/>
  <c r="N24" i="21"/>
  <c r="N25" i="21"/>
  <c r="N26" i="21"/>
  <c r="N27" i="21"/>
  <c r="N28" i="21"/>
  <c r="N29" i="21"/>
  <c r="N30" i="21"/>
  <c r="N31" i="21"/>
  <c r="N32" i="21"/>
  <c r="N33" i="21"/>
  <c r="N34" i="21"/>
  <c r="N35" i="21"/>
  <c r="N36" i="21"/>
  <c r="N37" i="21"/>
  <c r="N38" i="21"/>
  <c r="N39" i="21"/>
  <c r="N41" i="21"/>
  <c r="P100" i="5"/>
  <c r="P101" i="5"/>
  <c r="L101" i="5" s="1"/>
  <c r="P98" i="5"/>
  <c r="L98" i="5" s="1"/>
  <c r="C39" i="21"/>
  <c r="C38" i="21"/>
  <c r="C37" i="21"/>
  <c r="C36" i="21"/>
  <c r="C35" i="21"/>
  <c r="C34" i="21"/>
  <c r="C33" i="21"/>
  <c r="C32" i="21"/>
  <c r="C31" i="21"/>
  <c r="C30" i="21"/>
  <c r="C29" i="21"/>
  <c r="C28" i="21"/>
  <c r="C27" i="21"/>
  <c r="C26" i="21"/>
  <c r="C25" i="21"/>
  <c r="C24" i="21"/>
  <c r="C23" i="21"/>
  <c r="C22" i="21"/>
  <c r="C21" i="21"/>
  <c r="C20" i="21"/>
  <c r="C18" i="21"/>
  <c r="C17" i="21"/>
  <c r="C19" i="21"/>
  <c r="C15" i="21"/>
  <c r="C16" i="21"/>
  <c r="C14" i="21"/>
  <c r="C13" i="21"/>
  <c r="C11" i="21"/>
  <c r="C10" i="21"/>
  <c r="C9" i="21"/>
  <c r="C8" i="21"/>
  <c r="C7" i="21"/>
  <c r="C12" i="21"/>
  <c r="C6" i="21"/>
  <c r="C5" i="21"/>
  <c r="C40" i="21"/>
  <c r="C4" i="21"/>
  <c r="C3" i="21"/>
  <c r="C2" i="21"/>
  <c r="F33" i="5" s="1"/>
  <c r="U31" i="21"/>
  <c r="V31" i="21" s="1"/>
  <c r="W31" i="21" s="1"/>
  <c r="Z30" i="21"/>
  <c r="S30" i="21" s="1"/>
  <c r="U30" i="21"/>
  <c r="V30" i="21" s="1"/>
  <c r="U29" i="21"/>
  <c r="V29" i="21" s="1"/>
  <c r="W29" i="21" s="1"/>
  <c r="U28" i="21"/>
  <c r="V28" i="21" s="1"/>
  <c r="W28" i="21" s="1"/>
  <c r="U27" i="21"/>
  <c r="V27" i="21" s="1"/>
  <c r="W27" i="21" s="1"/>
  <c r="Z20" i="21"/>
  <c r="S20" i="21" s="1"/>
  <c r="Z22" i="21"/>
  <c r="S22" i="21" s="1"/>
  <c r="Z23" i="21"/>
  <c r="Z25" i="21"/>
  <c r="S25" i="21" s="1"/>
  <c r="Z26" i="21"/>
  <c r="S26" i="21" s="1"/>
  <c r="U34" i="21"/>
  <c r="V34" i="21" s="1"/>
  <c r="W34" i="21" s="1"/>
  <c r="U33" i="21"/>
  <c r="V33" i="21" s="1"/>
  <c r="U32" i="21"/>
  <c r="V32" i="21" s="1"/>
  <c r="U26" i="21"/>
  <c r="V26" i="21" s="1"/>
  <c r="U25" i="21"/>
  <c r="V25" i="21" s="1"/>
  <c r="U24" i="21"/>
  <c r="V24" i="21" s="1"/>
  <c r="W24" i="21" s="1"/>
  <c r="U35" i="21"/>
  <c r="V35" i="21" s="1"/>
  <c r="W35" i="21" s="1"/>
  <c r="U19" i="21"/>
  <c r="V19" i="21" s="1"/>
  <c r="W19" i="21" s="1"/>
  <c r="U15" i="21"/>
  <c r="V15" i="21" s="1"/>
  <c r="W15" i="21" s="1"/>
  <c r="U16" i="21"/>
  <c r="V16" i="21" s="1"/>
  <c r="W16" i="21" s="1"/>
  <c r="U14" i="21"/>
  <c r="V14" i="21" s="1"/>
  <c r="W14" i="21" s="1"/>
  <c r="P41" i="5"/>
  <c r="N41" i="5" s="1"/>
  <c r="P40" i="5"/>
  <c r="N40" i="5" s="1"/>
  <c r="P42" i="5"/>
  <c r="N42" i="5" s="1"/>
  <c r="P29" i="5"/>
  <c r="P9" i="5"/>
  <c r="N9" i="5" s="1"/>
  <c r="P35" i="5"/>
  <c r="N35" i="5" s="1"/>
  <c r="P38" i="5"/>
  <c r="N38" i="5" s="1"/>
  <c r="P3" i="5"/>
  <c r="H2" i="21"/>
  <c r="K2" i="21"/>
  <c r="L2" i="21"/>
  <c r="M2" i="21"/>
  <c r="N2" i="21"/>
  <c r="O2" i="21"/>
  <c r="P2" i="21"/>
  <c r="Q2" i="21"/>
  <c r="R2" i="21"/>
  <c r="U2" i="21"/>
  <c r="V2" i="21" s="1"/>
  <c r="W2" i="21" s="1"/>
  <c r="AA2" i="21"/>
  <c r="N3" i="21"/>
  <c r="U3" i="21"/>
  <c r="V3" i="21" s="1"/>
  <c r="W3" i="21" s="1"/>
  <c r="U4" i="21"/>
  <c r="V4" i="21" s="1"/>
  <c r="U40" i="21"/>
  <c r="V40" i="21" s="1"/>
  <c r="U5" i="21"/>
  <c r="V5" i="21" s="1"/>
  <c r="W5" i="21" s="1"/>
  <c r="U7" i="21"/>
  <c r="V7" i="21" s="1"/>
  <c r="W7" i="21" s="1"/>
  <c r="U9" i="21"/>
  <c r="V9" i="21" s="1"/>
  <c r="W9" i="21" s="1"/>
  <c r="U10" i="21"/>
  <c r="V10" i="21" s="1"/>
  <c r="W10" i="21" s="1"/>
  <c r="U11" i="21"/>
  <c r="V11" i="21" s="1"/>
  <c r="W11" i="21" s="1"/>
  <c r="U13" i="21"/>
  <c r="V13" i="21" s="1"/>
  <c r="W13" i="21" s="1"/>
  <c r="U36" i="21"/>
  <c r="V36" i="21" s="1"/>
  <c r="U37" i="21"/>
  <c r="V37" i="21" s="1"/>
  <c r="U38" i="21"/>
  <c r="V38" i="21" s="1"/>
  <c r="W38" i="21" s="1"/>
  <c r="U39" i="21"/>
  <c r="V39" i="21" s="1"/>
  <c r="U41" i="21"/>
  <c r="V41" i="21" s="1"/>
  <c r="P45" i="5"/>
  <c r="N45" i="5" s="1"/>
  <c r="P21" i="5"/>
  <c r="N22" i="5" s="1"/>
  <c r="P18" i="5"/>
  <c r="N16" i="5" s="1"/>
  <c r="P15" i="5"/>
  <c r="N17" i="5" s="1"/>
  <c r="P43" i="5"/>
  <c r="N43" i="5" s="1"/>
  <c r="P10" i="5"/>
  <c r="N10" i="5" s="1"/>
  <c r="P8" i="5"/>
  <c r="N8" i="5" s="1"/>
  <c r="P4" i="5"/>
  <c r="N4" i="5" s="1"/>
  <c r="P6" i="5"/>
  <c r="I6" i="5" s="1"/>
  <c r="P32" i="5"/>
  <c r="N32" i="5" s="1"/>
  <c r="P13" i="5"/>
  <c r="N12" i="5" s="1"/>
  <c r="P28" i="5"/>
  <c r="N28" i="5" s="1"/>
  <c r="P11" i="5"/>
  <c r="N11" i="5" s="1"/>
  <c r="P51" i="5"/>
  <c r="P53" i="5"/>
  <c r="P52" i="5"/>
  <c r="P54" i="5"/>
  <c r="P55" i="5"/>
  <c r="P58" i="5"/>
  <c r="P60" i="5"/>
  <c r="P59" i="5"/>
  <c r="P61" i="5"/>
  <c r="P62" i="5"/>
  <c r="P63" i="5"/>
  <c r="P64" i="5"/>
  <c r="P67" i="5"/>
  <c r="P68" i="5"/>
  <c r="P69" i="5"/>
  <c r="P70" i="5"/>
  <c r="P71" i="5"/>
  <c r="P74" i="5"/>
  <c r="K74" i="5" s="1"/>
  <c r="P75" i="5"/>
  <c r="K75" i="5" s="1"/>
  <c r="P76" i="5"/>
  <c r="K76" i="5" s="1"/>
  <c r="P77" i="5"/>
  <c r="K77" i="5" s="1"/>
  <c r="P78" i="5"/>
  <c r="K78" i="5" s="1"/>
  <c r="P82" i="5"/>
  <c r="P81" i="5"/>
  <c r="P83" i="5"/>
  <c r="P84" i="5"/>
  <c r="P85" i="5"/>
  <c r="P89" i="5"/>
  <c r="N89" i="5" s="1"/>
  <c r="P88" i="5"/>
  <c r="P91" i="5"/>
  <c r="N91" i="5" s="1"/>
  <c r="P93" i="5"/>
  <c r="N93" i="5" s="1"/>
  <c r="P92" i="5"/>
  <c r="P97" i="5"/>
  <c r="P105" i="5"/>
  <c r="L105" i="5" s="1"/>
  <c r="P104" i="5"/>
  <c r="L104" i="5" s="1"/>
  <c r="P106" i="5"/>
  <c r="L106" i="5" s="1"/>
  <c r="P102" i="5"/>
  <c r="P112" i="5"/>
  <c r="N112" i="5" s="1"/>
  <c r="P111" i="5"/>
  <c r="P113" i="5"/>
  <c r="P110" i="5"/>
  <c r="P114" i="5"/>
  <c r="P119" i="5"/>
  <c r="P118" i="5"/>
  <c r="P117" i="5"/>
  <c r="P120" i="5"/>
  <c r="P121" i="5"/>
  <c r="P126" i="5"/>
  <c r="P124" i="5"/>
  <c r="P125" i="5"/>
  <c r="K125" i="5" s="1"/>
  <c r="P128" i="5"/>
  <c r="K128" i="5" s="1"/>
  <c r="P127" i="5"/>
  <c r="P131" i="5"/>
  <c r="P132" i="5"/>
  <c r="P133" i="5"/>
  <c r="N133" i="5" s="1"/>
  <c r="P134" i="5"/>
  <c r="K134" i="5" s="1"/>
  <c r="P135" i="5"/>
  <c r="K135" i="5" s="1"/>
  <c r="N119" i="5" l="1"/>
  <c r="M119" i="5"/>
  <c r="L118" i="5"/>
  <c r="N118" i="5"/>
  <c r="M118" i="5"/>
  <c r="N117" i="5"/>
  <c r="M117" i="5"/>
  <c r="N114" i="5"/>
  <c r="M114" i="5"/>
  <c r="N110" i="5"/>
  <c r="M110" i="5"/>
  <c r="N111" i="5"/>
  <c r="M111" i="5"/>
  <c r="M92" i="5"/>
  <c r="N92" i="5"/>
  <c r="M88" i="5"/>
  <c r="N88" i="5"/>
  <c r="K85" i="5"/>
  <c r="N85" i="5"/>
  <c r="M85" i="5"/>
  <c r="L85" i="5"/>
  <c r="K84" i="5"/>
  <c r="N84" i="5"/>
  <c r="M84" i="5"/>
  <c r="L84" i="5"/>
  <c r="N83" i="5"/>
  <c r="M83" i="5"/>
  <c r="N81" i="5"/>
  <c r="M81" i="5"/>
  <c r="N82" i="5"/>
  <c r="M82" i="5"/>
  <c r="N71" i="5"/>
  <c r="M71" i="5"/>
  <c r="N70" i="5"/>
  <c r="M70" i="5"/>
  <c r="N69" i="5"/>
  <c r="M69" i="5"/>
  <c r="N68" i="5"/>
  <c r="M68" i="5"/>
  <c r="N67" i="5"/>
  <c r="M67" i="5"/>
  <c r="N63" i="5"/>
  <c r="M63" i="5"/>
  <c r="L63" i="5"/>
  <c r="N62" i="5"/>
  <c r="M62" i="5"/>
  <c r="L62" i="5"/>
  <c r="N61" i="5"/>
  <c r="M61" i="5"/>
  <c r="L61" i="5"/>
  <c r="N59" i="5"/>
  <c r="L59" i="5"/>
  <c r="M59" i="5"/>
  <c r="N60" i="5"/>
  <c r="L60" i="5"/>
  <c r="M60" i="5"/>
  <c r="K58" i="5"/>
  <c r="N58" i="5"/>
  <c r="L58" i="5"/>
  <c r="M58" i="5"/>
  <c r="N64" i="5"/>
  <c r="M64" i="5"/>
  <c r="L64" i="5"/>
  <c r="M32" i="5"/>
  <c r="N3" i="5"/>
  <c r="N29" i="5"/>
  <c r="N30" i="5"/>
  <c r="N6" i="5"/>
  <c r="N5" i="5"/>
  <c r="M17" i="5"/>
  <c r="N15" i="5"/>
  <c r="H15" i="5"/>
  <c r="K15" i="5"/>
  <c r="O15" i="5"/>
  <c r="L15" i="5"/>
  <c r="M15" i="5"/>
  <c r="I15" i="5"/>
  <c r="J15" i="5"/>
  <c r="L32" i="5"/>
  <c r="M12" i="5"/>
  <c r="N13" i="5"/>
  <c r="K13" i="5"/>
  <c r="I13" i="5"/>
  <c r="M13" i="5"/>
  <c r="L13" i="5"/>
  <c r="J13" i="5"/>
  <c r="G13" i="5"/>
  <c r="O13" i="5"/>
  <c r="H13" i="5"/>
  <c r="N18" i="5"/>
  <c r="M18" i="5"/>
  <c r="K18" i="5"/>
  <c r="I18" i="5"/>
  <c r="O18" i="5"/>
  <c r="L18" i="5"/>
  <c r="J18" i="5"/>
  <c r="H18" i="5"/>
  <c r="N21" i="5"/>
  <c r="O21" i="5"/>
  <c r="M21" i="5"/>
  <c r="J21" i="5"/>
  <c r="H21" i="5"/>
  <c r="L21" i="5"/>
  <c r="K21" i="5"/>
  <c r="I21" i="5"/>
  <c r="K32" i="5"/>
  <c r="M45" i="5"/>
  <c r="N44" i="5"/>
  <c r="M44" i="5"/>
  <c r="L44" i="5"/>
  <c r="H44" i="5"/>
  <c r="O44" i="5"/>
  <c r="K44" i="5"/>
  <c r="I44" i="5"/>
  <c r="J44" i="5"/>
  <c r="O32" i="5"/>
  <c r="I32" i="5"/>
  <c r="J32" i="5"/>
  <c r="H32" i="5"/>
  <c r="M6" i="5"/>
  <c r="L6" i="5"/>
  <c r="H6" i="5"/>
  <c r="J6" i="5"/>
  <c r="K6" i="5"/>
  <c r="K133" i="5"/>
  <c r="M133" i="5"/>
  <c r="L133" i="5"/>
  <c r="K132" i="5"/>
  <c r="M132" i="5"/>
  <c r="L132" i="5"/>
  <c r="K131" i="5"/>
  <c r="M131" i="5"/>
  <c r="L131" i="5"/>
  <c r="L93" i="5"/>
  <c r="M93" i="5"/>
  <c r="L91" i="5"/>
  <c r="M91" i="5"/>
  <c r="L89" i="5"/>
  <c r="M89" i="5"/>
  <c r="L11" i="5"/>
  <c r="M11" i="5"/>
  <c r="L43" i="5"/>
  <c r="M43" i="5"/>
  <c r="L42" i="5"/>
  <c r="M42" i="5"/>
  <c r="L29" i="5"/>
  <c r="M29" i="5"/>
  <c r="L3" i="5"/>
  <c r="M3" i="5"/>
  <c r="L40" i="5"/>
  <c r="M40" i="5"/>
  <c r="L5" i="5"/>
  <c r="M5" i="5"/>
  <c r="L38" i="5"/>
  <c r="M38" i="5"/>
  <c r="L8" i="5"/>
  <c r="M8" i="5"/>
  <c r="L16" i="5"/>
  <c r="M16" i="5"/>
  <c r="L9" i="5"/>
  <c r="M9" i="5"/>
  <c r="L41" i="5"/>
  <c r="M41" i="5"/>
  <c r="L35" i="5"/>
  <c r="M35" i="5"/>
  <c r="L28" i="5"/>
  <c r="M28" i="5"/>
  <c r="L10" i="5"/>
  <c r="M10" i="5"/>
  <c r="L22" i="5"/>
  <c r="M22" i="5"/>
  <c r="L4" i="5"/>
  <c r="M4" i="5"/>
  <c r="L30" i="5"/>
  <c r="M30" i="5"/>
  <c r="K121" i="5"/>
  <c r="L121" i="5"/>
  <c r="K119" i="5"/>
  <c r="L119" i="5"/>
  <c r="K120" i="5"/>
  <c r="L120" i="5"/>
  <c r="K117" i="5"/>
  <c r="L117" i="5"/>
  <c r="K111" i="5"/>
  <c r="L111" i="5"/>
  <c r="K114" i="5"/>
  <c r="L114" i="5"/>
  <c r="I112" i="5"/>
  <c r="K110" i="5"/>
  <c r="L110" i="5"/>
  <c r="K100" i="5"/>
  <c r="L100" i="5"/>
  <c r="K102" i="5"/>
  <c r="L102" i="5"/>
  <c r="K97" i="5"/>
  <c r="L97" i="5"/>
  <c r="K92" i="5"/>
  <c r="L92" i="5"/>
  <c r="K88" i="5"/>
  <c r="L88" i="5"/>
  <c r="K81" i="5"/>
  <c r="L81" i="5"/>
  <c r="K82" i="5"/>
  <c r="L82" i="5"/>
  <c r="K83" i="5"/>
  <c r="L83" i="5"/>
  <c r="K70" i="5"/>
  <c r="L70" i="5"/>
  <c r="K68" i="5"/>
  <c r="L68" i="5"/>
  <c r="K69" i="5"/>
  <c r="L69" i="5"/>
  <c r="K71" i="5"/>
  <c r="L71" i="5"/>
  <c r="K67" i="5"/>
  <c r="L67" i="5"/>
  <c r="K17" i="5"/>
  <c r="L17" i="5"/>
  <c r="K12" i="5"/>
  <c r="L12" i="5"/>
  <c r="K45" i="5"/>
  <c r="L45" i="5"/>
  <c r="J93" i="5"/>
  <c r="K93" i="5"/>
  <c r="J61" i="5"/>
  <c r="K61" i="5"/>
  <c r="J55" i="5"/>
  <c r="K55" i="5"/>
  <c r="K51" i="5"/>
  <c r="J51" i="5"/>
  <c r="K60" i="5"/>
  <c r="J60" i="5"/>
  <c r="J89" i="5"/>
  <c r="K89" i="5"/>
  <c r="K64" i="5"/>
  <c r="J64" i="5"/>
  <c r="K59" i="5"/>
  <c r="J59" i="5"/>
  <c r="J54" i="5"/>
  <c r="K54" i="5"/>
  <c r="K52" i="5"/>
  <c r="J52" i="5"/>
  <c r="O63" i="5"/>
  <c r="K63" i="5"/>
  <c r="J63" i="5"/>
  <c r="J91" i="5"/>
  <c r="K91" i="5"/>
  <c r="K62" i="5"/>
  <c r="J62" i="5"/>
  <c r="K53" i="5"/>
  <c r="J53" i="5"/>
  <c r="J127" i="5"/>
  <c r="K127" i="5"/>
  <c r="J124" i="5"/>
  <c r="K124" i="5"/>
  <c r="J126" i="5"/>
  <c r="K126" i="5"/>
  <c r="J118" i="5"/>
  <c r="K118" i="5"/>
  <c r="O111" i="5"/>
  <c r="J101" i="5"/>
  <c r="K101" i="5"/>
  <c r="J98" i="5"/>
  <c r="K98" i="5"/>
  <c r="J106" i="5"/>
  <c r="K106" i="5"/>
  <c r="J104" i="5"/>
  <c r="K104" i="5"/>
  <c r="J105" i="5"/>
  <c r="K105" i="5"/>
  <c r="H76" i="5"/>
  <c r="J76" i="5"/>
  <c r="I76" i="5"/>
  <c r="J120" i="5"/>
  <c r="I120" i="5"/>
  <c r="H131" i="5"/>
  <c r="I131" i="5"/>
  <c r="J131" i="5"/>
  <c r="J77" i="5"/>
  <c r="I77" i="5"/>
  <c r="H67" i="5"/>
  <c r="J67" i="5"/>
  <c r="I67" i="5"/>
  <c r="J28" i="5"/>
  <c r="K28" i="5"/>
  <c r="J22" i="5"/>
  <c r="K22" i="5"/>
  <c r="J30" i="5"/>
  <c r="K30" i="5"/>
  <c r="I52" i="5"/>
  <c r="J3" i="5"/>
  <c r="K3" i="5"/>
  <c r="J40" i="5"/>
  <c r="K40" i="5"/>
  <c r="J42" i="5"/>
  <c r="K42" i="5"/>
  <c r="H119" i="5"/>
  <c r="J119" i="5"/>
  <c r="I119" i="5"/>
  <c r="J75" i="5"/>
  <c r="I75" i="5"/>
  <c r="J114" i="5"/>
  <c r="I114" i="5"/>
  <c r="J84" i="5"/>
  <c r="I84" i="5"/>
  <c r="H74" i="5"/>
  <c r="J74" i="5"/>
  <c r="I74" i="5"/>
  <c r="I53" i="5"/>
  <c r="J8" i="5"/>
  <c r="K8" i="5"/>
  <c r="J41" i="5"/>
  <c r="K41" i="5"/>
  <c r="H110" i="5"/>
  <c r="J110" i="5"/>
  <c r="I110" i="5"/>
  <c r="J83" i="5"/>
  <c r="I83" i="5"/>
  <c r="J71" i="5"/>
  <c r="I71" i="5"/>
  <c r="J10" i="5"/>
  <c r="K10" i="5"/>
  <c r="J4" i="5"/>
  <c r="K4" i="5"/>
  <c r="J135" i="5"/>
  <c r="I135" i="5"/>
  <c r="H134" i="5"/>
  <c r="J134" i="5"/>
  <c r="I134" i="5"/>
  <c r="J113" i="5"/>
  <c r="I113" i="5"/>
  <c r="H81" i="5"/>
  <c r="J81" i="5"/>
  <c r="I81" i="5"/>
  <c r="J70" i="5"/>
  <c r="I70" i="5"/>
  <c r="J11" i="5"/>
  <c r="K11" i="5"/>
  <c r="J43" i="5"/>
  <c r="K43" i="5"/>
  <c r="J38" i="5"/>
  <c r="K38" i="5"/>
  <c r="J85" i="5"/>
  <c r="I85" i="5"/>
  <c r="H133" i="5"/>
  <c r="J133" i="5"/>
  <c r="I133" i="5"/>
  <c r="J121" i="5"/>
  <c r="I121" i="5"/>
  <c r="I111" i="5"/>
  <c r="J111" i="5"/>
  <c r="H82" i="5"/>
  <c r="I82" i="5"/>
  <c r="J82" i="5"/>
  <c r="J69" i="5"/>
  <c r="I69" i="5"/>
  <c r="J29" i="5"/>
  <c r="K29" i="5"/>
  <c r="J35" i="5"/>
  <c r="K35" i="5"/>
  <c r="J5" i="5"/>
  <c r="K5" i="5"/>
  <c r="J132" i="5"/>
  <c r="I132" i="5"/>
  <c r="H78" i="5"/>
  <c r="J78" i="5"/>
  <c r="I78" i="5"/>
  <c r="J68" i="5"/>
  <c r="I68" i="5"/>
  <c r="J16" i="5"/>
  <c r="K16" i="5"/>
  <c r="J9" i="5"/>
  <c r="K9" i="5"/>
  <c r="H61" i="5"/>
  <c r="I61" i="5"/>
  <c r="I62" i="5"/>
  <c r="H64" i="5"/>
  <c r="I64" i="5"/>
  <c r="H59" i="5"/>
  <c r="I59" i="5"/>
  <c r="H58" i="5"/>
  <c r="J58" i="5"/>
  <c r="I58" i="5"/>
  <c r="I63" i="5"/>
  <c r="H60" i="5"/>
  <c r="I60" i="5"/>
  <c r="I92" i="5"/>
  <c r="J92" i="5"/>
  <c r="I88" i="5"/>
  <c r="J88" i="5"/>
  <c r="I102" i="5"/>
  <c r="J102" i="5"/>
  <c r="I97" i="5"/>
  <c r="J97" i="5"/>
  <c r="I100" i="5"/>
  <c r="J100" i="5"/>
  <c r="I125" i="5"/>
  <c r="J125" i="5"/>
  <c r="I128" i="5"/>
  <c r="J128" i="5"/>
  <c r="I12" i="5"/>
  <c r="J12" i="5"/>
  <c r="I17" i="5"/>
  <c r="J17" i="5"/>
  <c r="I45" i="5"/>
  <c r="J45" i="5"/>
  <c r="H42" i="5"/>
  <c r="I42" i="5"/>
  <c r="H8" i="5"/>
  <c r="I8" i="5"/>
  <c r="H40" i="5"/>
  <c r="I40" i="5"/>
  <c r="H29" i="5"/>
  <c r="I29" i="5"/>
  <c r="H3" i="5"/>
  <c r="I3" i="5"/>
  <c r="H38" i="5"/>
  <c r="I38" i="5"/>
  <c r="H28" i="5"/>
  <c r="I28" i="5"/>
  <c r="H10" i="5"/>
  <c r="I10" i="5"/>
  <c r="H16" i="5"/>
  <c r="I16" i="5"/>
  <c r="H9" i="5"/>
  <c r="I9" i="5"/>
  <c r="H41" i="5"/>
  <c r="I41" i="5"/>
  <c r="H11" i="5"/>
  <c r="I11" i="5"/>
  <c r="H5" i="5"/>
  <c r="I5" i="5"/>
  <c r="H43" i="5"/>
  <c r="I43" i="5"/>
  <c r="H22" i="5"/>
  <c r="I22" i="5"/>
  <c r="H4" i="5"/>
  <c r="I4" i="5"/>
  <c r="H30" i="5"/>
  <c r="I30" i="5"/>
  <c r="H35" i="5"/>
  <c r="I35" i="5"/>
  <c r="H124" i="5"/>
  <c r="I124" i="5"/>
  <c r="H127" i="5"/>
  <c r="I127" i="5"/>
  <c r="H126" i="5"/>
  <c r="I126" i="5"/>
  <c r="H106" i="5"/>
  <c r="I106" i="5"/>
  <c r="H104" i="5"/>
  <c r="I104" i="5"/>
  <c r="H98" i="5"/>
  <c r="I98" i="5"/>
  <c r="H105" i="5"/>
  <c r="I105" i="5"/>
  <c r="H101" i="5"/>
  <c r="I101" i="5"/>
  <c r="H89" i="5"/>
  <c r="I89" i="5"/>
  <c r="H93" i="5"/>
  <c r="I93" i="5"/>
  <c r="H91" i="5"/>
  <c r="I91" i="5"/>
  <c r="I55" i="5"/>
  <c r="H51" i="5"/>
  <c r="I51" i="5"/>
  <c r="I54" i="5"/>
  <c r="O54" i="5"/>
  <c r="H83" i="5"/>
  <c r="O121" i="5"/>
  <c r="H121" i="5"/>
  <c r="O85" i="5"/>
  <c r="H85" i="5"/>
  <c r="G75" i="5"/>
  <c r="H75" i="5"/>
  <c r="H63" i="5"/>
  <c r="G135" i="5"/>
  <c r="H135" i="5"/>
  <c r="G77" i="5"/>
  <c r="H77" i="5"/>
  <c r="H71" i="5"/>
  <c r="H55" i="5"/>
  <c r="G54" i="5"/>
  <c r="H54" i="5"/>
  <c r="H120" i="5"/>
  <c r="H84" i="5"/>
  <c r="F18" i="5"/>
  <c r="F27" i="5"/>
  <c r="E27" i="5" s="1"/>
  <c r="F24" i="5"/>
  <c r="G132" i="5"/>
  <c r="H132" i="5"/>
  <c r="H125" i="5"/>
  <c r="H128" i="5"/>
  <c r="H111" i="5"/>
  <c r="G112" i="5"/>
  <c r="H112" i="5"/>
  <c r="H114" i="5"/>
  <c r="G113" i="5"/>
  <c r="H113" i="5"/>
  <c r="O113" i="5"/>
  <c r="H100" i="5"/>
  <c r="G102" i="5"/>
  <c r="H102" i="5"/>
  <c r="H97" i="5"/>
  <c r="H92" i="5"/>
  <c r="G88" i="5"/>
  <c r="H88" i="5"/>
  <c r="H69" i="5"/>
  <c r="O68" i="5"/>
  <c r="H68" i="5"/>
  <c r="H70" i="5"/>
  <c r="H17" i="5"/>
  <c r="H12" i="5"/>
  <c r="H45" i="5"/>
  <c r="G62" i="5"/>
  <c r="H62" i="5"/>
  <c r="H52" i="5"/>
  <c r="H53" i="5"/>
  <c r="G67" i="5"/>
  <c r="F99" i="5"/>
  <c r="E99" i="5" s="1"/>
  <c r="S23" i="21"/>
  <c r="L23" i="21" s="1"/>
  <c r="O78" i="5"/>
  <c r="G61" i="5"/>
  <c r="F26" i="5"/>
  <c r="F94" i="5"/>
  <c r="E94" i="5" s="1"/>
  <c r="F44" i="5"/>
  <c r="F15" i="5"/>
  <c r="F31" i="5"/>
  <c r="O120" i="5"/>
  <c r="O88" i="5"/>
  <c r="O77" i="5"/>
  <c r="O92" i="5"/>
  <c r="G58" i="5"/>
  <c r="O135" i="5"/>
  <c r="G134" i="5"/>
  <c r="G127" i="5"/>
  <c r="G110" i="5"/>
  <c r="G105" i="5"/>
  <c r="G91" i="5"/>
  <c r="G84" i="5"/>
  <c r="G78" i="5"/>
  <c r="G74" i="5"/>
  <c r="G55" i="5"/>
  <c r="G51" i="5"/>
  <c r="G41" i="5"/>
  <c r="O98" i="5"/>
  <c r="G98" i="5"/>
  <c r="G100" i="5"/>
  <c r="G124" i="5"/>
  <c r="G114" i="5"/>
  <c r="G93" i="5"/>
  <c r="O40" i="5"/>
  <c r="O133" i="5"/>
  <c r="G133" i="5"/>
  <c r="G121" i="5"/>
  <c r="G97" i="5"/>
  <c r="G83" i="5"/>
  <c r="O71" i="5"/>
  <c r="G71" i="5"/>
  <c r="O69" i="5"/>
  <c r="G69" i="5"/>
  <c r="G64" i="5"/>
  <c r="G59" i="5"/>
  <c r="O11" i="5"/>
  <c r="G101" i="5"/>
  <c r="G131" i="5"/>
  <c r="G104" i="5"/>
  <c r="G85" i="5"/>
  <c r="G82" i="5"/>
  <c r="G70" i="5"/>
  <c r="G53" i="5"/>
  <c r="O62" i="5"/>
  <c r="O112" i="5"/>
  <c r="G125" i="5"/>
  <c r="G120" i="5"/>
  <c r="G111" i="5"/>
  <c r="G106" i="5"/>
  <c r="G92" i="5"/>
  <c r="G89" i="5"/>
  <c r="O81" i="5"/>
  <c r="G81" i="5"/>
  <c r="G76" i="5"/>
  <c r="G68" i="5"/>
  <c r="G63" i="5"/>
  <c r="G60" i="5"/>
  <c r="G52" i="5"/>
  <c r="G119" i="5"/>
  <c r="O119" i="5"/>
  <c r="O45" i="5"/>
  <c r="G128" i="5"/>
  <c r="Z37" i="21"/>
  <c r="S37" i="21" s="1"/>
  <c r="Z17" i="21"/>
  <c r="Z12" i="21"/>
  <c r="S12" i="21" s="1"/>
  <c r="T12" i="21" s="1"/>
  <c r="AC12" i="21" s="1"/>
  <c r="O84" i="5"/>
  <c r="O41" i="5"/>
  <c r="O4" i="5"/>
  <c r="O22" i="5"/>
  <c r="O12" i="5"/>
  <c r="O125" i="5"/>
  <c r="O114" i="5"/>
  <c r="O51" i="5"/>
  <c r="O83" i="5"/>
  <c r="O76" i="5"/>
  <c r="O134" i="5"/>
  <c r="O58" i="5"/>
  <c r="O10" i="5"/>
  <c r="O67" i="5"/>
  <c r="O64" i="5"/>
  <c r="O75" i="5"/>
  <c r="O124" i="5"/>
  <c r="O52" i="5"/>
  <c r="O55" i="5"/>
  <c r="O28" i="5"/>
  <c r="O38" i="5"/>
  <c r="O43" i="5"/>
  <c r="O29" i="5"/>
  <c r="O9" i="5"/>
  <c r="O42" i="5"/>
  <c r="O30" i="5"/>
  <c r="O35" i="5"/>
  <c r="O8" i="5"/>
  <c r="O5" i="5"/>
  <c r="O17" i="5"/>
  <c r="O3" i="5"/>
  <c r="O16" i="5"/>
  <c r="O61" i="5"/>
  <c r="O60" i="5"/>
  <c r="O59" i="5"/>
  <c r="O97" i="5"/>
  <c r="O105" i="5"/>
  <c r="O106" i="5"/>
  <c r="O104" i="5"/>
  <c r="O100" i="5"/>
  <c r="O101" i="5"/>
  <c r="O110" i="5"/>
  <c r="O70" i="5"/>
  <c r="O132" i="5"/>
  <c r="O131" i="5"/>
  <c r="O128" i="5"/>
  <c r="O127" i="5"/>
  <c r="O126" i="5"/>
  <c r="O118" i="5"/>
  <c r="O117" i="5"/>
  <c r="O102" i="5"/>
  <c r="O89" i="5"/>
  <c r="O93" i="5"/>
  <c r="O91" i="5"/>
  <c r="O82" i="5"/>
  <c r="O53" i="5"/>
  <c r="Z29" i="21"/>
  <c r="Z5" i="21"/>
  <c r="Z41" i="21"/>
  <c r="S41" i="21" s="1"/>
  <c r="Z21" i="21"/>
  <c r="T22" i="21"/>
  <c r="AC22" i="21" s="1"/>
  <c r="T20" i="21"/>
  <c r="AC20" i="21" s="1"/>
  <c r="Z31" i="21"/>
  <c r="Z34" i="21"/>
  <c r="Z7" i="21"/>
  <c r="Z27" i="21"/>
  <c r="Z3" i="21"/>
  <c r="Z18" i="21"/>
  <c r="AA41" i="21"/>
  <c r="Z35" i="21"/>
  <c r="Z14" i="21"/>
  <c r="T30" i="21"/>
  <c r="AC30" i="21" s="1"/>
  <c r="AB23" i="21"/>
  <c r="Z36" i="21"/>
  <c r="S36" i="21" s="1"/>
  <c r="T36" i="21" s="1"/>
  <c r="AA3" i="21"/>
  <c r="Z8" i="21"/>
  <c r="Z6" i="21"/>
  <c r="Z16" i="21"/>
  <c r="Z19" i="21"/>
  <c r="Z39" i="21"/>
  <c r="S39" i="21" s="1"/>
  <c r="Z40" i="21"/>
  <c r="Z9" i="21"/>
  <c r="Z28" i="21"/>
  <c r="Z11" i="21"/>
  <c r="Z38" i="21"/>
  <c r="AB38" i="21" s="1"/>
  <c r="Z24" i="21"/>
  <c r="Z13" i="21"/>
  <c r="Z15" i="21"/>
  <c r="AB15" i="21" s="1"/>
  <c r="Z32" i="21"/>
  <c r="Z10" i="21"/>
  <c r="Z33" i="21"/>
  <c r="S33" i="21" s="1"/>
  <c r="T26" i="21"/>
  <c r="O42" i="21"/>
  <c r="Z2" i="21"/>
  <c r="AB2" i="21" s="1"/>
  <c r="AA4" i="21"/>
  <c r="Z4" i="21"/>
  <c r="S4" i="21" s="1"/>
  <c r="R42" i="21"/>
  <c r="F134" i="5"/>
  <c r="F64" i="5"/>
  <c r="F76" i="5"/>
  <c r="F121" i="5"/>
  <c r="F128" i="5"/>
  <c r="F78" i="5"/>
  <c r="F114" i="5"/>
  <c r="F52" i="5"/>
  <c r="F83" i="5"/>
  <c r="F63" i="5"/>
  <c r="F53" i="5"/>
  <c r="F120" i="5"/>
  <c r="F55" i="5"/>
  <c r="F68" i="5"/>
  <c r="F133" i="5"/>
  <c r="F84" i="5"/>
  <c r="F127" i="5"/>
  <c r="F75" i="5"/>
  <c r="F71" i="5"/>
  <c r="F135" i="5"/>
  <c r="F54" i="5"/>
  <c r="F51" i="5"/>
  <c r="F85" i="5"/>
  <c r="F77" i="5"/>
  <c r="T23" i="21" l="1"/>
  <c r="AC23" i="21" s="1"/>
  <c r="F36" i="5" s="1"/>
  <c r="E36" i="5" s="1"/>
  <c r="AB11" i="21"/>
  <c r="AB6" i="21"/>
  <c r="S9" i="21"/>
  <c r="AB9" i="21"/>
  <c r="AB13" i="21"/>
  <c r="AB14" i="21"/>
  <c r="S16" i="21"/>
  <c r="M16" i="21" s="1"/>
  <c r="AB16" i="21"/>
  <c r="S7" i="21"/>
  <c r="L7" i="21" s="1"/>
  <c r="AB7" i="21"/>
  <c r="S10" i="21"/>
  <c r="L10" i="21" s="1"/>
  <c r="AB10" i="21"/>
  <c r="S28" i="21"/>
  <c r="L28" i="21" s="1"/>
  <c r="AB28" i="21"/>
  <c r="S18" i="21"/>
  <c r="AB18" i="21"/>
  <c r="S8" i="21"/>
  <c r="AB8" i="21"/>
  <c r="AB3" i="21"/>
  <c r="AB5" i="21"/>
  <c r="S21" i="21"/>
  <c r="AB21" i="21"/>
  <c r="S2" i="21"/>
  <c r="I2" i="21" s="1"/>
  <c r="S24" i="21"/>
  <c r="Q24" i="21" s="1"/>
  <c r="AB24" i="21"/>
  <c r="S19" i="21"/>
  <c r="L19" i="21" s="1"/>
  <c r="AB19" i="21"/>
  <c r="S31" i="21"/>
  <c r="AB31" i="21"/>
  <c r="S17" i="21"/>
  <c r="AB17" i="21"/>
  <c r="AB40" i="21"/>
  <c r="AB35" i="21"/>
  <c r="S27" i="21"/>
  <c r="L27" i="21" s="1"/>
  <c r="AB27" i="21"/>
  <c r="S34" i="21"/>
  <c r="Q34" i="21" s="1"/>
  <c r="AB34" i="21"/>
  <c r="S29" i="21"/>
  <c r="F107" i="5" s="1"/>
  <c r="E107" i="5" s="1"/>
  <c r="AB29" i="21"/>
  <c r="E85" i="5"/>
  <c r="E77" i="5"/>
  <c r="E68" i="5"/>
  <c r="E51" i="5"/>
  <c r="E71" i="5"/>
  <c r="E135" i="5"/>
  <c r="E52" i="5"/>
  <c r="F93" i="5"/>
  <c r="E93" i="5" s="1"/>
  <c r="F98" i="5"/>
  <c r="E98" i="5" s="1"/>
  <c r="E84" i="5"/>
  <c r="E54" i="5"/>
  <c r="E75" i="5"/>
  <c r="E118" i="5"/>
  <c r="E64" i="5"/>
  <c r="E53" i="5"/>
  <c r="E134" i="5"/>
  <c r="E55" i="5"/>
  <c r="E120" i="5"/>
  <c r="E78" i="5"/>
  <c r="E63" i="5"/>
  <c r="E121" i="5"/>
  <c r="E127" i="5"/>
  <c r="E76" i="5"/>
  <c r="E114" i="5"/>
  <c r="E133" i="5"/>
  <c r="E83" i="5"/>
  <c r="E128" i="5"/>
  <c r="E117" i="5"/>
  <c r="S3" i="21"/>
  <c r="H3" i="21" s="1"/>
  <c r="F62" i="5"/>
  <c r="E62" i="5" s="1"/>
  <c r="F132" i="5"/>
  <c r="E132" i="5" s="1"/>
  <c r="S14" i="21"/>
  <c r="P14" i="21" s="1"/>
  <c r="S35" i="21"/>
  <c r="S32" i="21"/>
  <c r="F92" i="5" s="1"/>
  <c r="E92" i="5" s="1"/>
  <c r="S15" i="21"/>
  <c r="T25" i="21"/>
  <c r="AC25" i="21" s="1"/>
  <c r="T37" i="21"/>
  <c r="AC37" i="21" s="1"/>
  <c r="S11" i="21"/>
  <c r="AC26" i="21"/>
  <c r="S13" i="21"/>
  <c r="AC36" i="21"/>
  <c r="S6" i="21"/>
  <c r="K6" i="21" s="1"/>
  <c r="T33" i="21"/>
  <c r="AC33" i="21" s="1"/>
  <c r="F91" i="5"/>
  <c r="E91" i="5" s="1"/>
  <c r="T39" i="21"/>
  <c r="AC39" i="21" s="1"/>
  <c r="T4" i="21"/>
  <c r="AC4" i="21" s="1"/>
  <c r="S5" i="21"/>
  <c r="F124" i="5" s="1"/>
  <c r="E124" i="5" s="1"/>
  <c r="T41" i="21"/>
  <c r="AC41" i="21" s="1"/>
  <c r="S38" i="21"/>
  <c r="Q38" i="21" s="1"/>
  <c r="F119" i="5"/>
  <c r="E119" i="5" s="1"/>
  <c r="J2" i="21"/>
  <c r="J42" i="21" s="1"/>
  <c r="T18" i="21" l="1"/>
  <c r="AC18" i="21" s="1"/>
  <c r="F13" i="5" s="1"/>
  <c r="E13" i="5" s="1"/>
  <c r="T10" i="21"/>
  <c r="AC10" i="21" s="1"/>
  <c r="T16" i="21"/>
  <c r="AC16" i="21" s="1"/>
  <c r="F12" i="5" s="1"/>
  <c r="T9" i="21"/>
  <c r="AC9" i="21" s="1"/>
  <c r="F25" i="5" s="1"/>
  <c r="E25" i="5" s="1"/>
  <c r="T2" i="21"/>
  <c r="AC2" i="21" s="1"/>
  <c r="F22" i="5" s="1"/>
  <c r="F59" i="5"/>
  <c r="E59" i="5" s="1"/>
  <c r="F89" i="5"/>
  <c r="E89" i="5" s="1"/>
  <c r="F125" i="5"/>
  <c r="E125" i="5" s="1"/>
  <c r="T8" i="21"/>
  <c r="AC8" i="21" s="1"/>
  <c r="F16" i="5" s="1"/>
  <c r="F58" i="5"/>
  <c r="E58" i="5" s="1"/>
  <c r="T34" i="21"/>
  <c r="AC34" i="21" s="1"/>
  <c r="F11" i="5" s="1"/>
  <c r="T24" i="21"/>
  <c r="AC24" i="21" s="1"/>
  <c r="F4" i="5" s="1"/>
  <c r="T29" i="21"/>
  <c r="AC29" i="21" s="1"/>
  <c r="T21" i="21"/>
  <c r="AC21" i="21" s="1"/>
  <c r="F9" i="5" s="1"/>
  <c r="T28" i="21"/>
  <c r="AC28" i="21" s="1"/>
  <c r="F43" i="5" s="1"/>
  <c r="T7" i="21"/>
  <c r="AC7" i="21" s="1"/>
  <c r="F3" i="5" s="1"/>
  <c r="F100" i="5"/>
  <c r="E100" i="5" s="1"/>
  <c r="F105" i="5"/>
  <c r="E105" i="5" s="1"/>
  <c r="F101" i="5"/>
  <c r="E101" i="5" s="1"/>
  <c r="L31" i="21"/>
  <c r="F103" i="5"/>
  <c r="E103" i="5" s="1"/>
  <c r="T17" i="21"/>
  <c r="AC17" i="21" s="1"/>
  <c r="F6" i="5" s="1"/>
  <c r="L9" i="21"/>
  <c r="F102" i="5"/>
  <c r="E102" i="5" s="1"/>
  <c r="K8" i="21"/>
  <c r="F111" i="5"/>
  <c r="E111" i="5" s="1"/>
  <c r="F104" i="5"/>
  <c r="E104" i="5" s="1"/>
  <c r="F17" i="5"/>
  <c r="F14" i="5"/>
  <c r="E14" i="5" s="1"/>
  <c r="N21" i="21"/>
  <c r="F82" i="5"/>
  <c r="E82" i="5" s="1"/>
  <c r="L29" i="21"/>
  <c r="F106" i="5"/>
  <c r="E106" i="5" s="1"/>
  <c r="N17" i="21"/>
  <c r="F81" i="5"/>
  <c r="E81" i="5" s="1"/>
  <c r="M18" i="21"/>
  <c r="F90" i="5"/>
  <c r="E90" i="5" s="1"/>
  <c r="T3" i="21"/>
  <c r="AC3" i="21" s="1"/>
  <c r="F34" i="5" s="1"/>
  <c r="E34" i="5" s="1"/>
  <c r="AC40" i="21"/>
  <c r="F32" i="5" s="1"/>
  <c r="F126" i="5"/>
  <c r="I5" i="21"/>
  <c r="I42" i="21" s="1"/>
  <c r="F45" i="5"/>
  <c r="F42" i="5"/>
  <c r="M15" i="21"/>
  <c r="F88" i="5"/>
  <c r="E88" i="5" s="1"/>
  <c r="K13" i="21"/>
  <c r="F110" i="5"/>
  <c r="E110" i="5" s="1"/>
  <c r="P35" i="21"/>
  <c r="P42" i="21" s="1"/>
  <c r="F69" i="5"/>
  <c r="E69" i="5" s="1"/>
  <c r="T11" i="21"/>
  <c r="AC11" i="21" s="1"/>
  <c r="K11" i="21"/>
  <c r="T35" i="21"/>
  <c r="AC35" i="21" s="1"/>
  <c r="F40" i="5" s="1"/>
  <c r="T13" i="21"/>
  <c r="AC13" i="21" s="1"/>
  <c r="F8" i="5" s="1"/>
  <c r="T32" i="21"/>
  <c r="AC32" i="21" s="1"/>
  <c r="F37" i="5" s="1"/>
  <c r="F112" i="5"/>
  <c r="E112" i="5" s="1"/>
  <c r="T31" i="21"/>
  <c r="AC31" i="21" s="1"/>
  <c r="F38" i="5" s="1"/>
  <c r="F70" i="5"/>
  <c r="E70" i="5" s="1"/>
  <c r="T14" i="21"/>
  <c r="AC14" i="21" s="1"/>
  <c r="F67" i="5"/>
  <c r="E67" i="5" s="1"/>
  <c r="T19" i="21"/>
  <c r="AC19" i="21" s="1"/>
  <c r="F30" i="5" s="1"/>
  <c r="T15" i="21"/>
  <c r="AC15" i="21" s="1"/>
  <c r="T27" i="21"/>
  <c r="AC27" i="21" s="1"/>
  <c r="F29" i="5" s="1"/>
  <c r="F74" i="5"/>
  <c r="E74" i="5" s="1"/>
  <c r="F113" i="5"/>
  <c r="E113" i="5" s="1"/>
  <c r="F61" i="5"/>
  <c r="E61" i="5" s="1"/>
  <c r="T6" i="21"/>
  <c r="AC6" i="21" s="1"/>
  <c r="F7" i="5" s="1"/>
  <c r="F97" i="5"/>
  <c r="E97" i="5" s="1"/>
  <c r="F60" i="5"/>
  <c r="E60" i="5" s="1"/>
  <c r="S42" i="21"/>
  <c r="H42" i="21"/>
  <c r="F131" i="5"/>
  <c r="E131" i="5" s="1"/>
  <c r="T38" i="21"/>
  <c r="AC38" i="21" s="1"/>
  <c r="T5" i="21"/>
  <c r="AC5" i="21" s="1"/>
  <c r="F21" i="5" s="1"/>
  <c r="F41" i="5" l="1"/>
  <c r="E41" i="5" s="1"/>
  <c r="F46" i="5"/>
  <c r="E46" i="5" s="1"/>
  <c r="L42" i="21"/>
  <c r="F39" i="5"/>
  <c r="F28" i="5"/>
  <c r="F19" i="5"/>
  <c r="F35" i="5"/>
  <c r="F20" i="5"/>
  <c r="N42" i="21"/>
  <c r="F10" i="5"/>
  <c r="F5" i="5"/>
  <c r="K42" i="21"/>
  <c r="M42" i="21"/>
  <c r="Q42" i="21"/>
  <c r="AA2" i="23"/>
  <c r="T32" i="23"/>
  <c r="Z2" i="23"/>
  <c r="I9" i="23"/>
  <c r="T18" i="23"/>
  <c r="T6" i="23"/>
  <c r="T36" i="23"/>
  <c r="T12" i="23"/>
  <c r="T27" i="23"/>
  <c r="T13" i="23"/>
  <c r="S2" i="23" l="1"/>
  <c r="AB2" i="23"/>
  <c r="T9" i="23"/>
  <c r="AC9" i="23" s="1"/>
  <c r="AC36" i="23"/>
  <c r="T37" i="23"/>
  <c r="AC37" i="23" s="1"/>
  <c r="Q28" i="23"/>
  <c r="I3" i="23"/>
  <c r="P16" i="23"/>
  <c r="T35" i="23"/>
  <c r="AC35" i="23" s="1"/>
  <c r="T21" i="23"/>
  <c r="M25" i="23"/>
  <c r="AC12" i="23"/>
  <c r="G44" i="5" s="1"/>
  <c r="E44" i="5" s="1"/>
  <c r="J12" i="23"/>
  <c r="J40" i="23" s="1"/>
  <c r="K11" i="23"/>
  <c r="T31" i="23"/>
  <c r="AC31" i="23" s="1"/>
  <c r="L19" i="23"/>
  <c r="P34" i="23"/>
  <c r="Q15" i="23"/>
  <c r="N17" i="23"/>
  <c r="AC27" i="23"/>
  <c r="T15" i="23"/>
  <c r="AC15" i="23" s="1"/>
  <c r="G4" i="5" s="1"/>
  <c r="E4" i="5" s="1"/>
  <c r="M38" i="23"/>
  <c r="T38" i="23"/>
  <c r="AC38" i="23" s="1"/>
  <c r="G42" i="5" s="1"/>
  <c r="E42" i="5" s="1"/>
  <c r="T17" i="23"/>
  <c r="AC17" i="23" s="1"/>
  <c r="G6" i="5" s="1"/>
  <c r="E6" i="5" s="1"/>
  <c r="AC13" i="23"/>
  <c r="I4" i="23"/>
  <c r="AC6" i="23"/>
  <c r="G3" i="5" s="1"/>
  <c r="E3" i="5" s="1"/>
  <c r="T19" i="23"/>
  <c r="AC19" i="23" s="1"/>
  <c r="G29" i="5" s="1"/>
  <c r="E29" i="5" s="1"/>
  <c r="Q33" i="23"/>
  <c r="T33" i="23"/>
  <c r="AC33" i="23" s="1"/>
  <c r="G11" i="5" s="1"/>
  <c r="E11" i="5" s="1"/>
  <c r="T3" i="23"/>
  <c r="AC3" i="23" s="1"/>
  <c r="G22" i="5" s="1"/>
  <c r="E22" i="5" s="1"/>
  <c r="T7" i="23"/>
  <c r="AC7" i="23" s="1"/>
  <c r="G5" i="5" s="1"/>
  <c r="E5" i="5" s="1"/>
  <c r="AC18" i="23"/>
  <c r="G9" i="5" s="1"/>
  <c r="E9" i="5" s="1"/>
  <c r="N18" i="23"/>
  <c r="AC32" i="23"/>
  <c r="Q32" i="23"/>
  <c r="AC21" i="23"/>
  <c r="G43" i="5" s="1"/>
  <c r="E43" i="5" s="1"/>
  <c r="L21" i="23"/>
  <c r="K7" i="23"/>
  <c r="T25" i="23"/>
  <c r="AC25" i="23" s="1"/>
  <c r="G31" i="5" s="1"/>
  <c r="E31" i="5" s="1"/>
  <c r="T4" i="23"/>
  <c r="AC4" i="23" s="1"/>
  <c r="T28" i="23"/>
  <c r="AC28" i="23" s="1"/>
  <c r="G19" i="5" s="1"/>
  <c r="E19" i="5" s="1"/>
  <c r="R36" i="23"/>
  <c r="R40" i="23" s="1"/>
  <c r="L6" i="23"/>
  <c r="T30" i="23"/>
  <c r="T8" i="23"/>
  <c r="T34" i="23"/>
  <c r="AC34" i="23" s="1"/>
  <c r="G40" i="5" s="1"/>
  <c r="E40" i="5" s="1"/>
  <c r="T16" i="23"/>
  <c r="AC16" i="23" s="1"/>
  <c r="T11" i="23"/>
  <c r="AC11" i="23" s="1"/>
  <c r="G8" i="5" s="1"/>
  <c r="E8" i="5" s="1"/>
  <c r="T20" i="23"/>
  <c r="T2" i="23" l="1"/>
  <c r="AC2" i="23" s="1"/>
  <c r="G32" i="5" s="1"/>
  <c r="E32" i="5" s="1"/>
  <c r="G35" i="5"/>
  <c r="E35" i="5" s="1"/>
  <c r="G33" i="5"/>
  <c r="E33" i="5" s="1"/>
  <c r="G39" i="5"/>
  <c r="E39" i="5" s="1"/>
  <c r="G21" i="5"/>
  <c r="E21" i="5" s="1"/>
  <c r="G28" i="5"/>
  <c r="E28" i="5" s="1"/>
  <c r="G24" i="5"/>
  <c r="E24" i="5" s="1"/>
  <c r="G26" i="5"/>
  <c r="E26" i="5" s="1"/>
  <c r="G18" i="5"/>
  <c r="E18" i="5" s="1"/>
  <c r="G126" i="5"/>
  <c r="E126" i="5" s="1"/>
  <c r="I2" i="23"/>
  <c r="I40" i="23" s="1"/>
  <c r="H10" i="23"/>
  <c r="H40" i="23" s="1"/>
  <c r="L24" i="23"/>
  <c r="M23" i="23"/>
  <c r="T24" i="23"/>
  <c r="AC24" i="23" s="1"/>
  <c r="G30" i="5" s="1"/>
  <c r="E30" i="5" s="1"/>
  <c r="AC8" i="23"/>
  <c r="G17" i="5" s="1"/>
  <c r="E17" i="5" s="1"/>
  <c r="L8" i="23"/>
  <c r="L26" i="23"/>
  <c r="T10" i="23"/>
  <c r="AC10" i="23" s="1"/>
  <c r="G45" i="5" s="1"/>
  <c r="E45" i="5" s="1"/>
  <c r="Q40" i="23"/>
  <c r="M22" i="23"/>
  <c r="K5" i="23"/>
  <c r="M14" i="23"/>
  <c r="N40" i="23"/>
  <c r="T14" i="23"/>
  <c r="AC14" i="23" s="1"/>
  <c r="G12" i="5" s="1"/>
  <c r="E12" i="5" s="1"/>
  <c r="T26" i="23"/>
  <c r="AC26" i="23" s="1"/>
  <c r="G38" i="5" s="1"/>
  <c r="E38" i="5" s="1"/>
  <c r="T22" i="23"/>
  <c r="AC22" i="23" s="1"/>
  <c r="G15" i="5" s="1"/>
  <c r="E15" i="5" s="1"/>
  <c r="S40" i="23"/>
  <c r="K39" i="23"/>
  <c r="AC20" i="23"/>
  <c r="G20" i="5" s="1"/>
  <c r="E20" i="5" s="1"/>
  <c r="P20" i="23"/>
  <c r="P40" i="23" s="1"/>
  <c r="M30" i="23"/>
  <c r="AC30" i="23"/>
  <c r="G37" i="5" s="1"/>
  <c r="E37" i="5" s="1"/>
  <c r="T29" i="23"/>
  <c r="AC29" i="23" s="1"/>
  <c r="T39" i="23"/>
  <c r="AC39" i="23" s="1"/>
  <c r="G16" i="5" s="1"/>
  <c r="E16" i="5" s="1"/>
  <c r="T5" i="23"/>
  <c r="AC5" i="23" s="1"/>
  <c r="G7" i="5" s="1"/>
  <c r="E7" i="5" s="1"/>
  <c r="T23" i="23"/>
  <c r="AC23" i="23" s="1"/>
  <c r="G10" i="5" s="1"/>
  <c r="E10" i="5" s="1"/>
  <c r="L40" i="23" l="1"/>
  <c r="M40" i="23"/>
  <c r="K40"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T1" authorId="0" shapeId="0" xr:uid="{00000000-0006-0000-0100-00000100000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xr:uid="{00000000-0006-0000-0100-00000200000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xr:uid="{00000000-0006-0000-0100-000003000000}">
      <text>
        <r>
          <rPr>
            <b/>
            <sz val="9"/>
            <color indexed="81"/>
            <rFont val="Tahoma"/>
            <family val="2"/>
          </rPr>
          <t>rus: The numeric code for the class</t>
        </r>
      </text>
    </comment>
    <comment ref="Z1" authorId="0" shapeId="0" xr:uid="{00000000-0006-0000-0100-000004000000}">
      <text>
        <r>
          <rPr>
            <b/>
            <sz val="9"/>
            <color indexed="81"/>
            <rFont val="Tahoma"/>
            <family val="2"/>
          </rPr>
          <t>rus:</t>
        </r>
        <r>
          <rPr>
            <sz val="9"/>
            <color indexed="81"/>
            <rFont val="Tahoma"/>
            <family val="2"/>
          </rPr>
          <t xml:space="preserve">
This is the position in class the driver attained due to the laptime
</t>
        </r>
      </text>
    </comment>
    <comment ref="AA1" authorId="0" shapeId="0" xr:uid="{00000000-0006-0000-0100-00000500000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xr:uid="{00000000-0006-0000-0100-00000600000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T1" authorId="0" shapeId="0" xr:uid="{00000000-0006-0000-0200-00000100000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xr:uid="{00000000-0006-0000-0200-00000200000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xr:uid="{00000000-0006-0000-0200-000003000000}">
      <text>
        <r>
          <rPr>
            <b/>
            <sz val="9"/>
            <color indexed="81"/>
            <rFont val="Tahoma"/>
            <family val="2"/>
          </rPr>
          <t>rus: The numeric code for the class</t>
        </r>
      </text>
    </comment>
    <comment ref="Z1" authorId="0" shapeId="0" xr:uid="{00000000-0006-0000-0200-000004000000}">
      <text>
        <r>
          <rPr>
            <b/>
            <sz val="9"/>
            <color indexed="81"/>
            <rFont val="Tahoma"/>
            <family val="2"/>
          </rPr>
          <t>rus:</t>
        </r>
        <r>
          <rPr>
            <sz val="9"/>
            <color indexed="81"/>
            <rFont val="Tahoma"/>
            <family val="2"/>
          </rPr>
          <t xml:space="preserve">
This is the position in class the driver attained due to the laptime
</t>
        </r>
      </text>
    </comment>
    <comment ref="AA1" authorId="0" shapeId="0" xr:uid="{00000000-0006-0000-0200-00000500000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xr:uid="{00000000-0006-0000-0200-00000600000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T1" authorId="0" shapeId="0" xr:uid="{00000000-0006-0000-0300-00000100000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xr:uid="{00000000-0006-0000-0300-00000200000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xr:uid="{00000000-0006-0000-0300-000003000000}">
      <text>
        <r>
          <rPr>
            <b/>
            <sz val="9"/>
            <color indexed="81"/>
            <rFont val="Tahoma"/>
            <family val="2"/>
          </rPr>
          <t>rus: The numeric code for the class</t>
        </r>
      </text>
    </comment>
    <comment ref="Z1" authorId="0" shapeId="0" xr:uid="{00000000-0006-0000-0300-000004000000}">
      <text>
        <r>
          <rPr>
            <b/>
            <sz val="9"/>
            <color indexed="81"/>
            <rFont val="Tahoma"/>
            <family val="2"/>
          </rPr>
          <t>rus:</t>
        </r>
        <r>
          <rPr>
            <sz val="9"/>
            <color indexed="81"/>
            <rFont val="Tahoma"/>
            <family val="2"/>
          </rPr>
          <t xml:space="preserve">
This is the position in class the driver attained due to the laptime
</t>
        </r>
      </text>
    </comment>
    <comment ref="AA1" authorId="0" shapeId="0" xr:uid="{00000000-0006-0000-0300-00000500000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xr:uid="{00000000-0006-0000-0300-00000600000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T1" authorId="0" shapeId="0" xr:uid="{00000000-0006-0000-0400-00000100000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xr:uid="{00000000-0006-0000-0400-00000200000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xr:uid="{00000000-0006-0000-0400-000003000000}">
      <text>
        <r>
          <rPr>
            <b/>
            <sz val="9"/>
            <color indexed="81"/>
            <rFont val="Tahoma"/>
            <family val="2"/>
          </rPr>
          <t>rus: The numeric code for the class</t>
        </r>
      </text>
    </comment>
    <comment ref="Z1" authorId="0" shapeId="0" xr:uid="{00000000-0006-0000-0400-000004000000}">
      <text>
        <r>
          <rPr>
            <b/>
            <sz val="9"/>
            <color indexed="81"/>
            <rFont val="Tahoma"/>
            <family val="2"/>
          </rPr>
          <t>rus:</t>
        </r>
        <r>
          <rPr>
            <sz val="9"/>
            <color indexed="81"/>
            <rFont val="Tahoma"/>
            <family val="2"/>
          </rPr>
          <t xml:space="preserve">
This is the position in class the driver attained due to the laptime
</t>
        </r>
      </text>
    </comment>
    <comment ref="AA1" authorId="0" shapeId="0" xr:uid="{00000000-0006-0000-0400-00000500000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xr:uid="{00000000-0006-0000-0400-00000600000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T1" authorId="0" shapeId="0" xr:uid="{00000000-0006-0000-0500-00000100000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xr:uid="{00000000-0006-0000-0500-00000200000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xr:uid="{00000000-0006-0000-0500-000003000000}">
      <text>
        <r>
          <rPr>
            <b/>
            <sz val="9"/>
            <color indexed="81"/>
            <rFont val="Tahoma"/>
            <family val="2"/>
          </rPr>
          <t>rus: The numeric code for the class</t>
        </r>
      </text>
    </comment>
    <comment ref="Z1" authorId="0" shapeId="0" xr:uid="{00000000-0006-0000-0500-000004000000}">
      <text>
        <r>
          <rPr>
            <b/>
            <sz val="9"/>
            <color indexed="81"/>
            <rFont val="Tahoma"/>
            <family val="2"/>
          </rPr>
          <t>rus:</t>
        </r>
        <r>
          <rPr>
            <sz val="9"/>
            <color indexed="81"/>
            <rFont val="Tahoma"/>
            <family val="2"/>
          </rPr>
          <t xml:space="preserve">
This is the position in class the driver attained due to the laptime
</t>
        </r>
      </text>
    </comment>
    <comment ref="AA1" authorId="0" shapeId="0" xr:uid="{00000000-0006-0000-0500-00000500000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xr:uid="{00000000-0006-0000-0500-00000600000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T1" authorId="0" shapeId="0" xr:uid="{00000000-0006-0000-0600-00000100000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xr:uid="{00000000-0006-0000-0600-000002000000}">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xr:uid="{00000000-0006-0000-0600-000003000000}">
      <text>
        <r>
          <rPr>
            <b/>
            <sz val="9"/>
            <color indexed="81"/>
            <rFont val="Tahoma"/>
            <family val="2"/>
          </rPr>
          <t>rus: The numeric code for the class</t>
        </r>
      </text>
    </comment>
    <comment ref="Z1" authorId="0" shapeId="0" xr:uid="{00000000-0006-0000-0600-000004000000}">
      <text>
        <r>
          <rPr>
            <b/>
            <sz val="9"/>
            <color indexed="81"/>
            <rFont val="Tahoma"/>
            <family val="2"/>
          </rPr>
          <t>rus:</t>
        </r>
        <r>
          <rPr>
            <sz val="9"/>
            <color indexed="81"/>
            <rFont val="Tahoma"/>
            <family val="2"/>
          </rPr>
          <t xml:space="preserve">
This is the position in class the driver attained due to the laptime
</t>
        </r>
      </text>
    </comment>
    <comment ref="AA1" authorId="0" shapeId="0" xr:uid="{00000000-0006-0000-0600-000005000000}">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xr:uid="{00000000-0006-0000-0600-000006000000}">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T1" authorId="0" shapeId="0" xr:uid="{D346BCEC-0087-4E05-953D-CE324CBA1BFC}">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xr:uid="{6B1542DC-32BA-4481-B318-A22E75573367}">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xr:uid="{BADB0F64-B701-4632-A81D-2D3B400A23C7}">
      <text>
        <r>
          <rPr>
            <b/>
            <sz val="9"/>
            <color indexed="81"/>
            <rFont val="Tahoma"/>
            <family val="2"/>
          </rPr>
          <t>rus: The numeric code for the class</t>
        </r>
      </text>
    </comment>
    <comment ref="Z1" authorId="0" shapeId="0" xr:uid="{D9605232-C9BA-4FCD-ACFE-1BF7FB411D29}">
      <text>
        <r>
          <rPr>
            <b/>
            <sz val="9"/>
            <color indexed="81"/>
            <rFont val="Tahoma"/>
            <family val="2"/>
          </rPr>
          <t>rus:</t>
        </r>
        <r>
          <rPr>
            <sz val="9"/>
            <color indexed="81"/>
            <rFont val="Tahoma"/>
            <family val="2"/>
          </rPr>
          <t xml:space="preserve">
This is the position in class the driver attained due to the laptime
</t>
        </r>
      </text>
    </comment>
    <comment ref="AA1" authorId="0" shapeId="0" xr:uid="{AE2F3BE2-2A04-4DA7-A533-A42078F7DC74}">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xr:uid="{1E071050-26F8-4C33-AB62-BAB25F6F7222}">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T1" authorId="0" shapeId="0" xr:uid="{DE87D34A-B182-4D6B-A3BB-17D48CCF2060}">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xr:uid="{36CFACFA-EDDB-4DE2-B9B6-31B8DFFE2277}">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xr:uid="{ECF50AD0-5AEC-46DA-9D31-5861C1BEFF43}">
      <text>
        <r>
          <rPr>
            <b/>
            <sz val="9"/>
            <color indexed="81"/>
            <rFont val="Tahoma"/>
            <family val="2"/>
          </rPr>
          <t>rus: The numeric code for the class</t>
        </r>
      </text>
    </comment>
    <comment ref="Z1" authorId="0" shapeId="0" xr:uid="{853B44E5-1360-4B1D-A40F-471CC4995F57}">
      <text>
        <r>
          <rPr>
            <b/>
            <sz val="9"/>
            <color indexed="81"/>
            <rFont val="Tahoma"/>
            <family val="2"/>
          </rPr>
          <t>rus:</t>
        </r>
        <r>
          <rPr>
            <sz val="9"/>
            <color indexed="81"/>
            <rFont val="Tahoma"/>
            <family val="2"/>
          </rPr>
          <t xml:space="preserve">
This is the position in class the driver attained due to the laptime
</t>
        </r>
      </text>
    </comment>
    <comment ref="AA1" authorId="0" shapeId="0" xr:uid="{56ED2796-C352-4021-9C52-2FBD968E7DF3}">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xr:uid="{546A94BE-6276-4103-86CA-ADC52912017B}">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gavinn</author>
  </authors>
  <commentList>
    <comment ref="T1" authorId="0" shapeId="0" xr:uid="{24691501-20C1-4BEF-8B1C-F862EFC33025}">
      <text>
        <r>
          <rPr>
            <b/>
            <sz val="9"/>
            <color indexed="81"/>
            <rFont val="Tahoma"/>
            <family val="2"/>
          </rPr>
          <t>gavinn:</t>
        </r>
        <r>
          <rPr>
            <sz val="9"/>
            <color indexed="81"/>
            <rFont val="Tahoma"/>
            <family val="2"/>
          </rPr>
          <t xml:space="preserve">
Takes the difference between the scores before and after adjutment to display the amount of the adjustment.
This is the same as the original column to the right.</t>
        </r>
      </text>
    </comment>
    <comment ref="X1" authorId="0" shapeId="0" xr:uid="{7D903B51-86ED-44DC-8E26-8B2A612D2CB6}">
      <text>
        <r>
          <rPr>
            <b/>
            <sz val="9"/>
            <color indexed="81"/>
            <rFont val="Tahoma"/>
            <family val="2"/>
          </rPr>
          <t>gavinn:</t>
        </r>
        <r>
          <rPr>
            <sz val="9"/>
            <color indexed="81"/>
            <rFont val="Tahoma"/>
            <family val="2"/>
          </rPr>
          <t xml:space="preserve">
This establishes a ranking for the class of each car.
Low = Slow
High = Fast
It can then be used to see if a car in a slower class recorded a faster lap time</t>
        </r>
      </text>
    </comment>
    <comment ref="Y1" authorId="0" shapeId="0" xr:uid="{76CBAA5F-EBB8-4969-803F-39F6B5CDE3F5}">
      <text>
        <r>
          <rPr>
            <b/>
            <sz val="9"/>
            <color indexed="81"/>
            <rFont val="Tahoma"/>
            <family val="2"/>
          </rPr>
          <t>rus: The numeric code for the class</t>
        </r>
      </text>
    </comment>
    <comment ref="Z1" authorId="0" shapeId="0" xr:uid="{74F5B1EB-3B5F-4A2B-95C0-AE2F598E23B9}">
      <text>
        <r>
          <rPr>
            <b/>
            <sz val="9"/>
            <color indexed="81"/>
            <rFont val="Tahoma"/>
            <family val="2"/>
          </rPr>
          <t>rus:</t>
        </r>
        <r>
          <rPr>
            <sz val="9"/>
            <color indexed="81"/>
            <rFont val="Tahoma"/>
            <family val="2"/>
          </rPr>
          <t xml:space="preserve">
This is the position in class the driver attained due to the laptime
</t>
        </r>
      </text>
    </comment>
    <comment ref="AA1" authorId="0" shapeId="0" xr:uid="{5269F5EC-7006-4573-8960-B9FD9F9CDCD2}">
      <text>
        <r>
          <rPr>
            <b/>
            <sz val="9"/>
            <color indexed="81"/>
            <rFont val="Tahoma"/>
            <family val="2"/>
          </rPr>
          <t>gavinn:</t>
        </r>
        <r>
          <rPr>
            <sz val="9"/>
            <color indexed="81"/>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shapeId="0" xr:uid="{E4277D14-0FCC-4F91-8AFF-340597A29658}">
      <text>
        <r>
          <rPr>
            <b/>
            <sz val="9"/>
            <color indexed="81"/>
            <rFont val="Tahoma"/>
            <family val="2"/>
          </rPr>
          <t>gavinn:</t>
        </r>
        <r>
          <rPr>
            <sz val="9"/>
            <color indexed="81"/>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sharedStrings.xml><?xml version="1.0" encoding="utf-8"?>
<sst xmlns="http://schemas.openxmlformats.org/spreadsheetml/2006/main" count="2152" uniqueCount="709">
  <si>
    <t>Place</t>
  </si>
  <si>
    <t>Driver</t>
  </si>
  <si>
    <t>Class</t>
  </si>
  <si>
    <t>SNA</t>
  </si>
  <si>
    <t>SNC</t>
  </si>
  <si>
    <t>SNB</t>
  </si>
  <si>
    <t>CLASS CHAMPIONSHIPS</t>
  </si>
  <si>
    <t>Standard NA</t>
  </si>
  <si>
    <t>Standard NB</t>
  </si>
  <si>
    <t>Standard NC</t>
  </si>
  <si>
    <t>Open</t>
  </si>
  <si>
    <t>Restricted Open</t>
  </si>
  <si>
    <t>Overall Points</t>
  </si>
  <si>
    <t>RES</t>
  </si>
  <si>
    <t>OPN</t>
  </si>
  <si>
    <t>·</t>
  </si>
  <si>
    <t>SMOD</t>
  </si>
  <si>
    <t>Super Modified</t>
  </si>
  <si>
    <t>NA Clubman</t>
  </si>
  <si>
    <t>NB Clubman</t>
  </si>
  <si>
    <t>Standard ND</t>
  </si>
  <si>
    <t>NBC</t>
  </si>
  <si>
    <t>NAC</t>
  </si>
  <si>
    <t>Car No</t>
  </si>
  <si>
    <t>Fastest Lap</t>
  </si>
  <si>
    <t>Posted in:</t>
  </si>
  <si>
    <t>-</t>
  </si>
  <si>
    <t># Entrants</t>
  </si>
  <si>
    <t>Tim</t>
  </si>
  <si>
    <t>MEADEN</t>
  </si>
  <si>
    <t>Simeon</t>
  </si>
  <si>
    <t>OUZAS</t>
  </si>
  <si>
    <t>The Class Championship points score for a competitor is the sum of the points score from each round, omitting the competitor’s two worst results</t>
  </si>
  <si>
    <t>The Club Sprint Champion is the competitor who accrues the most overall Class Sprint Championship points for the season, with no dropped rounds</t>
  </si>
  <si>
    <t>The adjustment to awarded points for each round will be made as follows:</t>
  </si>
  <si>
    <t>Equal or better than Benchmark Time</t>
  </si>
  <si>
    <t>0.001s to 1.000s over Benchmark Time</t>
  </si>
  <si>
    <t>1.001s to 2.000s over Benchmark Time</t>
  </si>
  <si>
    <t>2.001s to 3.000s over Benchmark Time</t>
  </si>
  <si>
    <t>Greater than 3.000s over Benchmark Time</t>
  </si>
  <si>
    <t>+10pts</t>
  </si>
  <si>
    <t>+5pts</t>
  </si>
  <si>
    <t>+0pts</t>
  </si>
  <si>
    <t>-5pts</t>
  </si>
  <si>
    <t>-10pts</t>
  </si>
  <si>
    <t>NA/NB Modified</t>
  </si>
  <si>
    <t>NC/ND Modified</t>
  </si>
  <si>
    <t>SND</t>
  </si>
  <si>
    <t>ABMOD</t>
  </si>
  <si>
    <t>CDMOD</t>
  </si>
  <si>
    <t>Total Points</t>
  </si>
  <si>
    <t>S28</t>
  </si>
  <si>
    <t>Steve</t>
  </si>
  <si>
    <t>WILLIAMSZ</t>
  </si>
  <si>
    <t>Lap record</t>
  </si>
  <si>
    <t>secs off record</t>
  </si>
  <si>
    <t>Bmark Adjust</t>
  </si>
  <si>
    <t>Posn Pts</t>
  </si>
  <si>
    <t>Robert</t>
  </si>
  <si>
    <t>DOWNES</t>
  </si>
  <si>
    <t>S10</t>
  </si>
  <si>
    <t>S8</t>
  </si>
  <si>
    <t>Alan Conrad</t>
  </si>
  <si>
    <t>Tim Meaden</t>
  </si>
  <si>
    <t>Randy Stagno Navarra</t>
  </si>
  <si>
    <t>Robert Downes</t>
  </si>
  <si>
    <t>Simeon Ouzas</t>
  </si>
  <si>
    <t>Steve Williamsz</t>
  </si>
  <si>
    <t>Paul Ledwith</t>
  </si>
  <si>
    <t>Ray Monik</t>
  </si>
  <si>
    <t>S31</t>
  </si>
  <si>
    <t>Gavin Newman</t>
  </si>
  <si>
    <t>No of
Adj's</t>
  </si>
  <si>
    <t>Equal</t>
  </si>
  <si>
    <t>Code</t>
  </si>
  <si>
    <t>Description</t>
  </si>
  <si>
    <t>Rank</t>
  </si>
  <si>
    <t>After Adjustment</t>
  </si>
  <si>
    <t>Xclass
Adjust</t>
  </si>
  <si>
    <t>Score</t>
  </si>
  <si>
    <t>Posn</t>
  </si>
  <si>
    <t>Overall Pts</t>
  </si>
  <si>
    <t>Class Heirarchy</t>
  </si>
  <si>
    <t xml:space="preserve">Standard NA </t>
  </si>
  <si>
    <t xml:space="preserve">Standard NB </t>
  </si>
  <si>
    <t xml:space="preserve">NA Clubman </t>
  </si>
  <si>
    <t>Allocated Position Points</t>
  </si>
  <si>
    <t xml:space="preserve">Overall points are based on points scored within a class, including Cross-Class adjustments (so that each faster driver in a slower class will bump the faster class driver down one position in the points hierarchy allocation.) and Benchmark Time adjustments (+/- pts for relativity to Benchmark Time) </t>
  </si>
  <si>
    <t>Leon Bogers</t>
  </si>
  <si>
    <t>Russell Garner</t>
  </si>
  <si>
    <t>David Wilken</t>
  </si>
  <si>
    <t>Benchmark Times prior to event</t>
  </si>
  <si>
    <t>Peter Whitaker</t>
  </si>
  <si>
    <t>Max Lloyd</t>
  </si>
  <si>
    <t>Matthew Cavell</t>
  </si>
  <si>
    <t>Max</t>
  </si>
  <si>
    <t>LLOYD</t>
  </si>
  <si>
    <t>David Adam</t>
  </si>
  <si>
    <t>Russell</t>
  </si>
  <si>
    <t>GARNER</t>
  </si>
  <si>
    <t>Matthew</t>
  </si>
  <si>
    <t>CAVELL</t>
  </si>
  <si>
    <t>1:57.6877</t>
  </si>
  <si>
    <t>2:00.5817</t>
  </si>
  <si>
    <t>New lap record</t>
  </si>
  <si>
    <t>S14</t>
  </si>
  <si>
    <t>Dean Watchorn</t>
  </si>
  <si>
    <t>S22</t>
  </si>
  <si>
    <t>Isaac Pittolo</t>
  </si>
  <si>
    <t>Kutay Dal</t>
  </si>
  <si>
    <t>Andrew Potter</t>
  </si>
  <si>
    <t>Dean</t>
  </si>
  <si>
    <t>Paul</t>
  </si>
  <si>
    <t>LEDWITH</t>
  </si>
  <si>
    <t>Randy</t>
  </si>
  <si>
    <t>STAGNO NAVARRA</t>
  </si>
  <si>
    <t>Alan</t>
  </si>
  <si>
    <t>CONRAD</t>
  </si>
  <si>
    <t>David</t>
  </si>
  <si>
    <t>ADAM</t>
  </si>
  <si>
    <t>Kutay</t>
  </si>
  <si>
    <t>DAL</t>
  </si>
  <si>
    <t>BROGAN</t>
  </si>
  <si>
    <t>Matt</t>
  </si>
  <si>
    <t>Brendan Beavis</t>
  </si>
  <si>
    <t>Matt Brogan</t>
  </si>
  <si>
    <t>Eden Beavis</t>
  </si>
  <si>
    <t>Tim Van Duyl</t>
  </si>
  <si>
    <t>S26</t>
  </si>
  <si>
    <t>Simon Acfield</t>
  </si>
  <si>
    <t>Brendan</t>
  </si>
  <si>
    <t>BEAVIS</t>
  </si>
  <si>
    <t>Tom Whelan</t>
  </si>
  <si>
    <t>Dean Hasnat</t>
  </si>
  <si>
    <t>S20</t>
  </si>
  <si>
    <t>S16</t>
  </si>
  <si>
    <t>Stuart Dawson</t>
  </si>
  <si>
    <t>Stuart</t>
  </si>
  <si>
    <t>DAWSON</t>
  </si>
  <si>
    <t>Simon</t>
  </si>
  <si>
    <t>ACFIELD</t>
  </si>
  <si>
    <t>Peter Dannock</t>
  </si>
  <si>
    <t>1:50.5962</t>
  </si>
  <si>
    <t>1:50.6275</t>
  </si>
  <si>
    <t>1:51.8413</t>
  </si>
  <si>
    <t>S32</t>
  </si>
  <si>
    <t>1:55.0613</t>
  </si>
  <si>
    <t>1:55.1507</t>
  </si>
  <si>
    <t>1:55.7648</t>
  </si>
  <si>
    <t>1:55.9022</t>
  </si>
  <si>
    <t>1:56.5318</t>
  </si>
  <si>
    <t>1:56.8686</t>
  </si>
  <si>
    <t>1:57.5536</t>
  </si>
  <si>
    <t>1:59.2493</t>
  </si>
  <si>
    <t>ROBERT DOWNES</t>
  </si>
  <si>
    <t>2:01.8353</t>
  </si>
  <si>
    <t>2:02.6039</t>
  </si>
  <si>
    <t>Simon McLean</t>
  </si>
  <si>
    <t>2:03.4540</t>
  </si>
  <si>
    <t>2:03.5378</t>
  </si>
  <si>
    <t>James Hillenaar</t>
  </si>
  <si>
    <t>2:04.0315</t>
  </si>
  <si>
    <t>2:04.0657</t>
  </si>
  <si>
    <t>2:04.4070</t>
  </si>
  <si>
    <t>2:04.5703</t>
  </si>
  <si>
    <t>2:04.9650</t>
  </si>
  <si>
    <t>Darryl Meehan</t>
  </si>
  <si>
    <t>Lindsay Stenniken</t>
  </si>
  <si>
    <t>2:05.5610</t>
  </si>
  <si>
    <t>2:05.6481</t>
  </si>
  <si>
    <t>David Mackrell</t>
  </si>
  <si>
    <t>2:06.1107</t>
  </si>
  <si>
    <t>2:06.2230</t>
  </si>
  <si>
    <t>2:06.3278</t>
  </si>
  <si>
    <t>2:06.8961</t>
  </si>
  <si>
    <t>wayne scanlan</t>
  </si>
  <si>
    <t>2:07.5803</t>
  </si>
  <si>
    <t>2:08.9380</t>
  </si>
  <si>
    <t>2:10.1123</t>
  </si>
  <si>
    <t>2:11.7874</t>
  </si>
  <si>
    <t>Greg Cleaver</t>
  </si>
  <si>
    <t>2:12.4207</t>
  </si>
  <si>
    <t>Andrew Tabone</t>
  </si>
  <si>
    <t>2:13.2571</t>
  </si>
  <si>
    <t>2:15.1595</t>
  </si>
  <si>
    <t>Alexandra Rodek</t>
  </si>
  <si>
    <t>2:24.6739</t>
  </si>
  <si>
    <t>HASNAT</t>
  </si>
  <si>
    <t>Tom</t>
  </si>
  <si>
    <t>WHELAN</t>
  </si>
  <si>
    <t>VAN DUYL</t>
  </si>
  <si>
    <t>Isaac</t>
  </si>
  <si>
    <t>PITTOLO</t>
  </si>
  <si>
    <t>MACKRELL</t>
  </si>
  <si>
    <t>DANNOCK</t>
  </si>
  <si>
    <t>Peter</t>
  </si>
  <si>
    <t>WHITAKER</t>
  </si>
  <si>
    <t>1. Phillip Island 19/1/19</t>
  </si>
  <si>
    <t>2. Sandown 16/2/19</t>
  </si>
  <si>
    <t>3. Winton 14/4/19</t>
  </si>
  <si>
    <t>4. Sandown 5/5/19</t>
  </si>
  <si>
    <t>6. Phillip Island 6/7/19</t>
  </si>
  <si>
    <t>MX5 Vic - MOTORSPORT CHAMPIONSHIP 2019</t>
  </si>
  <si>
    <t>10. Philliip Island 8/12/19</t>
  </si>
  <si>
    <t xml:space="preserve">5. I/C Wakefield 2/6/19 </t>
  </si>
  <si>
    <t>MCLEAN</t>
  </si>
  <si>
    <t>Ray</t>
  </si>
  <si>
    <t>MONIK</t>
  </si>
  <si>
    <t>Paul LEDWITH</t>
  </si>
  <si>
    <t>Tim MEADEN</t>
  </si>
  <si>
    <t>S1</t>
  </si>
  <si>
    <t>Russell GARNER</t>
  </si>
  <si>
    <t>Dean MONIK</t>
  </si>
  <si>
    <t>S9</t>
  </si>
  <si>
    <t>Joseph MACCORA</t>
  </si>
  <si>
    <t>S3</t>
  </si>
  <si>
    <t>Randy STAGNO NAVARRA</t>
  </si>
  <si>
    <t>Ray MONIK</t>
  </si>
  <si>
    <t>Gavin NEWMAN</t>
  </si>
  <si>
    <t>David ADAM</t>
  </si>
  <si>
    <t>Steven CASSAR</t>
  </si>
  <si>
    <t>Robert DOWNES</t>
  </si>
  <si>
    <t>S11</t>
  </si>
  <si>
    <t>Noel HERITAGE</t>
  </si>
  <si>
    <t>Max LLOYD</t>
  </si>
  <si>
    <t>Steve WILLIAMSZ</t>
  </si>
  <si>
    <t>S7</t>
  </si>
  <si>
    <t>Simon McLEAN</t>
  </si>
  <si>
    <t>Leon BOGERS</t>
  </si>
  <si>
    <t>Ian VAGUE</t>
  </si>
  <si>
    <t>Tom WHELAN</t>
  </si>
  <si>
    <t>Kutay DAL</t>
  </si>
  <si>
    <t>John DOWNES</t>
  </si>
  <si>
    <t>Simon ACFIELD</t>
  </si>
  <si>
    <t>Andrew POTTER</t>
  </si>
  <si>
    <t>Wayne SCANLAN</t>
  </si>
  <si>
    <t>S5</t>
  </si>
  <si>
    <t>Stuart DAWSON</t>
  </si>
  <si>
    <t>Alexandra RODEK</t>
  </si>
  <si>
    <t>James Sanderson</t>
  </si>
  <si>
    <t>Robert Hart</t>
  </si>
  <si>
    <t>Alan CONRAD</t>
  </si>
  <si>
    <t>Peter Phillips</t>
  </si>
  <si>
    <t>Simeon OUZAS</t>
  </si>
  <si>
    <t>Matthew CAVELL</t>
  </si>
  <si>
    <t>Murray SEYMOUR</t>
  </si>
  <si>
    <t>S18</t>
  </si>
  <si>
    <t>Matt BROGAN</t>
  </si>
  <si>
    <t>Jarrah PITT</t>
  </si>
  <si>
    <t>Tim van DUYL</t>
  </si>
  <si>
    <t>David MACKRELL</t>
  </si>
  <si>
    <t>George MITROPOULOS</t>
  </si>
  <si>
    <t>Peter WHITAKER</t>
  </si>
  <si>
    <t>Ajith PERERA</t>
  </si>
  <si>
    <t>Craig BAIRD</t>
  </si>
  <si>
    <t>Vivien STEWART</t>
  </si>
  <si>
    <t>Noel</t>
  </si>
  <si>
    <t>HERITAGE</t>
  </si>
  <si>
    <t>Joseph</t>
  </si>
  <si>
    <t>MACCORA</t>
  </si>
  <si>
    <t>Steven</t>
  </si>
  <si>
    <t>CASSAR</t>
  </si>
  <si>
    <t>Gavin</t>
  </si>
  <si>
    <t>NEWMAN</t>
  </si>
  <si>
    <t>Murray</t>
  </si>
  <si>
    <t>SEYMOUR</t>
  </si>
  <si>
    <t>Wayne</t>
  </si>
  <si>
    <t>SCANLAN</t>
  </si>
  <si>
    <t>Vivien</t>
  </si>
  <si>
    <t>STEWART</t>
  </si>
  <si>
    <t>Ian</t>
  </si>
  <si>
    <t>VAGUE</t>
  </si>
  <si>
    <t>John</t>
  </si>
  <si>
    <t>Craig</t>
  </si>
  <si>
    <t>BAIRD</t>
  </si>
  <si>
    <t>SALE</t>
  </si>
  <si>
    <t>HAILSTONE</t>
  </si>
  <si>
    <t>1:58.1288</t>
  </si>
  <si>
    <t>2:03.1540</t>
  </si>
  <si>
    <t>2:03.6272</t>
  </si>
  <si>
    <t>2:05.2461</t>
  </si>
  <si>
    <t>NoTimeRec</t>
  </si>
  <si>
    <t>Gareth Pedley</t>
  </si>
  <si>
    <t>1:45.3001</t>
  </si>
  <si>
    <t>Tim Emery</t>
  </si>
  <si>
    <t>Noel Heritage</t>
  </si>
  <si>
    <t>1:44.6168</t>
  </si>
  <si>
    <t>Dave Moore</t>
  </si>
  <si>
    <t>1:36.5102</t>
  </si>
  <si>
    <t>Ben SALE</t>
  </si>
  <si>
    <t>1:39.3874</t>
  </si>
  <si>
    <t>S13</t>
  </si>
  <si>
    <t>Dean HASNAT</t>
  </si>
  <si>
    <t>1:39.6445</t>
  </si>
  <si>
    <t>Chris HOGAN</t>
  </si>
  <si>
    <t>1:40.2483</t>
  </si>
  <si>
    <t>1:40.5722</t>
  </si>
  <si>
    <t>1:40.5930</t>
  </si>
  <si>
    <t>Peter MARKS</t>
  </si>
  <si>
    <t>1:41.6704</t>
  </si>
  <si>
    <t>1:42.9313</t>
  </si>
  <si>
    <t>Brock WATCHORN</t>
  </si>
  <si>
    <t>1:43.0130</t>
  </si>
  <si>
    <t>S15</t>
  </si>
  <si>
    <t>1:44.4501</t>
  </si>
  <si>
    <t>1:44.8662</t>
  </si>
  <si>
    <t>Sam GUMINA</t>
  </si>
  <si>
    <t>1:45.3022</t>
  </si>
  <si>
    <t>1:45.4395</t>
  </si>
  <si>
    <t>1:45.5987</t>
  </si>
  <si>
    <t>Mike KIRBY</t>
  </si>
  <si>
    <t>1:45.6755</t>
  </si>
  <si>
    <t>1:45.7589</t>
  </si>
  <si>
    <t>Peter DANNOCK</t>
  </si>
  <si>
    <t>1:45.9518</t>
  </si>
  <si>
    <t>1:46.4985</t>
  </si>
  <si>
    <t>1:46.5428</t>
  </si>
  <si>
    <t>1:46.6434</t>
  </si>
  <si>
    <t>1:47.1577</t>
  </si>
  <si>
    <t>1:47.1847</t>
  </si>
  <si>
    <t>1:47.8605</t>
  </si>
  <si>
    <t>1:48.2898</t>
  </si>
  <si>
    <t>1:48.4904</t>
  </si>
  <si>
    <t>1:49.0531</t>
  </si>
  <si>
    <t>Jason CARROLL</t>
  </si>
  <si>
    <t>1:50.1765</t>
  </si>
  <si>
    <t>John REID</t>
  </si>
  <si>
    <t>1:50.3524</t>
  </si>
  <si>
    <t>1:50.7670</t>
  </si>
  <si>
    <t>1:50.9468</t>
  </si>
  <si>
    <t>James MEADEN</t>
  </si>
  <si>
    <t>1:57.1969</t>
  </si>
  <si>
    <t>P3</t>
  </si>
  <si>
    <t>Daryl ERVINE</t>
  </si>
  <si>
    <t>1:57.3991</t>
  </si>
  <si>
    <t>1:57.7587</t>
  </si>
  <si>
    <t>Robert MASON</t>
  </si>
  <si>
    <t>2:00.2642</t>
  </si>
  <si>
    <t>2:05.8552</t>
  </si>
  <si>
    <t>Ismail DAL</t>
  </si>
  <si>
    <t>2:13.5520</t>
  </si>
  <si>
    <t>Peter STAGNO-NAVARRA</t>
  </si>
  <si>
    <t>1:43.0689</t>
  </si>
  <si>
    <t>1:36.5212</t>
  </si>
  <si>
    <t>1:38.6198</t>
  </si>
  <si>
    <t>Dean WATCHORN</t>
  </si>
  <si>
    <t>1:38.6242</t>
  </si>
  <si>
    <t>1:40.1259</t>
  </si>
  <si>
    <t>Owen BOAK</t>
  </si>
  <si>
    <t>1:41.1871</t>
  </si>
  <si>
    <t>Alex HAILSTONE</t>
  </si>
  <si>
    <t>1:48.0203</t>
  </si>
  <si>
    <t>Barry PAYNE</t>
  </si>
  <si>
    <t>1:51.6497</t>
  </si>
  <si>
    <t>1:53.9426</t>
  </si>
  <si>
    <t>Ben Sale</t>
  </si>
  <si>
    <t>Ben</t>
  </si>
  <si>
    <t>Chris</t>
  </si>
  <si>
    <t>HOGAN</t>
  </si>
  <si>
    <t>Van DUYL</t>
  </si>
  <si>
    <t>Alex</t>
  </si>
  <si>
    <t>Alex Hailstone</t>
  </si>
  <si>
    <t>Daryl</t>
  </si>
  <si>
    <t>ERVINE</t>
  </si>
  <si>
    <t>MASON</t>
  </si>
  <si>
    <t>Ismail</t>
  </si>
  <si>
    <t>Barry</t>
  </si>
  <si>
    <t>PAYNE</t>
  </si>
  <si>
    <t>1:28.5556</t>
  </si>
  <si>
    <t>S6</t>
  </si>
  <si>
    <t>1:29.3516</t>
  </si>
  <si>
    <t>1:29.4653</t>
  </si>
  <si>
    <t>1:29.8886</t>
  </si>
  <si>
    <t>1:30.4339</t>
  </si>
  <si>
    <t>1:30.6006</t>
  </si>
  <si>
    <t>1:31.0309</t>
  </si>
  <si>
    <t>1:32.2559</t>
  </si>
  <si>
    <t>1:35.4188</t>
  </si>
  <si>
    <t>Hung DO</t>
  </si>
  <si>
    <t>1:35.5161</t>
  </si>
  <si>
    <t>1:35.5871</t>
  </si>
  <si>
    <t>1:35.6125</t>
  </si>
  <si>
    <t>1:36.5377</t>
  </si>
  <si>
    <t>1:36.5467</t>
  </si>
  <si>
    <t>1:36.9014</t>
  </si>
  <si>
    <t>1:36.9532</t>
  </si>
  <si>
    <t>1:38.3107</t>
  </si>
  <si>
    <t>1:38.5140</t>
  </si>
  <si>
    <t>1:38.8309</t>
  </si>
  <si>
    <t>1:38.9885</t>
  </si>
  <si>
    <t>1:39.2318</t>
  </si>
  <si>
    <t>1:39.3316</t>
  </si>
  <si>
    <t>1:39.6083</t>
  </si>
  <si>
    <t>Greg WHYTE</t>
  </si>
  <si>
    <t>1:40.0502</t>
  </si>
  <si>
    <t>James HILLENAAR</t>
  </si>
  <si>
    <t>1:40.4765</t>
  </si>
  <si>
    <t>1:40.9088</t>
  </si>
  <si>
    <t>1:42.9817</t>
  </si>
  <si>
    <t>1:43.6902</t>
  </si>
  <si>
    <t>1:48.4890</t>
  </si>
  <si>
    <t>1:50.1059</t>
  </si>
  <si>
    <t>1:54.3851</t>
  </si>
  <si>
    <t>Hung</t>
  </si>
  <si>
    <t>DO</t>
  </si>
  <si>
    <t>Steven Cook</t>
  </si>
  <si>
    <t>1:02.9450</t>
  </si>
  <si>
    <t>Todd Herring</t>
  </si>
  <si>
    <t>NSW</t>
  </si>
  <si>
    <t>1:03.2070</t>
  </si>
  <si>
    <t>Curran Brennan</t>
  </si>
  <si>
    <t>1:04.8980</t>
  </si>
  <si>
    <t>Russ Maxwell</t>
  </si>
  <si>
    <t>1:08.3190</t>
  </si>
  <si>
    <t>Ralph Thompson</t>
  </si>
  <si>
    <t>1:08.8700</t>
  </si>
  <si>
    <t>1:09.0960</t>
  </si>
  <si>
    <t>Philip Ashton</t>
  </si>
  <si>
    <t>1:10.2430</t>
  </si>
  <si>
    <t>Greg Bunn</t>
  </si>
  <si>
    <t>1:10.4040</t>
  </si>
  <si>
    <t>Craig Gartlacher</t>
  </si>
  <si>
    <t>1:10.5420</t>
  </si>
  <si>
    <t>Kim Cole</t>
  </si>
  <si>
    <t>1:10.5580</t>
  </si>
  <si>
    <t>1:10.7030</t>
  </si>
  <si>
    <t>1:10.8080</t>
  </si>
  <si>
    <t>Jie Ren</t>
  </si>
  <si>
    <t>1:10.8670</t>
  </si>
  <si>
    <t>Keith Bridgement</t>
  </si>
  <si>
    <t>1:10.9810</t>
  </si>
  <si>
    <t>Gustavo Elias</t>
  </si>
  <si>
    <t>1:11.0880</t>
  </si>
  <si>
    <t>1:11.3140</t>
  </si>
  <si>
    <t>Allan Rewell</t>
  </si>
  <si>
    <t>1:11.3370</t>
  </si>
  <si>
    <t>1:11.8750</t>
  </si>
  <si>
    <t>Martyn Voormeulen</t>
  </si>
  <si>
    <t>1:12.0430</t>
  </si>
  <si>
    <t>Peter Barnwell</t>
  </si>
  <si>
    <t>1:12.0550</t>
  </si>
  <si>
    <t>John Karayannis</t>
  </si>
  <si>
    <t>1:12.1830</t>
  </si>
  <si>
    <t>1:12.1990</t>
  </si>
  <si>
    <t>Paul Guastini</t>
  </si>
  <si>
    <t>1:12.3420</t>
  </si>
  <si>
    <t>Peter Feutrill</t>
  </si>
  <si>
    <t>1:12.4570</t>
  </si>
  <si>
    <t>Luke Kovacic</t>
  </si>
  <si>
    <t>1:12.5510</t>
  </si>
  <si>
    <t>1:12.7490</t>
  </si>
  <si>
    <t>Lesa Bunn</t>
  </si>
  <si>
    <t>1:12.9610</t>
  </si>
  <si>
    <t>Christopher Lowry</t>
  </si>
  <si>
    <t>1:13.0150</t>
  </si>
  <si>
    <t>Gerardo Martin</t>
  </si>
  <si>
    <t>1:13.6400</t>
  </si>
  <si>
    <t>Keith Monaghan</t>
  </si>
  <si>
    <t>1:13.8420</t>
  </si>
  <si>
    <t>Jamie Martin</t>
  </si>
  <si>
    <t>1:13.9950</t>
  </si>
  <si>
    <t>Michael DeMaio</t>
  </si>
  <si>
    <t>1:14.0990</t>
  </si>
  <si>
    <t>Paul Rodgers</t>
  </si>
  <si>
    <t>1:14.2440</t>
  </si>
  <si>
    <t>Matthew Tarrant</t>
  </si>
  <si>
    <t>1:14.3860</t>
  </si>
  <si>
    <t>1:14.6410</t>
  </si>
  <si>
    <t>Jason Atkins</t>
  </si>
  <si>
    <t>1:14.8510</t>
  </si>
  <si>
    <t>1:15.1020</t>
  </si>
  <si>
    <t>Benjamin Liu</t>
  </si>
  <si>
    <t>1:15.1980</t>
  </si>
  <si>
    <t>Michael Hall</t>
  </si>
  <si>
    <t>1:15.3240</t>
  </si>
  <si>
    <t>1:15.3810</t>
  </si>
  <si>
    <t>1:15.4080</t>
  </si>
  <si>
    <t>Sean Byers</t>
  </si>
  <si>
    <t>1:15.4540</t>
  </si>
  <si>
    <t>Kim Jacobs</t>
  </si>
  <si>
    <t>1:15.6260</t>
  </si>
  <si>
    <t>1:15.7720</t>
  </si>
  <si>
    <t>Murray Seymour</t>
  </si>
  <si>
    <t>1:15.8420</t>
  </si>
  <si>
    <t>Eddie Fong</t>
  </si>
  <si>
    <t>1:15.9960</t>
  </si>
  <si>
    <t>David Johnson</t>
  </si>
  <si>
    <t>1:16.0690</t>
  </si>
  <si>
    <t>David Alland</t>
  </si>
  <si>
    <t>1:16.3590</t>
  </si>
  <si>
    <t>Andrew Digney</t>
  </si>
  <si>
    <t>1:16.5670</t>
  </si>
  <si>
    <t>Joe Kovacic</t>
  </si>
  <si>
    <t>1:16.6160</t>
  </si>
  <si>
    <t>1:16.7940</t>
  </si>
  <si>
    <t>Aimee Kovacic</t>
  </si>
  <si>
    <t>1:16.8090</t>
  </si>
  <si>
    <t>Allan Gibson</t>
  </si>
  <si>
    <t>1:17.0070</t>
  </si>
  <si>
    <t>James Burke</t>
  </si>
  <si>
    <t>1:17.2660</t>
  </si>
  <si>
    <t>Gregory Unger</t>
  </si>
  <si>
    <t>1:17.2930</t>
  </si>
  <si>
    <t>Steve van Waart</t>
  </si>
  <si>
    <t>1:17.5600</t>
  </si>
  <si>
    <t>Chris Veitch</t>
  </si>
  <si>
    <t>1:17.6090</t>
  </si>
  <si>
    <t>Christopher Parsons</t>
  </si>
  <si>
    <t>1:17.6300</t>
  </si>
  <si>
    <t>Neil Tribe</t>
  </si>
  <si>
    <t>1:17.6850</t>
  </si>
  <si>
    <t>Barry Payne</t>
  </si>
  <si>
    <t>1:17.6890</t>
  </si>
  <si>
    <t>Jake Murphy</t>
  </si>
  <si>
    <t>1:17.6990</t>
  </si>
  <si>
    <t>Philip Christie</t>
  </si>
  <si>
    <t>1:17.7000</t>
  </si>
  <si>
    <t>Michael Tarrant</t>
  </si>
  <si>
    <t>1:17.8050</t>
  </si>
  <si>
    <t>Craig Franklin</t>
  </si>
  <si>
    <t>1:17.9890</t>
  </si>
  <si>
    <t>Mark Pullan</t>
  </si>
  <si>
    <t>1:18.1090</t>
  </si>
  <si>
    <t>Gerald Drechsler</t>
  </si>
  <si>
    <t>1:18.1490</t>
  </si>
  <si>
    <t>Bryan Hicks</t>
  </si>
  <si>
    <t>1:19.2150</t>
  </si>
  <si>
    <t>Rohan Matthews</t>
  </si>
  <si>
    <t>1:19.7950</t>
  </si>
  <si>
    <t>1:19.9040</t>
  </si>
  <si>
    <t>Greg Maunder</t>
  </si>
  <si>
    <t>1:20.2730</t>
  </si>
  <si>
    <t>Barry Luttrell</t>
  </si>
  <si>
    <t>1:20.3030</t>
  </si>
  <si>
    <t>Sean Brennan</t>
  </si>
  <si>
    <t>1:20.3850</t>
  </si>
  <si>
    <t>Stephen Fisher</t>
  </si>
  <si>
    <t>1:20.4870</t>
  </si>
  <si>
    <t>Julian Paine</t>
  </si>
  <si>
    <t>1:21.1360</t>
  </si>
  <si>
    <t>Graeme Tierney</t>
  </si>
  <si>
    <t>1:21.2050</t>
  </si>
  <si>
    <t>Gregor Lochtie</t>
  </si>
  <si>
    <t>1:21.3590</t>
  </si>
  <si>
    <t>Peter Hilkmann</t>
  </si>
  <si>
    <t>1:21.7810</t>
  </si>
  <si>
    <t>Jenette McNeilly</t>
  </si>
  <si>
    <t>1:21.8730</t>
  </si>
  <si>
    <t>Karina Santolin</t>
  </si>
  <si>
    <t>1:22.8510</t>
  </si>
  <si>
    <t>Rochelle Prattley</t>
  </si>
  <si>
    <t>1:24.5450</t>
  </si>
  <si>
    <t>Heather-May Koorey</t>
  </si>
  <si>
    <t>1:25.8860</t>
  </si>
  <si>
    <t>Ismail Dal</t>
  </si>
  <si>
    <t>1:29.6280</t>
  </si>
  <si>
    <t>Posted on lap No:</t>
  </si>
  <si>
    <t>NotSet</t>
  </si>
  <si>
    <t>1:51.9535</t>
  </si>
  <si>
    <t>S12</t>
  </si>
  <si>
    <t>1:53.5294</t>
  </si>
  <si>
    <t>1:54.0455</t>
  </si>
  <si>
    <t>1:54.0501</t>
  </si>
  <si>
    <t>Gareth PEDLEY</t>
  </si>
  <si>
    <t>1:54.1855</t>
  </si>
  <si>
    <t>1:54.6634</t>
  </si>
  <si>
    <t>1:54.8523</t>
  </si>
  <si>
    <t>1:55.0244</t>
  </si>
  <si>
    <t>S19</t>
  </si>
  <si>
    <t>1:55.0476</t>
  </si>
  <si>
    <t>1:55.4986</t>
  </si>
  <si>
    <t>1:56.4932</t>
  </si>
  <si>
    <t>1:58.6188</t>
  </si>
  <si>
    <t>2:00.3087</t>
  </si>
  <si>
    <t>2:00.9477</t>
  </si>
  <si>
    <t>2:01.4392</t>
  </si>
  <si>
    <t>2:01.5029</t>
  </si>
  <si>
    <t>2:01.6283</t>
  </si>
  <si>
    <t>2:01.6734</t>
  </si>
  <si>
    <t>2:01.7702</t>
  </si>
  <si>
    <t>2:01.9597</t>
  </si>
  <si>
    <t>2:02.2623</t>
  </si>
  <si>
    <t>2:03.1069</t>
  </si>
  <si>
    <t>2:03.4613</t>
  </si>
  <si>
    <t>2:03.5082</t>
  </si>
  <si>
    <t>2:03.9513</t>
  </si>
  <si>
    <t>2:04.2062</t>
  </si>
  <si>
    <t>2:04.2119</t>
  </si>
  <si>
    <t>Sean KENT</t>
  </si>
  <si>
    <t>2:05.3638</t>
  </si>
  <si>
    <t>2:05.8918</t>
  </si>
  <si>
    <t>2:07.7773</t>
  </si>
  <si>
    <t>Jayden CRESSWELL</t>
  </si>
  <si>
    <t>2:08.1957</t>
  </si>
  <si>
    <t>2:08.3524</t>
  </si>
  <si>
    <t>2:08.6707</t>
  </si>
  <si>
    <t>2:08.9837</t>
  </si>
  <si>
    <t>Tim PEDLEY</t>
  </si>
  <si>
    <t>2:12.7233</t>
  </si>
  <si>
    <t>2:13.6276</t>
  </si>
  <si>
    <t>P5</t>
  </si>
  <si>
    <t>2:17.7621</t>
  </si>
  <si>
    <t>7. Broadford 7/9/19</t>
  </si>
  <si>
    <t>8. Winton 29/9/19</t>
  </si>
  <si>
    <t>9. Phillip Island 2/11/19</t>
  </si>
  <si>
    <t>S25</t>
  </si>
  <si>
    <t>S21</t>
  </si>
  <si>
    <t>1:06.4404</t>
  </si>
  <si>
    <t>S23</t>
  </si>
  <si>
    <t>1:08.3555</t>
  </si>
  <si>
    <t>1:08.6538</t>
  </si>
  <si>
    <t>1:08.8959</t>
  </si>
  <si>
    <t>1:08.9078</t>
  </si>
  <si>
    <t>1:08.9315</t>
  </si>
  <si>
    <t>1:11.9295</t>
  </si>
  <si>
    <t>1:11.9704</t>
  </si>
  <si>
    <t>1:12.0539</t>
  </si>
  <si>
    <t>1:12.6342</t>
  </si>
  <si>
    <t>1:12.6978</t>
  </si>
  <si>
    <t>1:12.8313</t>
  </si>
  <si>
    <t>1:13.0524</t>
  </si>
  <si>
    <t>1:15.2025</t>
  </si>
  <si>
    <t>Wayne Scanlan</t>
  </si>
  <si>
    <t>1:15.2359</t>
  </si>
  <si>
    <t>Lucas Gordon</t>
  </si>
  <si>
    <t>1:16.0613</t>
  </si>
  <si>
    <t>1:16.5256</t>
  </si>
  <si>
    <t>Mal Leigh</t>
  </si>
  <si>
    <t>1:17.9403</t>
  </si>
  <si>
    <t>1:18.2209</t>
  </si>
  <si>
    <t>Craig Baird</t>
  </si>
  <si>
    <t>1:21.0387</t>
  </si>
  <si>
    <t>1:22.7845</t>
  </si>
  <si>
    <t>Justin Reynolds</t>
  </si>
  <si>
    <t>1:33.6281</t>
  </si>
  <si>
    <t>New Lap Record</t>
  </si>
  <si>
    <t>1:28.9541</t>
  </si>
  <si>
    <t>1:35.8665</t>
  </si>
  <si>
    <t>1:38.2680</t>
  </si>
  <si>
    <t>1:38.6832</t>
  </si>
  <si>
    <t>1:38.7899</t>
  </si>
  <si>
    <t>Steve Schreck</t>
  </si>
  <si>
    <t>1:39.3378</t>
  </si>
  <si>
    <t>1:39.7098</t>
  </si>
  <si>
    <t>Peter Marks</t>
  </si>
  <si>
    <t>1:42.0984</t>
  </si>
  <si>
    <t>PETER STAGNO NAVARRA</t>
  </si>
  <si>
    <t>1:42.2228</t>
  </si>
  <si>
    <t>1:43.5329</t>
  </si>
  <si>
    <t>1:43.8320</t>
  </si>
  <si>
    <t>1:44.3999</t>
  </si>
  <si>
    <t>1:44.6310</t>
  </si>
  <si>
    <t>Steven Cassar</t>
  </si>
  <si>
    <t>1:44.6987</t>
  </si>
  <si>
    <t>1:44.7629</t>
  </si>
  <si>
    <t>1:44.8978</t>
  </si>
  <si>
    <t>1:45.3617</t>
  </si>
  <si>
    <t>1:46.2575</t>
  </si>
  <si>
    <t>S29</t>
  </si>
  <si>
    <t>1:46.4821</t>
  </si>
  <si>
    <t>Joshua Beard</t>
  </si>
  <si>
    <t>1:46.6202</t>
  </si>
  <si>
    <t>Ian Vague</t>
  </si>
  <si>
    <t>1:48.7588</t>
  </si>
  <si>
    <t>S2</t>
  </si>
  <si>
    <t>1:48.8679</t>
  </si>
  <si>
    <t>1:51.2194</t>
  </si>
  <si>
    <t>1:51.9153</t>
  </si>
  <si>
    <t>1:54.6644</t>
  </si>
  <si>
    <t>Daryl Ervine</t>
  </si>
  <si>
    <t>1:55.5185</t>
  </si>
  <si>
    <t>S17</t>
  </si>
  <si>
    <t>1:57.6855</t>
  </si>
  <si>
    <t>Robert Mason</t>
  </si>
  <si>
    <t>1:59.1998</t>
  </si>
  <si>
    <t>TIM VAN DUYL</t>
  </si>
  <si>
    <t>2:14.4247</t>
  </si>
  <si>
    <t>2:17.0394</t>
  </si>
  <si>
    <t>S27</t>
  </si>
  <si>
    <t>2:17.5725</t>
  </si>
  <si>
    <t>2:19.0373</t>
  </si>
  <si>
    <t>2:20.4579</t>
  </si>
  <si>
    <t>2:24.4436</t>
  </si>
  <si>
    <t>2:28.1885</t>
  </si>
  <si>
    <t>2:28.7494</t>
  </si>
  <si>
    <t>2:29.9990</t>
  </si>
  <si>
    <t>2:30.8675</t>
  </si>
  <si>
    <t>S30</t>
  </si>
  <si>
    <t>2:31.2587</t>
  </si>
  <si>
    <t>2:32.0784</t>
  </si>
  <si>
    <t>2:32.2952</t>
  </si>
  <si>
    <t>john zourkas</t>
  </si>
  <si>
    <t>2:35.2508</t>
  </si>
  <si>
    <t>2:35.8039</t>
  </si>
  <si>
    <t>Sean Kent</t>
  </si>
  <si>
    <t>2:35.8568</t>
  </si>
  <si>
    <t>John Downes</t>
  </si>
  <si>
    <t>2:35.9519</t>
  </si>
  <si>
    <t>2:37.3256</t>
  </si>
  <si>
    <t>2:37.6244</t>
  </si>
  <si>
    <t>Michael Day</t>
  </si>
  <si>
    <t>2:46.7162</t>
  </si>
  <si>
    <t>Malcolm Leigh</t>
  </si>
  <si>
    <t>2:51.8215</t>
  </si>
  <si>
    <t>2:52.6599</t>
  </si>
  <si>
    <t>2:52.8313</t>
  </si>
  <si>
    <t>3:04.9396</t>
  </si>
  <si>
    <t>WILKEN</t>
  </si>
  <si>
    <t>2:17.1290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</si>
</sst>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ss.000"/>
    <numFmt numFmtId="165" formatCode="0.000"/>
    <numFmt numFmtId="166" formatCode="mm:ss.000"/>
  </numFmts>
  <fonts count="16" x14ac:knownFonts="1">
    <font>
      <sz val="10"/>
      <name val="Arial"/>
    </font>
    <font>
      <u/>
      <sz val="10"/>
      <color indexed="12"/>
      <name val="Arial"/>
      <family val="2"/>
    </font>
    <font>
      <sz val="8"/>
      <name val="Arial"/>
      <family val="2"/>
    </font>
    <font>
      <b/>
      <u/>
      <sz val="12"/>
      <name val="Arial"/>
      <family val="2"/>
    </font>
    <font>
      <b/>
      <sz val="10"/>
      <name val="Arial"/>
      <family val="2"/>
    </font>
    <font>
      <sz val="10"/>
      <name val="Arial"/>
      <family val="2"/>
    </font>
    <font>
      <b/>
      <u/>
      <sz val="10"/>
      <name val="Arial"/>
      <family val="2"/>
    </font>
    <font>
      <sz val="10"/>
      <name val="Symbol"/>
      <family val="1"/>
      <charset val="2"/>
    </font>
    <font>
      <sz val="10"/>
      <color indexed="17"/>
      <name val="Arial"/>
      <family val="2"/>
    </font>
    <font>
      <sz val="11"/>
      <name val="Calibri"/>
      <family val="2"/>
    </font>
    <font>
      <b/>
      <sz val="11"/>
      <name val="Calibri"/>
      <family val="2"/>
    </font>
    <font>
      <sz val="9"/>
      <color indexed="81"/>
      <name val="Tahoma"/>
      <family val="2"/>
    </font>
    <font>
      <b/>
      <sz val="9"/>
      <color indexed="81"/>
      <name val="Tahoma"/>
      <family val="2"/>
    </font>
    <font>
      <sz val="11"/>
      <color rgb="FF000000"/>
      <name val="Calibri"/>
      <family val="2"/>
    </font>
    <font>
      <sz val="10"/>
      <color rgb="FFFF0000"/>
      <name val="Arial"/>
      <family val="2"/>
    </font>
    <font>
      <sz val="10"/>
      <color rgb="FF000000"/>
      <name val="Arial"/>
      <family val="2"/>
    </font>
  </fonts>
  <fills count="20">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rgb="FFFFFF00"/>
        <bgColor indexed="64"/>
      </patternFill>
    </fill>
    <fill>
      <patternFill patternType="solid">
        <fgColor theme="3" tint="0.59999389629810485"/>
        <bgColor indexed="64"/>
      </patternFill>
    </fill>
    <fill>
      <patternFill patternType="solid">
        <fgColor rgb="FF92D05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66"/>
        <bgColor indexed="64"/>
      </patternFill>
    </fill>
    <fill>
      <patternFill patternType="solid">
        <fgColor theme="3" tint="0.79998168889431442"/>
        <bgColor indexed="64"/>
      </patternFill>
    </fill>
    <fill>
      <patternFill patternType="solid">
        <fgColor rgb="FFFFFF99"/>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6" tint="0.59999389629810485"/>
        <bgColor indexed="64"/>
      </patternFill>
    </fill>
  </fills>
  <borders count="20">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s>
  <cellStyleXfs count="4">
    <xf numFmtId="0" fontId="0" fillId="0" borderId="0"/>
    <xf numFmtId="0" fontId="1" fillId="0" borderId="0" applyNumberFormat="0" applyFill="0" applyBorder="0" applyAlignment="0" applyProtection="0">
      <alignment vertical="top"/>
      <protection locked="0"/>
    </xf>
    <xf numFmtId="0" fontId="5" fillId="0" borderId="0"/>
    <xf numFmtId="0" fontId="5" fillId="0" borderId="0"/>
  </cellStyleXfs>
  <cellXfs count="429">
    <xf numFmtId="0" fontId="0" fillId="0" borderId="0" xfId="0"/>
    <xf numFmtId="0" fontId="0" fillId="0" borderId="0" xfId="0" applyBorder="1"/>
    <xf numFmtId="0" fontId="4" fillId="0" borderId="0" xfId="0" applyFont="1" applyBorder="1" applyAlignment="1">
      <alignment horizontal="center"/>
    </xf>
    <xf numFmtId="0" fontId="4" fillId="0" borderId="0" xfId="0" quotePrefix="1" applyFont="1" applyFill="1" applyBorder="1" applyAlignment="1">
      <alignment horizontal="center"/>
    </xf>
    <xf numFmtId="0" fontId="5" fillId="0" borderId="0" xfId="0" applyFont="1" applyFill="1" applyBorder="1" applyAlignment="1">
      <alignment horizontal="center"/>
    </xf>
    <xf numFmtId="0" fontId="0" fillId="0" borderId="0" xfId="0" applyFill="1" applyBorder="1"/>
    <xf numFmtId="49" fontId="0" fillId="0" borderId="0" xfId="0" applyNumberFormat="1" applyFill="1" applyBorder="1"/>
    <xf numFmtId="49" fontId="0" fillId="0" borderId="0" xfId="0" applyNumberFormat="1" applyFill="1" applyBorder="1" applyAlignment="1">
      <alignment horizontal="center"/>
    </xf>
    <xf numFmtId="0" fontId="0" fillId="0" borderId="0" xfId="0" applyBorder="1" applyAlignment="1">
      <alignment horizontal="center"/>
    </xf>
    <xf numFmtId="0" fontId="0" fillId="0" borderId="0" xfId="0" applyFill="1" applyAlignment="1">
      <alignment wrapText="1"/>
    </xf>
    <xf numFmtId="0" fontId="3" fillId="0" borderId="0" xfId="0" applyFont="1" applyBorder="1"/>
    <xf numFmtId="49" fontId="0" fillId="0" borderId="0" xfId="0" applyNumberFormat="1" applyBorder="1"/>
    <xf numFmtId="0" fontId="0" fillId="0" borderId="0" xfId="0" applyFill="1" applyBorder="1" applyAlignment="1">
      <alignment horizontal="center"/>
    </xf>
    <xf numFmtId="0" fontId="4" fillId="0" borderId="0" xfId="0" applyFont="1" applyFill="1" applyBorder="1" applyAlignment="1">
      <alignment horizontal="center"/>
    </xf>
    <xf numFmtId="164" fontId="0" fillId="0" borderId="0" xfId="0" applyNumberFormat="1" applyFill="1" applyBorder="1"/>
    <xf numFmtId="164" fontId="0" fillId="0" borderId="0" xfId="0" applyNumberFormat="1" applyFill="1" applyBorder="1" applyAlignment="1">
      <alignment horizontal="center"/>
    </xf>
    <xf numFmtId="0" fontId="6" fillId="0" borderId="0" xfId="0" applyFont="1" applyBorder="1"/>
    <xf numFmtId="49" fontId="0" fillId="0" borderId="0" xfId="0" applyNumberFormat="1" applyBorder="1" applyAlignment="1">
      <alignment horizontal="center"/>
    </xf>
    <xf numFmtId="0" fontId="5" fillId="0" borderId="0" xfId="0" applyFont="1" applyBorder="1" applyAlignment="1">
      <alignment horizontal="left" vertical="top" wrapText="1"/>
    </xf>
    <xf numFmtId="164" fontId="0" fillId="0" borderId="0" xfId="0" applyNumberFormat="1" applyBorder="1" applyAlignment="1">
      <alignment horizontal="center"/>
    </xf>
    <xf numFmtId="0" fontId="5" fillId="0" borderId="0" xfId="0" applyFont="1" applyBorder="1" applyAlignment="1">
      <alignment horizontal="center"/>
    </xf>
    <xf numFmtId="49" fontId="5" fillId="0" borderId="0" xfId="0" applyNumberFormat="1" applyFont="1" applyBorder="1"/>
    <xf numFmtId="0" fontId="0" fillId="0" borderId="0" xfId="0" applyFill="1"/>
    <xf numFmtId="0" fontId="0" fillId="0" borderId="0" xfId="0" applyFill="1" applyAlignment="1">
      <alignment horizontal="center"/>
    </xf>
    <xf numFmtId="0" fontId="4" fillId="0" borderId="0" xfId="0" applyNumberFormat="1" applyFont="1" applyFill="1" applyBorder="1" applyAlignment="1">
      <alignment horizontal="center"/>
    </xf>
    <xf numFmtId="0" fontId="4" fillId="0" borderId="0" xfId="0" applyNumberFormat="1" applyFont="1" applyBorder="1" applyAlignment="1">
      <alignment horizontal="center"/>
    </xf>
    <xf numFmtId="0" fontId="5" fillId="0" borderId="1" xfId="0" applyFont="1" applyBorder="1" applyAlignment="1">
      <alignment horizontal="center" textRotation="90"/>
    </xf>
    <xf numFmtId="0" fontId="0" fillId="0" borderId="1" xfId="0" applyBorder="1" applyAlignment="1">
      <alignment textRotation="90"/>
    </xf>
    <xf numFmtId="0" fontId="0" fillId="0" borderId="0" xfId="0" applyFont="1" applyFill="1" applyBorder="1" applyAlignment="1">
      <alignment horizontal="center"/>
    </xf>
    <xf numFmtId="0" fontId="4" fillId="0" borderId="0" xfId="0" quotePrefix="1" applyFont="1" applyBorder="1" applyAlignment="1">
      <alignment horizontal="center"/>
    </xf>
    <xf numFmtId="0" fontId="4"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center" vertical="top"/>
    </xf>
    <xf numFmtId="0" fontId="0" fillId="4" borderId="0" xfId="0" applyFill="1" applyBorder="1"/>
    <xf numFmtId="0" fontId="4" fillId="5" borderId="0" xfId="0" quotePrefix="1" applyFont="1" applyFill="1" applyBorder="1" applyAlignment="1">
      <alignment horizontal="center"/>
    </xf>
    <xf numFmtId="0" fontId="0" fillId="5" borderId="0" xfId="0" applyFill="1" applyAlignment="1">
      <alignment horizontal="center"/>
    </xf>
    <xf numFmtId="0" fontId="5" fillId="5" borderId="0" xfId="0" applyFont="1" applyFill="1" applyBorder="1" applyAlignment="1">
      <alignment horizontal="center"/>
    </xf>
    <xf numFmtId="0" fontId="6" fillId="5" borderId="0" xfId="0" applyFont="1" applyFill="1" applyBorder="1" applyAlignment="1"/>
    <xf numFmtId="49" fontId="0" fillId="5" borderId="0" xfId="0" applyNumberFormat="1" applyFill="1" applyBorder="1" applyAlignment="1">
      <alignment horizontal="center"/>
    </xf>
    <xf numFmtId="0" fontId="4" fillId="4" borderId="0" xfId="0" quotePrefix="1" applyFont="1" applyFill="1" applyBorder="1" applyAlignment="1">
      <alignment horizontal="center"/>
    </xf>
    <xf numFmtId="0" fontId="4" fillId="4" borderId="0" xfId="0" applyFont="1" applyFill="1" applyBorder="1" applyAlignment="1">
      <alignment horizontal="center"/>
    </xf>
    <xf numFmtId="0" fontId="6" fillId="4" borderId="0" xfId="0" applyFont="1" applyFill="1" applyBorder="1" applyAlignment="1"/>
    <xf numFmtId="164" fontId="0" fillId="4" borderId="0" xfId="0" applyNumberFormat="1" applyFill="1" applyBorder="1"/>
    <xf numFmtId="0" fontId="0" fillId="7" borderId="0" xfId="0" applyFill="1" applyBorder="1"/>
    <xf numFmtId="0" fontId="0" fillId="6" borderId="0" xfId="0" applyFill="1" applyAlignment="1">
      <alignment horizontal="center"/>
    </xf>
    <xf numFmtId="0" fontId="6" fillId="6" borderId="0" xfId="0" applyFont="1" applyFill="1" applyBorder="1" applyAlignment="1"/>
    <xf numFmtId="49" fontId="0" fillId="6" borderId="0" xfId="0" applyNumberFormat="1" applyFill="1" applyBorder="1"/>
    <xf numFmtId="0" fontId="4" fillId="6" borderId="0" xfId="0" quotePrefix="1" applyFont="1" applyFill="1" applyBorder="1" applyAlignment="1">
      <alignment horizontal="center"/>
    </xf>
    <xf numFmtId="0" fontId="5" fillId="6" borderId="0" xfId="0" applyFont="1" applyFill="1" applyBorder="1"/>
    <xf numFmtId="0" fontId="5" fillId="7" borderId="0" xfId="0" applyFont="1" applyFill="1" applyBorder="1" applyAlignment="1">
      <alignment horizontal="center"/>
    </xf>
    <xf numFmtId="0" fontId="0" fillId="7" borderId="0" xfId="0" applyFill="1" applyAlignment="1">
      <alignment horizontal="center"/>
    </xf>
    <xf numFmtId="0" fontId="6" fillId="7" borderId="0" xfId="0" applyFont="1" applyFill="1" applyBorder="1" applyAlignment="1"/>
    <xf numFmtId="0" fontId="4" fillId="7" borderId="0" xfId="0" quotePrefix="1" applyFont="1" applyFill="1" applyBorder="1" applyAlignment="1">
      <alignment horizontal="center"/>
    </xf>
    <xf numFmtId="0" fontId="0" fillId="7" borderId="0" xfId="0" applyFill="1"/>
    <xf numFmtId="49" fontId="4" fillId="0" borderId="0" xfId="0" applyNumberFormat="1" applyFont="1" applyBorder="1"/>
    <xf numFmtId="0" fontId="4" fillId="0" borderId="0" xfId="0" applyNumberFormat="1" applyFont="1" applyBorder="1" applyAlignment="1">
      <alignment horizontal="center" wrapText="1"/>
    </xf>
    <xf numFmtId="0" fontId="4" fillId="0" borderId="0" xfId="0" applyFont="1" applyBorder="1" applyAlignment="1">
      <alignment horizontal="center" textRotation="90"/>
    </xf>
    <xf numFmtId="0" fontId="0" fillId="8" borderId="0" xfId="0" applyFill="1"/>
    <xf numFmtId="0" fontId="0" fillId="8" borderId="0" xfId="0" applyFill="1" applyAlignment="1">
      <alignment horizontal="center"/>
    </xf>
    <xf numFmtId="0" fontId="5" fillId="8" borderId="0" xfId="0" applyFont="1" applyFill="1"/>
    <xf numFmtId="0" fontId="4" fillId="8" borderId="0" xfId="0" quotePrefix="1" applyFont="1" applyFill="1" applyBorder="1" applyAlignment="1">
      <alignment horizontal="center"/>
    </xf>
    <xf numFmtId="0" fontId="4" fillId="8" borderId="0" xfId="0" applyFont="1" applyFill="1" applyAlignment="1">
      <alignment horizontal="center"/>
    </xf>
    <xf numFmtId="0" fontId="6" fillId="8" borderId="0" xfId="0" applyFont="1" applyFill="1"/>
    <xf numFmtId="0" fontId="5" fillId="4" borderId="0" xfId="0" applyFont="1" applyFill="1" applyAlignment="1">
      <alignment horizontal="center"/>
    </xf>
    <xf numFmtId="0" fontId="4" fillId="6" borderId="2" xfId="0" applyNumberFormat="1" applyFont="1" applyFill="1" applyBorder="1" applyAlignment="1">
      <alignment horizontal="center"/>
    </xf>
    <xf numFmtId="0" fontId="4" fillId="6" borderId="3" xfId="0" applyNumberFormat="1" applyFont="1" applyFill="1" applyBorder="1" applyAlignment="1">
      <alignment horizontal="center"/>
    </xf>
    <xf numFmtId="0" fontId="4" fillId="6" borderId="4" xfId="0" applyNumberFormat="1" applyFont="1" applyFill="1" applyBorder="1" applyAlignment="1">
      <alignment horizontal="center"/>
    </xf>
    <xf numFmtId="0" fontId="4" fillId="4" borderId="2" xfId="0" applyNumberFormat="1" applyFont="1" applyFill="1" applyBorder="1" applyAlignment="1">
      <alignment horizontal="center"/>
    </xf>
    <xf numFmtId="0" fontId="4" fillId="4" borderId="3" xfId="0" applyNumberFormat="1" applyFont="1" applyFill="1" applyBorder="1" applyAlignment="1">
      <alignment horizontal="center"/>
    </xf>
    <xf numFmtId="0" fontId="4" fillId="4" borderId="4" xfId="0" applyNumberFormat="1" applyFont="1" applyFill="1" applyBorder="1" applyAlignment="1">
      <alignment horizontal="center"/>
    </xf>
    <xf numFmtId="0" fontId="4" fillId="5" borderId="2" xfId="0" applyNumberFormat="1" applyFont="1" applyFill="1" applyBorder="1" applyAlignment="1">
      <alignment horizontal="center"/>
    </xf>
    <xf numFmtId="0" fontId="4" fillId="5" borderId="3" xfId="0" applyNumberFormat="1" applyFont="1" applyFill="1" applyBorder="1" applyAlignment="1">
      <alignment horizontal="center"/>
    </xf>
    <xf numFmtId="0" fontId="4" fillId="5" borderId="4" xfId="0" applyNumberFormat="1" applyFont="1" applyFill="1" applyBorder="1" applyAlignment="1">
      <alignment horizontal="center"/>
    </xf>
    <xf numFmtId="0" fontId="4" fillId="8" borderId="2" xfId="0" applyNumberFormat="1" applyFont="1" applyFill="1" applyBorder="1" applyAlignment="1">
      <alignment horizontal="center"/>
    </xf>
    <xf numFmtId="0" fontId="4" fillId="8" borderId="3" xfId="0" applyNumberFormat="1" applyFont="1" applyFill="1" applyBorder="1" applyAlignment="1">
      <alignment horizontal="center"/>
    </xf>
    <xf numFmtId="0" fontId="4" fillId="8" borderId="4" xfId="0" applyNumberFormat="1" applyFont="1" applyFill="1" applyBorder="1" applyAlignment="1">
      <alignment horizontal="center"/>
    </xf>
    <xf numFmtId="0" fontId="4" fillId="7" borderId="2" xfId="0" applyNumberFormat="1" applyFont="1" applyFill="1" applyBorder="1" applyAlignment="1">
      <alignment horizontal="center"/>
    </xf>
    <xf numFmtId="0" fontId="4" fillId="7" borderId="3" xfId="0" applyNumberFormat="1" applyFont="1" applyFill="1" applyBorder="1" applyAlignment="1">
      <alignment horizontal="center"/>
    </xf>
    <xf numFmtId="0" fontId="4" fillId="7" borderId="4" xfId="0" applyNumberFormat="1" applyFont="1" applyFill="1" applyBorder="1" applyAlignment="1">
      <alignment horizontal="center"/>
    </xf>
    <xf numFmtId="0" fontId="5" fillId="4" borderId="0" xfId="0" applyFont="1" applyFill="1" applyBorder="1"/>
    <xf numFmtId="0" fontId="0" fillId="0" borderId="6" xfId="0"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1" fillId="0" borderId="0" xfId="1" applyAlignment="1" applyProtection="1">
      <alignment horizontal="center"/>
    </xf>
    <xf numFmtId="0" fontId="5" fillId="5" borderId="0" xfId="0" applyFont="1" applyFill="1" applyBorder="1"/>
    <xf numFmtId="0" fontId="5" fillId="8" borderId="0" xfId="0" applyFont="1" applyFill="1" applyBorder="1"/>
    <xf numFmtId="0" fontId="5" fillId="7" borderId="0" xfId="0" applyFont="1" applyFill="1"/>
    <xf numFmtId="0" fontId="13" fillId="0" borderId="0" xfId="0" applyFont="1"/>
    <xf numFmtId="0" fontId="5" fillId="0" borderId="0" xfId="0" applyFont="1" applyAlignment="1">
      <alignment horizontal="left" vertical="top"/>
    </xf>
    <xf numFmtId="0" fontId="5" fillId="0" borderId="0" xfId="0" applyFont="1"/>
    <xf numFmtId="0" fontId="5" fillId="0" borderId="0" xfId="0" applyFont="1" applyAlignment="1">
      <alignment vertical="top"/>
    </xf>
    <xf numFmtId="0" fontId="10" fillId="0" borderId="0" xfId="0" applyFont="1" applyAlignment="1">
      <alignment vertical="center"/>
    </xf>
    <xf numFmtId="0" fontId="4" fillId="10" borderId="0" xfId="0" quotePrefix="1" applyFont="1" applyFill="1" applyBorder="1" applyAlignment="1">
      <alignment horizontal="center"/>
    </xf>
    <xf numFmtId="0" fontId="0" fillId="10" borderId="0" xfId="0" applyFill="1" applyAlignment="1">
      <alignment horizontal="center"/>
    </xf>
    <xf numFmtId="0" fontId="4" fillId="10" borderId="2" xfId="0" applyNumberFormat="1" applyFont="1" applyFill="1" applyBorder="1" applyAlignment="1">
      <alignment horizontal="center"/>
    </xf>
    <xf numFmtId="0" fontId="5" fillId="10" borderId="0" xfId="0" applyFont="1" applyFill="1" applyBorder="1" applyAlignment="1">
      <alignment horizontal="center"/>
    </xf>
    <xf numFmtId="0" fontId="4" fillId="10" borderId="3" xfId="0" applyNumberFormat="1" applyFont="1" applyFill="1" applyBorder="1" applyAlignment="1">
      <alignment horizontal="center"/>
    </xf>
    <xf numFmtId="0" fontId="5" fillId="10" borderId="0" xfId="0" applyFont="1" applyFill="1"/>
    <xf numFmtId="0" fontId="0" fillId="10" borderId="0" xfId="0" applyFill="1"/>
    <xf numFmtId="0" fontId="4" fillId="10" borderId="4" xfId="0" applyNumberFormat="1" applyFont="1" applyFill="1" applyBorder="1" applyAlignment="1">
      <alignment horizontal="center"/>
    </xf>
    <xf numFmtId="0" fontId="0" fillId="11" borderId="0" xfId="0" applyFill="1"/>
    <xf numFmtId="0" fontId="4" fillId="11" borderId="2" xfId="0" applyNumberFormat="1" applyFont="1" applyFill="1" applyBorder="1" applyAlignment="1">
      <alignment horizontal="center"/>
    </xf>
    <xf numFmtId="0" fontId="4" fillId="11" borderId="3" xfId="0" applyNumberFormat="1" applyFont="1" applyFill="1" applyBorder="1" applyAlignment="1">
      <alignment horizontal="center"/>
    </xf>
    <xf numFmtId="0" fontId="4" fillId="11" borderId="0" xfId="0" applyFont="1" applyFill="1" applyBorder="1" applyAlignment="1">
      <alignment horizontal="center"/>
    </xf>
    <xf numFmtId="0" fontId="0" fillId="11" borderId="0" xfId="0" applyFill="1" applyBorder="1"/>
    <xf numFmtId="0" fontId="4" fillId="11" borderId="4" xfId="0" applyNumberFormat="1" applyFont="1" applyFill="1" applyBorder="1" applyAlignment="1">
      <alignment horizontal="center"/>
    </xf>
    <xf numFmtId="0" fontId="0" fillId="12" borderId="0" xfId="0" applyFill="1"/>
    <xf numFmtId="0" fontId="4" fillId="12" borderId="2" xfId="0" applyNumberFormat="1" applyFont="1" applyFill="1" applyBorder="1" applyAlignment="1">
      <alignment horizontal="center"/>
    </xf>
    <xf numFmtId="0" fontId="4" fillId="12" borderId="3" xfId="0" applyNumberFormat="1" applyFont="1" applyFill="1" applyBorder="1" applyAlignment="1">
      <alignment horizontal="center"/>
    </xf>
    <xf numFmtId="0" fontId="4" fillId="12" borderId="0" xfId="0" applyFont="1" applyFill="1" applyBorder="1" applyAlignment="1">
      <alignment horizontal="center"/>
    </xf>
    <xf numFmtId="0" fontId="0" fillId="12" borderId="0" xfId="0" applyFill="1" applyBorder="1"/>
    <xf numFmtId="0" fontId="4" fillId="12" borderId="4" xfId="0" applyNumberFormat="1" applyFont="1" applyFill="1" applyBorder="1" applyAlignment="1">
      <alignment horizontal="center"/>
    </xf>
    <xf numFmtId="164" fontId="0" fillId="11" borderId="0" xfId="0" applyNumberFormat="1" applyFill="1" applyBorder="1" applyAlignment="1">
      <alignment horizontal="center"/>
    </xf>
    <xf numFmtId="0" fontId="5" fillId="11" borderId="0" xfId="0" applyFont="1" applyFill="1"/>
    <xf numFmtId="164" fontId="0" fillId="12" borderId="0" xfId="0" applyNumberFormat="1" applyFill="1" applyBorder="1" applyAlignment="1">
      <alignment horizontal="center"/>
    </xf>
    <xf numFmtId="0" fontId="5" fillId="12" borderId="0" xfId="0" applyFont="1" applyFill="1"/>
    <xf numFmtId="0" fontId="6" fillId="11" borderId="0" xfId="0" applyFont="1" applyFill="1" applyBorder="1" applyAlignment="1"/>
    <xf numFmtId="164" fontId="0" fillId="11" borderId="0" xfId="0" applyNumberFormat="1" applyFill="1" applyBorder="1"/>
    <xf numFmtId="0" fontId="6" fillId="12" borderId="0" xfId="0" applyFont="1" applyFill="1" applyBorder="1" applyAlignment="1"/>
    <xf numFmtId="164" fontId="0" fillId="12" borderId="0" xfId="0" applyNumberFormat="1" applyFill="1" applyBorder="1"/>
    <xf numFmtId="0" fontId="6" fillId="10" borderId="0" xfId="0" applyFont="1" applyFill="1" applyBorder="1" applyAlignment="1"/>
    <xf numFmtId="49" fontId="0" fillId="10" borderId="0" xfId="0" applyNumberFormat="1" applyFill="1" applyBorder="1" applyAlignment="1">
      <alignment horizontal="center"/>
    </xf>
    <xf numFmtId="2" fontId="0" fillId="0" borderId="0" xfId="0" applyNumberFormat="1" applyAlignment="1">
      <alignment horizontal="center"/>
    </xf>
    <xf numFmtId="165" fontId="5" fillId="0" borderId="0" xfId="0" applyNumberFormat="1" applyFont="1" applyFill="1" applyBorder="1" applyAlignment="1">
      <alignment horizontal="center"/>
    </xf>
    <xf numFmtId="165" fontId="5" fillId="0" borderId="1" xfId="0" applyNumberFormat="1" applyFont="1" applyFill="1" applyBorder="1" applyAlignment="1">
      <alignment horizontal="center"/>
    </xf>
    <xf numFmtId="0" fontId="5" fillId="11" borderId="0" xfId="0" applyFont="1" applyFill="1" applyBorder="1"/>
    <xf numFmtId="0" fontId="5" fillId="7" borderId="5" xfId="0" applyFont="1" applyFill="1" applyBorder="1" applyAlignment="1">
      <alignment horizontal="center"/>
    </xf>
    <xf numFmtId="0" fontId="5" fillId="6" borderId="5" xfId="0" applyFont="1" applyFill="1" applyBorder="1" applyAlignment="1">
      <alignment horizontal="center"/>
    </xf>
    <xf numFmtId="0" fontId="5" fillId="8" borderId="5" xfId="0" applyFont="1" applyFill="1" applyBorder="1" applyAlignment="1">
      <alignment horizontal="center"/>
    </xf>
    <xf numFmtId="0" fontId="5" fillId="11" borderId="5" xfId="0" applyFont="1" applyFill="1" applyBorder="1" applyAlignment="1">
      <alignment horizontal="center"/>
    </xf>
    <xf numFmtId="0" fontId="4" fillId="5" borderId="0" xfId="0" applyFont="1" applyFill="1" applyBorder="1"/>
    <xf numFmtId="0" fontId="5" fillId="10" borderId="5" xfId="0" applyFont="1" applyFill="1" applyBorder="1" applyAlignment="1">
      <alignment horizontal="center"/>
    </xf>
    <xf numFmtId="0" fontId="8" fillId="0" borderId="0" xfId="0" applyFont="1" applyFill="1" applyBorder="1" applyAlignment="1">
      <alignment horizontal="center" vertical="center"/>
    </xf>
    <xf numFmtId="0" fontId="0" fillId="0" borderId="10" xfId="0" applyFill="1" applyBorder="1" applyAlignment="1">
      <alignment horizontal="center"/>
    </xf>
    <xf numFmtId="0" fontId="8" fillId="0" borderId="11" xfId="0" applyFont="1" applyFill="1" applyBorder="1" applyAlignment="1">
      <alignment horizontal="center" vertical="center"/>
    </xf>
    <xf numFmtId="1" fontId="8" fillId="0" borderId="1" xfId="0" applyNumberFormat="1" applyFont="1" applyBorder="1" applyAlignment="1">
      <alignment horizontal="center"/>
    </xf>
    <xf numFmtId="0" fontId="0" fillId="0" borderId="5" xfId="0" applyFill="1" applyBorder="1" applyAlignment="1">
      <alignment horizontal="center"/>
    </xf>
    <xf numFmtId="0" fontId="0" fillId="16" borderId="0" xfId="0" applyFill="1" applyBorder="1" applyAlignment="1">
      <alignment horizontal="center"/>
    </xf>
    <xf numFmtId="0" fontId="0" fillId="17" borderId="17" xfId="0" applyFill="1" applyBorder="1"/>
    <xf numFmtId="0" fontId="0" fillId="17" borderId="17" xfId="0" applyFill="1" applyBorder="1" applyAlignment="1">
      <alignment horizontal="left" vertical="top"/>
    </xf>
    <xf numFmtId="0" fontId="0" fillId="17" borderId="17" xfId="0" applyFill="1" applyBorder="1" applyAlignment="1">
      <alignment horizontal="center"/>
    </xf>
    <xf numFmtId="0" fontId="0" fillId="17" borderId="17" xfId="0" applyFill="1" applyBorder="1" applyAlignment="1">
      <alignment horizontal="left" vertical="top" wrapText="1"/>
    </xf>
    <xf numFmtId="0" fontId="0" fillId="0" borderId="11" xfId="0" applyFill="1" applyBorder="1" applyAlignment="1">
      <alignment horizontal="center"/>
    </xf>
    <xf numFmtId="0" fontId="4" fillId="14" borderId="8" xfId="0" applyFont="1" applyFill="1" applyBorder="1" applyAlignment="1">
      <alignment horizontal="center" vertical="center" wrapText="1"/>
    </xf>
    <xf numFmtId="0" fontId="4" fillId="14" borderId="9" xfId="0" applyFont="1" applyFill="1" applyBorder="1" applyAlignment="1">
      <alignment horizontal="center" vertical="center" wrapText="1"/>
    </xf>
    <xf numFmtId="2" fontId="0" fillId="0" borderId="0" xfId="0" applyNumberFormat="1" applyBorder="1" applyAlignment="1">
      <alignment horizontal="center"/>
    </xf>
    <xf numFmtId="2" fontId="4" fillId="14" borderId="8" xfId="0" applyNumberFormat="1" applyFont="1" applyFill="1" applyBorder="1" applyAlignment="1">
      <alignment horizontal="center" vertical="center" wrapText="1"/>
    </xf>
    <xf numFmtId="0" fontId="0" fillId="16" borderId="6" xfId="0" applyFill="1" applyBorder="1" applyAlignment="1">
      <alignment horizontal="center"/>
    </xf>
    <xf numFmtId="2" fontId="0" fillId="0" borderId="0" xfId="0" applyNumberForma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1" fontId="8" fillId="0" borderId="0" xfId="0" applyNumberFormat="1" applyFont="1" applyBorder="1" applyAlignment="1">
      <alignment horizontal="center"/>
    </xf>
    <xf numFmtId="0" fontId="0" fillId="16" borderId="8" xfId="0" applyFill="1" applyBorder="1" applyAlignment="1">
      <alignment horizontal="center"/>
    </xf>
    <xf numFmtId="0" fontId="4" fillId="0" borderId="0" xfId="0" applyFont="1" applyAlignment="1">
      <alignment horizontal="left" vertical="top"/>
    </xf>
    <xf numFmtId="0" fontId="4" fillId="5" borderId="8" xfId="0" applyFont="1" applyFill="1" applyBorder="1" applyAlignment="1">
      <alignment horizontal="left" vertical="top"/>
    </xf>
    <xf numFmtId="0" fontId="0" fillId="5" borderId="9" xfId="0" applyFill="1" applyBorder="1" applyAlignment="1">
      <alignment vertical="top"/>
    </xf>
    <xf numFmtId="0" fontId="4" fillId="5" borderId="8" xfId="0" applyFont="1" applyFill="1" applyBorder="1" applyAlignment="1">
      <alignment horizontal="center" vertical="top"/>
    </xf>
    <xf numFmtId="0" fontId="4" fillId="5" borderId="2" xfId="0" applyFont="1" applyFill="1" applyBorder="1" applyAlignment="1">
      <alignment horizontal="center" vertical="top"/>
    </xf>
    <xf numFmtId="0" fontId="4" fillId="5" borderId="2" xfId="0" applyFont="1" applyFill="1" applyBorder="1" applyAlignment="1">
      <alignment vertical="top"/>
    </xf>
    <xf numFmtId="0" fontId="0" fillId="17" borderId="2" xfId="0" applyFill="1" applyBorder="1" applyAlignment="1">
      <alignment horizontal="center" vertical="top"/>
    </xf>
    <xf numFmtId="0" fontId="5" fillId="17" borderId="8" xfId="0" applyFont="1" applyFill="1" applyBorder="1" applyAlignment="1">
      <alignment horizontal="left" vertical="top"/>
    </xf>
    <xf numFmtId="0" fontId="5" fillId="17" borderId="2" xfId="0" applyFont="1" applyFill="1" applyBorder="1" applyAlignment="1">
      <alignment horizontal="center" vertical="center"/>
    </xf>
    <xf numFmtId="0" fontId="0" fillId="17" borderId="8" xfId="0" applyFill="1" applyBorder="1" applyAlignment="1">
      <alignment horizontal="center" vertical="center"/>
    </xf>
    <xf numFmtId="0" fontId="0" fillId="17" borderId="4" xfId="0" applyFill="1" applyBorder="1" applyAlignment="1">
      <alignment horizontal="center" vertical="top"/>
    </xf>
    <xf numFmtId="0" fontId="5" fillId="17" borderId="1" xfId="0" applyFont="1" applyFill="1" applyBorder="1" applyAlignment="1">
      <alignment horizontal="left" vertical="top"/>
    </xf>
    <xf numFmtId="0" fontId="5" fillId="17" borderId="4" xfId="0" applyFont="1" applyFill="1" applyBorder="1" applyAlignment="1">
      <alignment horizontal="center" vertical="center"/>
    </xf>
    <xf numFmtId="0" fontId="0" fillId="17" borderId="1" xfId="0" applyFill="1" applyBorder="1" applyAlignment="1">
      <alignment horizontal="center" vertical="center"/>
    </xf>
    <xf numFmtId="0" fontId="5" fillId="17" borderId="8" xfId="0" applyFont="1" applyFill="1" applyBorder="1" applyAlignment="1">
      <alignment horizontal="left" vertical="top" wrapText="1"/>
    </xf>
    <xf numFmtId="0" fontId="5" fillId="17" borderId="1" xfId="0" applyFont="1" applyFill="1" applyBorder="1" applyAlignment="1">
      <alignment horizontal="left" vertical="top" wrapText="1"/>
    </xf>
    <xf numFmtId="0" fontId="0" fillId="17" borderId="12" xfId="0" applyFill="1" applyBorder="1" applyAlignment="1">
      <alignment horizontal="center" vertical="top"/>
    </xf>
    <xf numFmtId="0" fontId="0" fillId="17" borderId="13" xfId="0" applyFill="1" applyBorder="1" applyAlignment="1">
      <alignment horizontal="left" vertical="top"/>
    </xf>
    <xf numFmtId="0" fontId="5" fillId="17" borderId="12" xfId="0" applyFont="1" applyFill="1" applyBorder="1" applyAlignment="1">
      <alignment horizontal="center" vertical="center"/>
    </xf>
    <xf numFmtId="0" fontId="0" fillId="17" borderId="13" xfId="0" applyFill="1" applyBorder="1" applyAlignment="1">
      <alignment horizontal="center" vertical="center"/>
    </xf>
    <xf numFmtId="0" fontId="0" fillId="17" borderId="14" xfId="0" applyFill="1" applyBorder="1" applyAlignment="1">
      <alignment vertical="top"/>
    </xf>
    <xf numFmtId="0" fontId="0" fillId="17" borderId="1" xfId="0" applyFill="1" applyBorder="1" applyAlignment="1">
      <alignment horizontal="left" vertical="top"/>
    </xf>
    <xf numFmtId="0" fontId="0" fillId="17" borderId="10" xfId="0" applyFill="1" applyBorder="1" applyAlignment="1">
      <alignment vertical="top"/>
    </xf>
    <xf numFmtId="0" fontId="9" fillId="17" borderId="18" xfId="0" applyFont="1" applyFill="1" applyBorder="1" applyAlignment="1">
      <alignment vertical="center" wrapText="1"/>
    </xf>
    <xf numFmtId="0" fontId="9" fillId="17" borderId="19" xfId="0" applyFont="1" applyFill="1" applyBorder="1" applyAlignment="1">
      <alignment vertical="center" wrapText="1"/>
    </xf>
    <xf numFmtId="0" fontId="5" fillId="17" borderId="2" xfId="0" quotePrefix="1" applyFont="1" applyFill="1" applyBorder="1" applyAlignment="1">
      <alignment vertical="top"/>
    </xf>
    <xf numFmtId="0" fontId="5" fillId="17" borderId="3" xfId="0" quotePrefix="1" applyFont="1" applyFill="1" applyBorder="1" applyAlignment="1">
      <alignment vertical="top"/>
    </xf>
    <xf numFmtId="0" fontId="5" fillId="17" borderId="4" xfId="0" quotePrefix="1" applyFont="1" applyFill="1" applyBorder="1" applyAlignment="1">
      <alignment vertical="top"/>
    </xf>
    <xf numFmtId="0" fontId="4" fillId="5" borderId="15" xfId="0" applyFont="1" applyFill="1" applyBorder="1" applyAlignment="1">
      <alignment horizontal="center"/>
    </xf>
    <xf numFmtId="0" fontId="0" fillId="16" borderId="9" xfId="0" applyFill="1" applyBorder="1" applyAlignment="1">
      <alignment horizontal="center"/>
    </xf>
    <xf numFmtId="0" fontId="5" fillId="0" borderId="0" xfId="0" applyNumberFormat="1" applyFont="1" applyFill="1" applyBorder="1" applyAlignment="1">
      <alignment horizontal="center"/>
    </xf>
    <xf numFmtId="0" fontId="4" fillId="9" borderId="7"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11" borderId="5" xfId="0" applyFont="1" applyFill="1" applyBorder="1" applyAlignment="1">
      <alignment horizontal="center" vertical="center" wrapText="1"/>
    </xf>
    <xf numFmtId="0" fontId="4" fillId="13"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14"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5" fillId="0" borderId="6" xfId="0" applyNumberFormat="1" applyFont="1" applyFill="1" applyBorder="1" applyAlignment="1">
      <alignment horizontal="center"/>
    </xf>
    <xf numFmtId="2" fontId="0" fillId="0" borderId="1" xfId="0" applyNumberFormat="1" applyFill="1" applyBorder="1" applyAlignment="1">
      <alignment horizontal="center"/>
    </xf>
    <xf numFmtId="0" fontId="0" fillId="0" borderId="1" xfId="0" applyBorder="1"/>
    <xf numFmtId="0" fontId="5" fillId="0" borderId="1"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12" borderId="5" xfId="0" applyFont="1" applyFill="1" applyBorder="1" applyAlignment="1">
      <alignment horizontal="center"/>
    </xf>
    <xf numFmtId="0" fontId="5" fillId="5" borderId="5" xfId="0" applyFont="1" applyFill="1" applyBorder="1" applyAlignment="1">
      <alignment horizontal="center"/>
    </xf>
    <xf numFmtId="0" fontId="5" fillId="12" borderId="0" xfId="0" applyFont="1" applyFill="1" applyBorder="1"/>
    <xf numFmtId="0" fontId="4" fillId="0" borderId="0" xfId="0" applyFont="1" applyFill="1" applyBorder="1" applyAlignment="1">
      <alignment horizontal="center" vertical="center" wrapText="1"/>
    </xf>
    <xf numFmtId="166" fontId="4" fillId="0" borderId="0" xfId="0" applyNumberFormat="1" applyFont="1" applyFill="1" applyBorder="1" applyAlignment="1">
      <alignment horizontal="center"/>
    </xf>
    <xf numFmtId="0" fontId="4" fillId="9" borderId="2" xfId="0" applyFont="1" applyFill="1" applyBorder="1" applyAlignment="1">
      <alignment horizontal="center"/>
    </xf>
    <xf numFmtId="0" fontId="4" fillId="6" borderId="3" xfId="0" applyFont="1" applyFill="1" applyBorder="1" applyAlignment="1">
      <alignment horizontal="center"/>
    </xf>
    <xf numFmtId="164" fontId="4" fillId="12" borderId="3" xfId="0" applyNumberFormat="1" applyFont="1" applyFill="1" applyBorder="1" applyAlignment="1">
      <alignment horizontal="center"/>
    </xf>
    <xf numFmtId="164" fontId="4" fillId="11" borderId="3" xfId="0" applyNumberFormat="1" applyFont="1" applyFill="1" applyBorder="1" applyAlignment="1">
      <alignment horizontal="center"/>
    </xf>
    <xf numFmtId="164" fontId="4" fillId="13" borderId="3" xfId="0" applyNumberFormat="1" applyFont="1" applyFill="1" applyBorder="1" applyAlignment="1">
      <alignment horizontal="center"/>
    </xf>
    <xf numFmtId="0" fontId="4" fillId="4" borderId="3" xfId="0" applyFont="1" applyFill="1" applyBorder="1" applyAlignment="1">
      <alignment horizontal="center"/>
    </xf>
    <xf numFmtId="164" fontId="4" fillId="10" borderId="3" xfId="0" applyNumberFormat="1" applyFont="1" applyFill="1" applyBorder="1" applyAlignment="1">
      <alignment horizontal="center"/>
    </xf>
    <xf numFmtId="164" fontId="4" fillId="8" borderId="3" xfId="0" applyNumberFormat="1" applyFont="1" applyFill="1" applyBorder="1" applyAlignment="1">
      <alignment horizontal="center"/>
    </xf>
    <xf numFmtId="0" fontId="4" fillId="12" borderId="3" xfId="0" applyFont="1" applyFill="1" applyBorder="1" applyAlignment="1">
      <alignment horizontal="center"/>
    </xf>
    <xf numFmtId="0" fontId="4" fillId="11" borderId="3" xfId="0" applyFont="1" applyFill="1" applyBorder="1" applyAlignment="1">
      <alignment horizontal="center"/>
    </xf>
    <xf numFmtId="0" fontId="4" fillId="13" borderId="3" xfId="0" applyFont="1" applyFill="1" applyBorder="1" applyAlignment="1">
      <alignment horizontal="center"/>
    </xf>
    <xf numFmtId="0" fontId="4" fillId="14" borderId="3" xfId="0" applyFont="1" applyFill="1" applyBorder="1" applyAlignment="1">
      <alignment horizontal="center"/>
    </xf>
    <xf numFmtId="0" fontId="4" fillId="5" borderId="3" xfId="0" applyFont="1" applyFill="1" applyBorder="1" applyAlignment="1">
      <alignment horizontal="center"/>
    </xf>
    <xf numFmtId="0" fontId="4" fillId="10" borderId="3" xfId="0" applyFont="1" applyFill="1" applyBorder="1" applyAlignment="1">
      <alignment horizontal="center"/>
    </xf>
    <xf numFmtId="0" fontId="4" fillId="8" borderId="3" xfId="0" applyFont="1" applyFill="1" applyBorder="1" applyAlignment="1">
      <alignment horizontal="center"/>
    </xf>
    <xf numFmtId="0" fontId="4" fillId="7" borderId="4" xfId="0" applyFont="1" applyFill="1" applyBorder="1" applyAlignment="1">
      <alignment horizontal="center"/>
    </xf>
    <xf numFmtId="164" fontId="4" fillId="7" borderId="4" xfId="0" applyNumberFormat="1" applyFont="1" applyFill="1" applyBorder="1" applyAlignment="1">
      <alignment horizontal="center"/>
    </xf>
    <xf numFmtId="164" fontId="4" fillId="9" borderId="2" xfId="0" applyNumberFormat="1" applyFont="1" applyFill="1" applyBorder="1" applyAlignment="1">
      <alignment horizontal="center"/>
    </xf>
    <xf numFmtId="1" fontId="8" fillId="0" borderId="10" xfId="0" applyNumberFormat="1" applyFont="1" applyBorder="1" applyAlignment="1">
      <alignment horizontal="center"/>
    </xf>
    <xf numFmtId="0" fontId="4" fillId="5" borderId="2" xfId="0" applyFont="1" applyFill="1" applyBorder="1" applyAlignment="1">
      <alignment horizontal="center" vertical="center" wrapText="1"/>
    </xf>
    <xf numFmtId="0" fontId="4" fillId="16" borderId="8" xfId="0" applyFont="1" applyFill="1" applyBorder="1" applyAlignment="1">
      <alignment horizontal="center" vertical="center" wrapText="1"/>
    </xf>
    <xf numFmtId="0" fontId="0" fillId="0" borderId="5" xfId="0" applyBorder="1" applyAlignment="1">
      <alignment horizontal="center"/>
    </xf>
    <xf numFmtId="0" fontId="0" fillId="0" borderId="1" xfId="0" applyBorder="1" applyAlignment="1">
      <alignment horizontal="center"/>
    </xf>
    <xf numFmtId="0" fontId="0" fillId="0" borderId="11" xfId="0" applyBorder="1" applyAlignment="1">
      <alignment horizontal="center"/>
    </xf>
    <xf numFmtId="0" fontId="14" fillId="0" borderId="0" xfId="0" applyFont="1" applyFill="1" applyBorder="1" applyAlignment="1">
      <alignment horizontal="center"/>
    </xf>
    <xf numFmtId="0" fontId="4" fillId="15" borderId="0" xfId="0" quotePrefix="1" applyFont="1" applyFill="1" applyBorder="1" applyAlignment="1">
      <alignment horizontal="center"/>
    </xf>
    <xf numFmtId="0" fontId="5" fillId="15" borderId="0" xfId="0" applyFont="1" applyFill="1" applyBorder="1"/>
    <xf numFmtId="0" fontId="5" fillId="15" borderId="0" xfId="0" applyFont="1" applyFill="1" applyAlignment="1">
      <alignment horizontal="center"/>
    </xf>
    <xf numFmtId="0" fontId="4" fillId="15" borderId="2" xfId="0" applyNumberFormat="1" applyFont="1" applyFill="1" applyBorder="1" applyAlignment="1">
      <alignment horizontal="center"/>
    </xf>
    <xf numFmtId="0" fontId="5" fillId="15" borderId="5" xfId="0" applyFont="1" applyFill="1" applyBorder="1" applyAlignment="1">
      <alignment horizontal="center"/>
    </xf>
    <xf numFmtId="0" fontId="5" fillId="15" borderId="0" xfId="0" applyFont="1" applyFill="1" applyBorder="1" applyAlignment="1">
      <alignment horizontal="center"/>
    </xf>
    <xf numFmtId="0" fontId="4" fillId="15" borderId="3" xfId="0" applyNumberFormat="1" applyFont="1" applyFill="1" applyBorder="1" applyAlignment="1">
      <alignment horizontal="center"/>
    </xf>
    <xf numFmtId="0" fontId="0" fillId="15" borderId="0" xfId="0" applyFill="1" applyBorder="1"/>
    <xf numFmtId="0" fontId="4" fillId="15" borderId="0" xfId="0" applyFont="1" applyFill="1" applyBorder="1" applyAlignment="1">
      <alignment horizontal="center"/>
    </xf>
    <xf numFmtId="0" fontId="4" fillId="15" borderId="4" xfId="0" applyNumberFormat="1" applyFont="1" applyFill="1" applyBorder="1" applyAlignment="1">
      <alignment horizontal="center"/>
    </xf>
    <xf numFmtId="0" fontId="6" fillId="15" borderId="0" xfId="0" applyFont="1" applyFill="1" applyBorder="1" applyAlignment="1"/>
    <xf numFmtId="164" fontId="0" fillId="15" borderId="0" xfId="0" applyNumberFormat="1" applyFill="1" applyBorder="1"/>
    <xf numFmtId="0" fontId="5" fillId="0" borderId="0" xfId="0" applyFont="1" applyBorder="1"/>
    <xf numFmtId="49" fontId="4" fillId="4" borderId="3" xfId="0" applyNumberFormat="1" applyFont="1" applyFill="1" applyBorder="1" applyAlignment="1">
      <alignment horizontal="center"/>
    </xf>
    <xf numFmtId="0" fontId="0" fillId="16" borderId="7" xfId="0" applyFill="1" applyBorder="1" applyAlignment="1">
      <alignment horizontal="center"/>
    </xf>
    <xf numFmtId="0" fontId="0" fillId="16" borderId="5" xfId="0" applyFill="1" applyBorder="1" applyAlignment="1">
      <alignment horizontal="center"/>
    </xf>
    <xf numFmtId="0" fontId="0" fillId="16" borderId="11" xfId="0" applyFill="1" applyBorder="1" applyAlignment="1">
      <alignment horizontal="center"/>
    </xf>
    <xf numFmtId="0" fontId="0" fillId="16" borderId="1" xfId="0" applyFill="1" applyBorder="1" applyAlignment="1">
      <alignment horizontal="center"/>
    </xf>
    <xf numFmtId="0" fontId="0" fillId="16" borderId="10" xfId="0" applyFill="1" applyBorder="1" applyAlignment="1">
      <alignment horizontal="center"/>
    </xf>
    <xf numFmtId="0" fontId="4" fillId="3" borderId="16" xfId="0" applyFont="1" applyFill="1" applyBorder="1" applyAlignment="1">
      <alignment horizontal="center" vertical="center" wrapText="1"/>
    </xf>
    <xf numFmtId="0" fontId="4" fillId="3" borderId="13" xfId="0" applyFont="1" applyFill="1" applyBorder="1" applyAlignment="1">
      <alignment horizontal="left" vertical="center"/>
    </xf>
    <xf numFmtId="0" fontId="4" fillId="3" borderId="13" xfId="0" applyFont="1" applyFill="1" applyBorder="1" applyAlignment="1">
      <alignment horizontal="center" vertical="center"/>
    </xf>
    <xf numFmtId="0" fontId="4" fillId="7" borderId="13" xfId="0" applyFont="1" applyFill="1" applyBorder="1" applyAlignment="1">
      <alignment horizontal="center" vertical="center"/>
    </xf>
    <xf numFmtId="0" fontId="4" fillId="8" borderId="13" xfId="0" applyFont="1" applyFill="1" applyBorder="1" applyAlignment="1">
      <alignment horizontal="center" vertical="center"/>
    </xf>
    <xf numFmtId="0" fontId="4" fillId="10" borderId="13" xfId="0" applyFont="1" applyFill="1" applyBorder="1" applyAlignment="1">
      <alignment horizontal="center" vertical="center"/>
    </xf>
    <xf numFmtId="0" fontId="4" fillId="5" borderId="13" xfId="0" applyFont="1" applyFill="1" applyBorder="1" applyAlignment="1">
      <alignment horizontal="center" vertical="center"/>
    </xf>
    <xf numFmtId="0" fontId="4" fillId="14" borderId="13" xfId="0" applyFont="1" applyFill="1" applyBorder="1" applyAlignment="1">
      <alignment horizontal="center" vertical="center"/>
    </xf>
    <xf numFmtId="0" fontId="4" fillId="4" borderId="13" xfId="0" applyFont="1" applyFill="1" applyBorder="1" applyAlignment="1">
      <alignment horizontal="center" vertical="center"/>
    </xf>
    <xf numFmtId="0" fontId="4" fillId="15" borderId="13" xfId="0" applyFont="1" applyFill="1" applyBorder="1" applyAlignment="1">
      <alignment horizontal="center" vertical="center"/>
    </xf>
    <xf numFmtId="0" fontId="4" fillId="11" borderId="13" xfId="0" applyFont="1" applyFill="1" applyBorder="1" applyAlignment="1">
      <alignment horizontal="center" vertical="center"/>
    </xf>
    <xf numFmtId="0" fontId="4" fillId="12" borderId="13" xfId="0" applyFont="1" applyFill="1" applyBorder="1" applyAlignment="1">
      <alignment horizontal="center" vertical="center"/>
    </xf>
    <xf numFmtId="0" fontId="4" fillId="6" borderId="13" xfId="0" applyFont="1" applyFill="1" applyBorder="1" applyAlignment="1">
      <alignment horizontal="center" vertical="center"/>
    </xf>
    <xf numFmtId="0" fontId="4" fillId="9" borderId="14" xfId="0" applyFont="1" applyFill="1" applyBorder="1" applyAlignment="1">
      <alignment horizontal="center" vertical="center"/>
    </xf>
    <xf numFmtId="49" fontId="0" fillId="0" borderId="1" xfId="0" applyNumberFormat="1" applyBorder="1" applyAlignment="1">
      <alignment horizontal="center"/>
    </xf>
    <xf numFmtId="0" fontId="5" fillId="8" borderId="0" xfId="0" applyFont="1" applyFill="1" applyBorder="1" applyAlignment="1">
      <alignment horizontal="center"/>
    </xf>
    <xf numFmtId="0" fontId="5" fillId="4" borderId="0" xfId="0" applyFont="1" applyFill="1" applyBorder="1" applyAlignment="1">
      <alignment horizontal="center"/>
    </xf>
    <xf numFmtId="0" fontId="5" fillId="11" borderId="0" xfId="0" applyFont="1" applyFill="1" applyBorder="1" applyAlignment="1">
      <alignment horizontal="center"/>
    </xf>
    <xf numFmtId="0" fontId="5" fillId="12" borderId="0" xfId="0" applyFont="1" applyFill="1" applyBorder="1" applyAlignment="1">
      <alignment horizontal="center"/>
    </xf>
    <xf numFmtId="0" fontId="5" fillId="6" borderId="0" xfId="0" applyFont="1" applyFill="1" applyBorder="1" applyAlignment="1">
      <alignment horizontal="center"/>
    </xf>
    <xf numFmtId="0" fontId="0" fillId="0" borderId="7" xfId="0" applyFill="1" applyBorder="1" applyAlignment="1">
      <alignment horizontal="center"/>
    </xf>
    <xf numFmtId="165" fontId="5" fillId="0" borderId="8" xfId="0" applyNumberFormat="1" applyFont="1" applyFill="1" applyBorder="1" applyAlignment="1">
      <alignment horizontal="center"/>
    </xf>
    <xf numFmtId="2" fontId="0" fillId="0" borderId="8" xfId="0" applyNumberFormat="1" applyFill="1" applyBorder="1" applyAlignment="1">
      <alignment horizontal="center"/>
    </xf>
    <xf numFmtId="0" fontId="0" fillId="0" borderId="9" xfId="0" applyFill="1" applyBorder="1" applyAlignment="1">
      <alignment horizontal="center"/>
    </xf>
    <xf numFmtId="2" fontId="5" fillId="0" borderId="0" xfId="0" applyNumberFormat="1" applyFont="1" applyFill="1" applyBorder="1" applyAlignment="1">
      <alignment horizontal="center"/>
    </xf>
    <xf numFmtId="0" fontId="5" fillId="0" borderId="5" xfId="0" applyFont="1" applyFill="1" applyBorder="1" applyAlignment="1">
      <alignment horizontal="center"/>
    </xf>
    <xf numFmtId="0" fontId="0" fillId="0" borderId="8" xfId="0" applyFill="1" applyBorder="1"/>
    <xf numFmtId="0" fontId="0" fillId="0" borderId="8" xfId="0" applyFill="1" applyBorder="1" applyAlignment="1">
      <alignment horizontal="center"/>
    </xf>
    <xf numFmtId="0" fontId="5" fillId="0" borderId="8" xfId="0" applyNumberFormat="1" applyFont="1" applyFill="1" applyBorder="1" applyAlignment="1">
      <alignment horizontal="center"/>
    </xf>
    <xf numFmtId="0" fontId="5" fillId="0" borderId="9" xfId="0" applyNumberFormat="1" applyFont="1" applyFill="1" applyBorder="1" applyAlignment="1">
      <alignment horizontal="center"/>
    </xf>
    <xf numFmtId="164" fontId="4" fillId="6" borderId="3" xfId="0" applyNumberFormat="1" applyFont="1" applyFill="1" applyBorder="1" applyAlignment="1">
      <alignment horizontal="center"/>
    </xf>
    <xf numFmtId="164" fontId="4" fillId="5" borderId="3" xfId="0" applyNumberFormat="1" applyFont="1" applyFill="1" applyBorder="1" applyAlignment="1">
      <alignment horizontal="center"/>
    </xf>
    <xf numFmtId="49" fontId="4" fillId="14" borderId="3" xfId="0" applyNumberFormat="1" applyFont="1" applyFill="1" applyBorder="1" applyAlignment="1">
      <alignment horizontal="center"/>
    </xf>
    <xf numFmtId="164" fontId="4" fillId="3" borderId="13" xfId="0" applyNumberFormat="1"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0" borderId="0" xfId="0" applyFont="1" applyBorder="1"/>
    <xf numFmtId="0" fontId="5" fillId="0" borderId="8" xfId="0" applyFont="1" applyFill="1" applyBorder="1"/>
    <xf numFmtId="0" fontId="5" fillId="0" borderId="8" xfId="0" applyFont="1" applyFill="1" applyBorder="1" applyAlignment="1">
      <alignment horizontal="center"/>
    </xf>
    <xf numFmtId="0" fontId="5" fillId="0" borderId="0" xfId="0" applyFont="1" applyFill="1" applyBorder="1"/>
    <xf numFmtId="0" fontId="5" fillId="0" borderId="1" xfId="0" applyFont="1" applyFill="1" applyBorder="1"/>
    <xf numFmtId="0" fontId="5" fillId="0" borderId="9" xfId="0" applyFont="1" applyFill="1" applyBorder="1" applyAlignment="1">
      <alignment horizontal="center"/>
    </xf>
    <xf numFmtId="0" fontId="5" fillId="0" borderId="6" xfId="0" applyFont="1" applyFill="1" applyBorder="1" applyAlignment="1">
      <alignment horizontal="center"/>
    </xf>
    <xf numFmtId="0" fontId="5" fillId="0" borderId="1" xfId="0" applyFont="1" applyFill="1" applyBorder="1" applyAlignment="1">
      <alignment horizontal="center"/>
    </xf>
    <xf numFmtId="0" fontId="5" fillId="0" borderId="10" xfId="0" applyFont="1" applyFill="1" applyBorder="1" applyAlignment="1">
      <alignment horizontal="center"/>
    </xf>
    <xf numFmtId="49" fontId="0" fillId="0" borderId="8" xfId="0" applyNumberFormat="1" applyFill="1" applyBorder="1" applyAlignment="1">
      <alignment horizontal="center"/>
    </xf>
    <xf numFmtId="49" fontId="4" fillId="0" borderId="0" xfId="0" applyNumberFormat="1" applyFont="1" applyBorder="1" applyAlignment="1">
      <alignment horizontal="center"/>
    </xf>
    <xf numFmtId="0" fontId="4" fillId="3" borderId="7" xfId="0" applyFont="1" applyFill="1" applyBorder="1" applyAlignment="1">
      <alignment horizontal="center" vertical="center" wrapText="1"/>
    </xf>
    <xf numFmtId="0" fontId="4" fillId="3" borderId="8" xfId="0" applyFont="1" applyFill="1" applyBorder="1" applyAlignment="1">
      <alignment horizontal="left" vertical="center"/>
    </xf>
    <xf numFmtId="0" fontId="4" fillId="3" borderId="8" xfId="0" applyFont="1" applyFill="1" applyBorder="1" applyAlignment="1">
      <alignment horizontal="center" vertical="center"/>
    </xf>
    <xf numFmtId="164" fontId="4" fillId="3" borderId="8" xfId="0" applyNumberFormat="1"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7" borderId="8" xfId="0" applyFont="1" applyFill="1" applyBorder="1" applyAlignment="1">
      <alignment horizontal="center" vertical="center"/>
    </xf>
    <xf numFmtId="0" fontId="4" fillId="8" borderId="8" xfId="0" applyFont="1" applyFill="1" applyBorder="1" applyAlignment="1">
      <alignment horizontal="center" vertical="center"/>
    </xf>
    <xf numFmtId="0" fontId="4" fillId="10" borderId="8" xfId="0" applyFont="1" applyFill="1" applyBorder="1" applyAlignment="1">
      <alignment horizontal="center" vertical="center"/>
    </xf>
    <xf numFmtId="0" fontId="4" fillId="5" borderId="8" xfId="0" applyFont="1" applyFill="1" applyBorder="1" applyAlignment="1">
      <alignment horizontal="center" vertical="center"/>
    </xf>
    <xf numFmtId="0" fontId="4" fillId="14" borderId="8" xfId="0" applyFont="1" applyFill="1" applyBorder="1" applyAlignment="1">
      <alignment horizontal="center" vertical="center"/>
    </xf>
    <xf numFmtId="0" fontId="4" fillId="4" borderId="8" xfId="0" applyFont="1" applyFill="1" applyBorder="1" applyAlignment="1">
      <alignment horizontal="center" vertical="center"/>
    </xf>
    <xf numFmtId="0" fontId="4" fillId="15" borderId="8" xfId="0" applyFont="1" applyFill="1" applyBorder="1" applyAlignment="1">
      <alignment horizontal="center" vertical="center"/>
    </xf>
    <xf numFmtId="0" fontId="4" fillId="11" borderId="8" xfId="0" applyFont="1" applyFill="1" applyBorder="1" applyAlignment="1">
      <alignment horizontal="center" vertical="center"/>
    </xf>
    <xf numFmtId="0" fontId="4" fillId="12" borderId="8" xfId="0" applyFont="1" applyFill="1" applyBorder="1" applyAlignment="1">
      <alignment horizontal="center" vertical="center"/>
    </xf>
    <xf numFmtId="0" fontId="4" fillId="6" borderId="8" xfId="0" applyFont="1" applyFill="1" applyBorder="1" applyAlignment="1">
      <alignment horizontal="center" vertical="center"/>
    </xf>
    <xf numFmtId="0" fontId="4" fillId="9" borderId="9" xfId="0" applyFont="1" applyFill="1" applyBorder="1" applyAlignment="1">
      <alignment horizontal="center" vertical="center"/>
    </xf>
    <xf numFmtId="0" fontId="0" fillId="5" borderId="7" xfId="0" applyFill="1" applyBorder="1" applyAlignment="1">
      <alignment horizontal="center"/>
    </xf>
    <xf numFmtId="0" fontId="0" fillId="5" borderId="9" xfId="0" applyFill="1" applyBorder="1" applyAlignment="1">
      <alignment horizontal="center"/>
    </xf>
    <xf numFmtId="0" fontId="4" fillId="9" borderId="8" xfId="0" applyFont="1" applyFill="1" applyBorder="1" applyAlignment="1">
      <alignment horizontal="center"/>
    </xf>
    <xf numFmtId="164" fontId="4" fillId="9" borderId="9" xfId="0" applyNumberFormat="1" applyFont="1"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4" fillId="6" borderId="0" xfId="0" applyFont="1" applyFill="1" applyBorder="1" applyAlignment="1">
      <alignment horizontal="center"/>
    </xf>
    <xf numFmtId="164" fontId="4" fillId="6" borderId="6" xfId="0" applyNumberFormat="1" applyFont="1" applyFill="1" applyBorder="1" applyAlignment="1">
      <alignment horizontal="center"/>
    </xf>
    <xf numFmtId="164" fontId="4" fillId="12" borderId="6" xfId="0" applyNumberFormat="1" applyFont="1" applyFill="1" applyBorder="1" applyAlignment="1">
      <alignment horizontal="center"/>
    </xf>
    <xf numFmtId="164" fontId="4" fillId="11" borderId="6" xfId="0" applyNumberFormat="1" applyFont="1" applyFill="1" applyBorder="1" applyAlignment="1">
      <alignment horizontal="center"/>
    </xf>
    <xf numFmtId="0" fontId="4" fillId="13" borderId="0" xfId="0" applyFont="1" applyFill="1" applyBorder="1" applyAlignment="1">
      <alignment horizontal="center"/>
    </xf>
    <xf numFmtId="164" fontId="4" fillId="13" borderId="6" xfId="0" applyNumberFormat="1" applyFont="1" applyFill="1" applyBorder="1" applyAlignment="1">
      <alignment horizontal="center"/>
    </xf>
    <xf numFmtId="0" fontId="4" fillId="5" borderId="0" xfId="0" applyFont="1" applyFill="1" applyBorder="1" applyAlignment="1">
      <alignment horizontal="center"/>
    </xf>
    <xf numFmtId="164" fontId="4" fillId="4" borderId="6" xfId="0" applyNumberFormat="1" applyFont="1" applyFill="1" applyBorder="1" applyAlignment="1">
      <alignment horizontal="center"/>
    </xf>
    <xf numFmtId="0" fontId="4" fillId="14" borderId="0" xfId="0" applyFont="1" applyFill="1" applyBorder="1" applyAlignment="1">
      <alignment horizontal="center"/>
    </xf>
    <xf numFmtId="164" fontId="4" fillId="14" borderId="6" xfId="0" applyNumberFormat="1" applyFont="1" applyFill="1" applyBorder="1" applyAlignment="1">
      <alignment horizontal="center"/>
    </xf>
    <xf numFmtId="49" fontId="0" fillId="14" borderId="0" xfId="0" applyNumberFormat="1" applyFill="1" applyBorder="1" applyAlignment="1">
      <alignment horizontal="center"/>
    </xf>
    <xf numFmtId="164" fontId="4" fillId="5" borderId="6" xfId="0" applyNumberFormat="1" applyFont="1" applyFill="1" applyBorder="1" applyAlignment="1">
      <alignment horizontal="center"/>
    </xf>
    <xf numFmtId="0" fontId="4" fillId="10" borderId="0" xfId="0" applyFont="1" applyFill="1" applyBorder="1" applyAlignment="1">
      <alignment horizontal="center"/>
    </xf>
    <xf numFmtId="164" fontId="4" fillId="10" borderId="6" xfId="0" applyNumberFormat="1" applyFont="1" applyFill="1" applyBorder="1" applyAlignment="1">
      <alignment horizontal="center"/>
    </xf>
    <xf numFmtId="0" fontId="4" fillId="8" borderId="0" xfId="0" applyFont="1" applyFill="1" applyBorder="1" applyAlignment="1">
      <alignment horizontal="center"/>
    </xf>
    <xf numFmtId="164" fontId="4" fillId="8" borderId="6" xfId="0" applyNumberFormat="1" applyFont="1" applyFill="1" applyBorder="1" applyAlignment="1">
      <alignment horizontal="center"/>
    </xf>
    <xf numFmtId="0" fontId="4" fillId="7" borderId="1" xfId="0" applyFont="1" applyFill="1" applyBorder="1" applyAlignment="1">
      <alignment horizontal="center"/>
    </xf>
    <xf numFmtId="164" fontId="4" fillId="7" borderId="10" xfId="0" applyNumberFormat="1" applyFont="1" applyFill="1" applyBorder="1" applyAlignment="1">
      <alignment horizontal="center"/>
    </xf>
    <xf numFmtId="0" fontId="0" fillId="19" borderId="0" xfId="0" applyFill="1" applyBorder="1"/>
    <xf numFmtId="0" fontId="0" fillId="5" borderId="11" xfId="0" applyFill="1" applyBorder="1" applyAlignment="1">
      <alignment horizontal="center"/>
    </xf>
    <xf numFmtId="0" fontId="0" fillId="5" borderId="10" xfId="0" applyFill="1" applyBorder="1" applyAlignment="1">
      <alignment horizontal="center"/>
    </xf>
    <xf numFmtId="0" fontId="0" fillId="0" borderId="8" xfId="0" applyBorder="1" applyAlignment="1">
      <alignment horizontal="left"/>
    </xf>
    <xf numFmtId="0" fontId="0" fillId="0" borderId="0" xfId="0" applyBorder="1" applyAlignment="1">
      <alignment horizontal="left"/>
    </xf>
    <xf numFmtId="0" fontId="0" fillId="0" borderId="1" xfId="0" applyBorder="1" applyAlignment="1">
      <alignment horizontal="left"/>
    </xf>
    <xf numFmtId="0" fontId="0" fillId="0" borderId="0" xfId="0" applyAlignment="1">
      <alignment horizontal="left"/>
    </xf>
    <xf numFmtId="0" fontId="4" fillId="0" borderId="0" xfId="0" applyFont="1" applyBorder="1" applyAlignment="1">
      <alignment horizontal="left"/>
    </xf>
    <xf numFmtId="0" fontId="0" fillId="0" borderId="7" xfId="0" applyBorder="1" applyAlignment="1">
      <alignment horizontal="center"/>
    </xf>
    <xf numFmtId="0" fontId="0" fillId="0" borderId="8" xfId="0" applyBorder="1" applyAlignment="1">
      <alignment horizontal="center"/>
    </xf>
    <xf numFmtId="164" fontId="0" fillId="0" borderId="8" xfId="0" applyNumberFormat="1" applyBorder="1" applyAlignment="1">
      <alignment horizontal="center"/>
    </xf>
    <xf numFmtId="164" fontId="0" fillId="0" borderId="1" xfId="0" applyNumberFormat="1" applyBorder="1" applyAlignment="1">
      <alignment horizontal="center"/>
    </xf>
    <xf numFmtId="164" fontId="4" fillId="0" borderId="0" xfId="0" applyNumberFormat="1" applyFont="1" applyBorder="1" applyAlignment="1">
      <alignment horizontal="center"/>
    </xf>
    <xf numFmtId="0" fontId="5" fillId="0" borderId="0" xfId="0" applyFont="1" applyBorder="1" applyAlignment="1">
      <alignment horizontal="left"/>
    </xf>
    <xf numFmtId="0" fontId="5" fillId="19" borderId="0" xfId="0" applyFont="1" applyFill="1" applyBorder="1" applyAlignment="1">
      <alignment horizontal="center"/>
    </xf>
    <xf numFmtId="0" fontId="4" fillId="19" borderId="0" xfId="0" quotePrefix="1" applyFont="1" applyFill="1" applyBorder="1" applyAlignment="1">
      <alignment horizontal="center"/>
    </xf>
    <xf numFmtId="0" fontId="5" fillId="19" borderId="0" xfId="0" applyFont="1" applyFill="1"/>
    <xf numFmtId="0" fontId="0" fillId="19" borderId="0" xfId="0" applyFill="1" applyAlignment="1">
      <alignment horizontal="center"/>
    </xf>
    <xf numFmtId="0" fontId="4" fillId="19" borderId="2" xfId="0" applyNumberFormat="1" applyFont="1" applyFill="1" applyBorder="1" applyAlignment="1">
      <alignment horizontal="center"/>
    </xf>
    <xf numFmtId="0" fontId="5" fillId="19" borderId="5" xfId="0" applyFont="1" applyFill="1" applyBorder="1" applyAlignment="1">
      <alignment horizontal="center"/>
    </xf>
    <xf numFmtId="0" fontId="4" fillId="19" borderId="3" xfId="0" applyNumberFormat="1" applyFont="1" applyFill="1" applyBorder="1" applyAlignment="1">
      <alignment horizontal="center"/>
    </xf>
    <xf numFmtId="0" fontId="0" fillId="19" borderId="0" xfId="0" applyFill="1"/>
    <xf numFmtId="0" fontId="4" fillId="19" borderId="0" xfId="0" applyFont="1" applyFill="1" applyBorder="1" applyAlignment="1">
      <alignment horizontal="center"/>
    </xf>
    <xf numFmtId="0" fontId="4" fillId="19" borderId="4" xfId="0" applyNumberFormat="1" applyFont="1" applyFill="1" applyBorder="1" applyAlignment="1">
      <alignment horizontal="center"/>
    </xf>
    <xf numFmtId="0" fontId="6" fillId="19" borderId="0" xfId="0" applyFont="1" applyFill="1" applyBorder="1" applyAlignment="1"/>
    <xf numFmtId="49" fontId="0" fillId="19" borderId="0" xfId="0" applyNumberFormat="1" applyFill="1" applyBorder="1"/>
    <xf numFmtId="0" fontId="5" fillId="14" borderId="0" xfId="0" applyFont="1" applyFill="1" applyBorder="1" applyAlignment="1">
      <alignment horizontal="center"/>
    </xf>
    <xf numFmtId="0" fontId="4" fillId="14" borderId="0" xfId="0" quotePrefix="1" applyFont="1" applyFill="1" applyBorder="1" applyAlignment="1">
      <alignment horizontal="center"/>
    </xf>
    <xf numFmtId="0" fontId="5" fillId="14" borderId="0" xfId="0" applyFont="1" applyFill="1" applyBorder="1"/>
    <xf numFmtId="0" fontId="0" fillId="14" borderId="0" xfId="0" applyFill="1" applyAlignment="1">
      <alignment horizontal="center"/>
    </xf>
    <xf numFmtId="0" fontId="4" fillId="14" borderId="2" xfId="0" applyNumberFormat="1" applyFont="1" applyFill="1" applyBorder="1" applyAlignment="1">
      <alignment horizontal="center"/>
    </xf>
    <xf numFmtId="0" fontId="4" fillId="14" borderId="3" xfId="0" applyNumberFormat="1" applyFont="1" applyFill="1" applyBorder="1" applyAlignment="1">
      <alignment horizontal="center"/>
    </xf>
    <xf numFmtId="0" fontId="4" fillId="14" borderId="4" xfId="0" applyNumberFormat="1" applyFont="1" applyFill="1" applyBorder="1" applyAlignment="1">
      <alignment horizontal="center"/>
    </xf>
    <xf numFmtId="0" fontId="6" fillId="14" borderId="0" xfId="0" applyFont="1" applyFill="1" applyBorder="1" applyAlignment="1"/>
    <xf numFmtId="49" fontId="4" fillId="6" borderId="6" xfId="0" applyNumberFormat="1" applyFont="1" applyFill="1" applyBorder="1" applyAlignment="1">
      <alignment horizontal="center"/>
    </xf>
    <xf numFmtId="0" fontId="0" fillId="5" borderId="0" xfId="0" applyFill="1" applyBorder="1" applyAlignment="1">
      <alignment horizontal="center"/>
    </xf>
    <xf numFmtId="49" fontId="4" fillId="4" borderId="6" xfId="0" applyNumberFormat="1" applyFont="1" applyFill="1" applyBorder="1" applyAlignment="1">
      <alignment horizontal="center"/>
    </xf>
    <xf numFmtId="164" fontId="4" fillId="10" borderId="0" xfId="0" applyNumberFormat="1" applyFont="1" applyFill="1" applyBorder="1" applyAlignment="1">
      <alignment horizontal="center"/>
    </xf>
    <xf numFmtId="0" fontId="4" fillId="7" borderId="1" xfId="0" applyFont="1" applyFill="1" applyBorder="1" applyAlignment="1">
      <alignment horizontal="center" vertical="center"/>
    </xf>
    <xf numFmtId="49" fontId="4" fillId="7" borderId="10" xfId="0" applyNumberFormat="1" applyFont="1" applyFill="1" applyBorder="1" applyAlignment="1">
      <alignment horizontal="center"/>
    </xf>
    <xf numFmtId="0" fontId="0" fillId="0" borderId="8" xfId="0" applyBorder="1"/>
    <xf numFmtId="49" fontId="0" fillId="0" borderId="8" xfId="0" applyNumberFormat="1" applyBorder="1" applyAlignment="1">
      <alignment horizontal="center"/>
    </xf>
    <xf numFmtId="0" fontId="0" fillId="5" borderId="8" xfId="0" applyFill="1" applyBorder="1" applyAlignment="1">
      <alignment horizontal="center"/>
    </xf>
    <xf numFmtId="0" fontId="0" fillId="5" borderId="1" xfId="0" applyFill="1" applyBorder="1" applyAlignment="1">
      <alignment horizontal="center"/>
    </xf>
    <xf numFmtId="0" fontId="4" fillId="18" borderId="7" xfId="0" quotePrefix="1" applyFont="1" applyFill="1" applyBorder="1" applyAlignment="1">
      <alignment horizontal="center"/>
    </xf>
    <xf numFmtId="0" fontId="4" fillId="18" borderId="5" xfId="0" quotePrefix="1" applyFont="1" applyFill="1" applyBorder="1" applyAlignment="1">
      <alignment horizontal="center"/>
    </xf>
    <xf numFmtId="0" fontId="5" fillId="0" borderId="7" xfId="0" applyFont="1" applyFill="1" applyBorder="1"/>
    <xf numFmtId="0" fontId="5" fillId="0" borderId="5" xfId="0" applyFont="1" applyFill="1" applyBorder="1"/>
    <xf numFmtId="0" fontId="5" fillId="0" borderId="11" xfId="0" applyFont="1" applyFill="1" applyBorder="1"/>
    <xf numFmtId="49" fontId="0" fillId="0" borderId="8" xfId="0" applyNumberFormat="1" applyBorder="1"/>
    <xf numFmtId="49" fontId="0" fillId="0" borderId="1" xfId="0" applyNumberFormat="1" applyBorder="1"/>
    <xf numFmtId="0" fontId="4" fillId="18" borderId="8" xfId="0" applyNumberFormat="1" applyFont="1" applyFill="1" applyBorder="1" applyAlignment="1">
      <alignment horizontal="center"/>
    </xf>
    <xf numFmtId="0" fontId="4" fillId="18" borderId="0" xfId="0" applyNumberFormat="1" applyFont="1" applyFill="1" applyBorder="1" applyAlignment="1">
      <alignment horizontal="center"/>
    </xf>
    <xf numFmtId="0" fontId="4" fillId="18" borderId="1" xfId="0" applyNumberFormat="1" applyFont="1" applyFill="1" applyBorder="1" applyAlignment="1">
      <alignment horizontal="center"/>
    </xf>
    <xf numFmtId="0" fontId="5" fillId="0" borderId="7" xfId="0" applyFont="1" applyFill="1" applyBorder="1" applyAlignment="1">
      <alignment horizontal="center"/>
    </xf>
    <xf numFmtId="0" fontId="5" fillId="0" borderId="11" xfId="0" applyFont="1" applyFill="1" applyBorder="1" applyAlignment="1">
      <alignment horizontal="center"/>
    </xf>
    <xf numFmtId="49" fontId="4" fillId="0" borderId="8" xfId="0" applyNumberFormat="1" applyFont="1" applyBorder="1" applyAlignment="1">
      <alignment horizontal="center"/>
    </xf>
    <xf numFmtId="0" fontId="4" fillId="0" borderId="8" xfId="0" applyFont="1" applyBorder="1"/>
    <xf numFmtId="0" fontId="4" fillId="10" borderId="5" xfId="0" applyFont="1" applyFill="1" applyBorder="1" applyAlignment="1">
      <alignment horizontal="center"/>
    </xf>
    <xf numFmtId="2" fontId="5" fillId="0" borderId="1" xfId="0" applyNumberFormat="1" applyFont="1" applyFill="1" applyBorder="1" applyAlignment="1">
      <alignment horizontal="center"/>
    </xf>
    <xf numFmtId="166" fontId="4" fillId="9" borderId="9" xfId="0" applyNumberFormat="1" applyFont="1" applyFill="1" applyBorder="1" applyAlignment="1">
      <alignment horizontal="center"/>
    </xf>
    <xf numFmtId="0" fontId="4" fillId="6" borderId="0" xfId="0" applyFont="1" applyFill="1" applyAlignment="1">
      <alignment horizontal="center"/>
    </xf>
    <xf numFmtId="0" fontId="4" fillId="12" borderId="0" xfId="0" applyFont="1" applyFill="1" applyAlignment="1">
      <alignment horizontal="center"/>
    </xf>
    <xf numFmtId="0" fontId="4" fillId="11" borderId="0" xfId="0" applyFont="1" applyFill="1" applyAlignment="1">
      <alignment horizontal="center"/>
    </xf>
    <xf numFmtId="166" fontId="4" fillId="11" borderId="6" xfId="0" applyNumberFormat="1" applyFont="1" applyFill="1" applyBorder="1" applyAlignment="1">
      <alignment horizontal="center"/>
    </xf>
    <xf numFmtId="0" fontId="4" fillId="15" borderId="0" xfId="0" applyFont="1" applyFill="1" applyAlignment="1">
      <alignment horizontal="center"/>
    </xf>
    <xf numFmtId="164" fontId="4" fillId="15" borderId="6" xfId="0" applyNumberFormat="1" applyFont="1" applyFill="1" applyBorder="1" applyAlignment="1">
      <alignment horizontal="center"/>
    </xf>
    <xf numFmtId="0" fontId="4" fillId="4" borderId="0" xfId="0" applyFont="1" applyFill="1" applyAlignment="1">
      <alignment horizontal="center"/>
    </xf>
    <xf numFmtId="166" fontId="0" fillId="14" borderId="6" xfId="0" applyNumberFormat="1" applyFill="1" applyBorder="1"/>
    <xf numFmtId="0" fontId="4" fillId="10" borderId="0" xfId="0" applyFont="1" applyFill="1" applyAlignment="1">
      <alignment horizontal="center"/>
    </xf>
    <xf numFmtId="166" fontId="4" fillId="5" borderId="6" xfId="0" applyNumberFormat="1" applyFont="1" applyFill="1" applyBorder="1"/>
    <xf numFmtId="0" fontId="4" fillId="5" borderId="0" xfId="0" applyFont="1" applyFill="1" applyAlignment="1">
      <alignment horizontal="center"/>
    </xf>
    <xf numFmtId="49" fontId="4" fillId="0" borderId="8" xfId="0" applyNumberFormat="1" applyFont="1" applyBorder="1"/>
    <xf numFmtId="0" fontId="4" fillId="0" borderId="8" xfId="0" applyFont="1" applyBorder="1" applyAlignment="1">
      <alignment horizontal="center"/>
    </xf>
    <xf numFmtId="0" fontId="13" fillId="0" borderId="0" xfId="0" applyFont="1" applyBorder="1" applyAlignment="1">
      <alignment horizontal="center"/>
    </xf>
    <xf numFmtId="164" fontId="13" fillId="0" borderId="0" xfId="0" applyNumberFormat="1" applyFont="1" applyBorder="1" applyAlignment="1">
      <alignment horizontal="center" vertical="center"/>
    </xf>
    <xf numFmtId="164" fontId="13" fillId="0" borderId="0" xfId="0" applyNumberFormat="1" applyFont="1" applyBorder="1" applyAlignment="1">
      <alignment horizontal="center"/>
    </xf>
    <xf numFmtId="164" fontId="13" fillId="0" borderId="0" xfId="0" applyNumberFormat="1" applyFont="1" applyBorder="1"/>
    <xf numFmtId="49" fontId="5" fillId="0" borderId="8" xfId="0" applyNumberFormat="1" applyFont="1" applyBorder="1" applyAlignment="1">
      <alignment horizontal="center"/>
    </xf>
    <xf numFmtId="0" fontId="15" fillId="0" borderId="0" xfId="0" applyFont="1" applyBorder="1" applyAlignment="1">
      <alignment horizontal="center"/>
    </xf>
    <xf numFmtId="49" fontId="5" fillId="0" borderId="0" xfId="0" applyNumberFormat="1" applyFont="1" applyBorder="1" applyAlignment="1">
      <alignment horizontal="center"/>
    </xf>
    <xf numFmtId="164" fontId="15" fillId="0" borderId="0" xfId="0" applyNumberFormat="1" applyFont="1" applyBorder="1" applyAlignment="1">
      <alignment horizontal="center"/>
    </xf>
    <xf numFmtId="49" fontId="5" fillId="0" borderId="1" xfId="0" applyNumberFormat="1" applyFont="1" applyBorder="1" applyAlignment="1">
      <alignment horizontal="center"/>
    </xf>
    <xf numFmtId="0" fontId="3" fillId="2" borderId="0"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0" xfId="0" applyFont="1" applyAlignment="1">
      <alignment horizontal="left" vertical="top" wrapText="1"/>
    </xf>
    <xf numFmtId="0" fontId="5" fillId="17" borderId="9" xfId="0" applyFont="1" applyFill="1" applyBorder="1" applyAlignment="1">
      <alignment horizontal="center" vertical="center"/>
    </xf>
    <xf numFmtId="0" fontId="5" fillId="17" borderId="10" xfId="0" applyFont="1" applyFill="1" applyBorder="1" applyAlignment="1">
      <alignment horizontal="center" vertical="center"/>
    </xf>
  </cellXfs>
  <cellStyles count="4">
    <cellStyle name="Hyperlink" xfId="1" builtinId="8"/>
    <cellStyle name="Normal" xfId="0" builtinId="0"/>
    <cellStyle name="Normal 2 2" xfId="2" xr:uid="{00000000-0005-0000-0000-000002000000}"/>
    <cellStyle name="Normal 3" xfId="3" xr:uid="{00000000-0005-0000-0000-000003000000}"/>
  </cellStyles>
  <dxfs count="1441">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FF00"/>
        </patternFill>
      </fill>
    </dxf>
    <dxf>
      <fill>
        <patternFill>
          <bgColor rgb="FFFFFF99"/>
        </patternFill>
      </fill>
    </dxf>
    <dxf>
      <fill>
        <patternFill>
          <bgColor theme="9" tint="0.39994506668294322"/>
        </patternFill>
      </fill>
    </dxf>
    <dxf>
      <fill>
        <patternFill>
          <bgColor theme="9" tint="0.39994506668294322"/>
        </patternFill>
      </fill>
    </dxf>
    <dxf>
      <fill>
        <patternFill>
          <bgColor rgb="FF92D050"/>
        </patternFill>
      </fill>
    </dxf>
    <dxf>
      <fill>
        <patternFill>
          <bgColor theme="6"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FF00"/>
        </patternFill>
      </fill>
    </dxf>
    <dxf>
      <fill>
        <patternFill>
          <bgColor rgb="FFFFFF99"/>
        </patternFill>
      </fill>
    </dxf>
    <dxf>
      <fill>
        <patternFill>
          <bgColor theme="9" tint="0.39994506668294322"/>
        </patternFill>
      </fill>
    </dxf>
    <dxf>
      <fill>
        <patternFill>
          <bgColor theme="9" tint="0.39994506668294322"/>
        </patternFill>
      </fill>
    </dxf>
    <dxf>
      <fill>
        <patternFill>
          <bgColor rgb="FF92D050"/>
        </patternFill>
      </fill>
    </dxf>
    <dxf>
      <fill>
        <patternFill>
          <bgColor theme="6"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39994506668294322"/>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7" tint="0.39994506668294322"/>
        </patternFill>
      </fill>
    </dxf>
    <dxf>
      <fill>
        <patternFill>
          <bgColor theme="7" tint="0.59996337778862885"/>
        </patternFill>
      </fill>
    </dxf>
    <dxf>
      <fill>
        <patternFill>
          <bgColor theme="3" tint="0.39994506668294322"/>
        </patternFill>
      </fill>
    </dxf>
    <dxf>
      <fill>
        <patternFill>
          <bgColor theme="3" tint="0.59996337778862885"/>
        </patternFill>
      </fill>
    </dxf>
    <dxf>
      <fill>
        <patternFill>
          <bgColor theme="3" tint="0.79998168889431442"/>
        </patternFill>
      </fill>
    </dxf>
    <dxf>
      <fill>
        <patternFill>
          <bgColor rgb="FFFFFF00"/>
        </patternFill>
      </fill>
    </dxf>
    <dxf>
      <fill>
        <patternFill>
          <bgColor rgb="FFFFFF99"/>
        </patternFill>
      </fill>
    </dxf>
    <dxf>
      <fill>
        <patternFill>
          <bgColor theme="9" tint="0.39994506668294322"/>
        </patternFill>
      </fill>
    </dxf>
    <dxf>
      <fill>
        <patternFill>
          <bgColor theme="9" tint="0.39994506668294322"/>
        </patternFill>
      </fill>
    </dxf>
    <dxf>
      <fill>
        <patternFill>
          <bgColor rgb="FF92D050"/>
        </patternFill>
      </fill>
    </dxf>
    <dxf>
      <fill>
        <patternFill>
          <bgColor theme="6"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
      <fill>
        <patternFill>
          <bgColor theme="6" tint="0.59996337778862885"/>
        </patternFill>
      </fill>
    </dxf>
    <dxf>
      <fill>
        <patternFill>
          <bgColor rgb="FF92D050"/>
        </patternFill>
      </fill>
    </dxf>
    <dxf>
      <fill>
        <patternFill>
          <bgColor theme="9" tint="0.59996337778862885"/>
        </patternFill>
      </fill>
    </dxf>
    <dxf>
      <fill>
        <patternFill>
          <bgColor theme="9" tint="0.39994506668294322"/>
        </patternFill>
      </fill>
    </dxf>
    <dxf>
      <fill>
        <patternFill>
          <bgColor rgb="FFFFFF99"/>
        </patternFill>
      </fill>
    </dxf>
    <dxf>
      <fill>
        <patternFill>
          <bgColor rgb="FFFFFF00"/>
        </patternFill>
      </fill>
    </dxf>
    <dxf>
      <fill>
        <patternFill>
          <bgColor theme="3" tint="0.79998168889431442"/>
        </patternFill>
      </fill>
    </dxf>
    <dxf>
      <fill>
        <patternFill>
          <bgColor theme="3" tint="0.59996337778862885"/>
        </patternFill>
      </fill>
    </dxf>
    <dxf>
      <fill>
        <patternFill>
          <bgColor theme="3" tint="0.39994506668294322"/>
        </patternFill>
      </fill>
    </dxf>
    <dxf>
      <fill>
        <patternFill>
          <bgColor theme="7" tint="0.59996337778862885"/>
        </patternFill>
      </fill>
    </dxf>
    <dxf>
      <fill>
        <patternFill>
          <bgColor theme="7" tint="0.39994506668294322"/>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wnloads\Championship-2017-R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hampionship-2017-R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X5%20Championship%202017%20R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X5%20Championship%202018%20R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refreshError="1"/>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refreshError="1"/>
      <sheetData sheetId="3" refreshError="1"/>
      <sheetData sheetId="4" refreshError="1"/>
      <sheetData sheetId="5" refreshError="1"/>
      <sheetData sheetId="6">
        <row r="2">
          <cell r="AE2" t="str">
            <v>SNA</v>
          </cell>
        </row>
      </sheetData>
      <sheetData sheetId="7" refreshError="1"/>
      <sheetData sheetId="8" refreshError="1"/>
      <sheetData sheetId="9">
        <row r="2">
          <cell r="AE2" t="str">
            <v>SNA</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refreshError="1"/>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refreshError="1"/>
      <sheetData sheetId="3" refreshError="1"/>
      <sheetData sheetId="4" refreshError="1"/>
      <sheetData sheetId="5" refreshError="1"/>
      <sheetData sheetId="6">
        <row r="2">
          <cell r="AE2" t="str">
            <v>SNA</v>
          </cell>
        </row>
      </sheetData>
      <sheetData sheetId="7" refreshError="1"/>
      <sheetData sheetId="8" refreshError="1"/>
      <sheetData sheetId="9">
        <row r="2">
          <cell r="AE2" t="str">
            <v>SNA</v>
          </cell>
        </row>
      </sheetData>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Broadford"/>
      <sheetName val="Rd2 Winton"/>
      <sheetName val="Rd3 Winton"/>
      <sheetName val="Rd4 Sandown"/>
      <sheetName val="Rd5 Sandown"/>
      <sheetName val="Rd6 PI"/>
      <sheetName val="Rd7 Winton"/>
      <sheetName val="Rd8 Sandown"/>
      <sheetName val="Rd9 SMSP"/>
      <sheetName val="Rd10 PI"/>
      <sheetName val="Championship Scoring"/>
    </sheetNames>
    <sheetDataSet>
      <sheetData sheetId="0" refreshError="1"/>
      <sheetData sheetId="1">
        <row r="2">
          <cell r="AE2" t="str">
            <v>SNA</v>
          </cell>
          <cell r="AF2" t="str">
            <v>Robert Downes</v>
          </cell>
          <cell r="AG2">
            <v>1.1239236111111111E-3</v>
          </cell>
        </row>
        <row r="3">
          <cell r="AE3" t="str">
            <v>SNB</v>
          </cell>
          <cell r="AF3" t="str">
            <v>Peter Dannock</v>
          </cell>
          <cell r="AG3">
            <v>8.4469907407407399E-4</v>
          </cell>
        </row>
        <row r="4">
          <cell r="AE4" t="str">
            <v>SNC</v>
          </cell>
          <cell r="AF4" t="str">
            <v>Robert Hart</v>
          </cell>
          <cell r="AG4">
            <v>8.0659722222222211E-4</v>
          </cell>
        </row>
        <row r="5">
          <cell r="AE5" t="str">
            <v>SND</v>
          </cell>
        </row>
        <row r="6">
          <cell r="AE6" t="str">
            <v>NAC</v>
          </cell>
          <cell r="AF6" t="str">
            <v>Tim Emery</v>
          </cell>
          <cell r="AG6">
            <v>8.333101851851852E-4</v>
          </cell>
        </row>
        <row r="7">
          <cell r="AE7" t="str">
            <v>NBC</v>
          </cell>
          <cell r="AF7" t="str">
            <v>Noel Heritage</v>
          </cell>
          <cell r="AG7">
            <v>8.3692129629629644E-4</v>
          </cell>
        </row>
        <row r="8">
          <cell r="AE8" t="str">
            <v>ABMOD</v>
          </cell>
        </row>
        <row r="9">
          <cell r="AE9" t="str">
            <v>CDMOD</v>
          </cell>
        </row>
        <row r="10">
          <cell r="AE10" t="str">
            <v>SMOD</v>
          </cell>
          <cell r="AF10" t="str">
            <v>Russell Garner</v>
          </cell>
          <cell r="AG10">
            <v>7.8325231481481486E-4</v>
          </cell>
        </row>
        <row r="11">
          <cell r="AE11" t="str">
            <v>RES</v>
          </cell>
          <cell r="AF11" t="str">
            <v>Brendan Beavis</v>
          </cell>
          <cell r="AG11">
            <v>7.7526620370370369E-4</v>
          </cell>
        </row>
        <row r="12">
          <cell r="AE12" t="str">
            <v>OPN</v>
          </cell>
          <cell r="AF12" t="str">
            <v>Brendan Beavis</v>
          </cell>
          <cell r="AG12">
            <v>7.7708333333333329E-4</v>
          </cell>
        </row>
      </sheetData>
      <sheetData sheetId="2" refreshError="1"/>
      <sheetData sheetId="3">
        <row r="2">
          <cell r="AE2" t="str">
            <v>SNA</v>
          </cell>
        </row>
      </sheetData>
      <sheetData sheetId="4">
        <row r="2">
          <cell r="AE2" t="str">
            <v>SNA</v>
          </cell>
        </row>
      </sheetData>
      <sheetData sheetId="5">
        <row r="2">
          <cell r="AE2" t="str">
            <v>SNA</v>
          </cell>
          <cell r="AF2" t="str">
            <v>Robert Downes</v>
          </cell>
          <cell r="AG2">
            <v>1.1239236111111111E-3</v>
          </cell>
        </row>
        <row r="3">
          <cell r="AE3" t="str">
            <v>SNB</v>
          </cell>
          <cell r="AF3" t="str">
            <v>James Sanderson</v>
          </cell>
          <cell r="AG3">
            <v>1.100925925925926E-3</v>
          </cell>
        </row>
        <row r="4">
          <cell r="AE4" t="str">
            <v>SNC</v>
          </cell>
          <cell r="AF4" t="str">
            <v>Robert Hart</v>
          </cell>
          <cell r="AG4">
            <v>1.0593518518518517E-3</v>
          </cell>
        </row>
        <row r="5">
          <cell r="AE5" t="str">
            <v>SND</v>
          </cell>
          <cell r="AF5" t="str">
            <v>Randy Stagno N</v>
          </cell>
          <cell r="AG5" t="str">
            <v>1:31.7520</v>
          </cell>
        </row>
        <row r="6">
          <cell r="AE6" t="str">
            <v>NAC</v>
          </cell>
          <cell r="AF6" t="str">
            <v>Robert Downes</v>
          </cell>
          <cell r="AG6">
            <v>1.1213541666666665E-3</v>
          </cell>
        </row>
        <row r="7">
          <cell r="AE7" t="str">
            <v>NBC</v>
          </cell>
          <cell r="AF7" t="str">
            <v>Peter Phillips</v>
          </cell>
          <cell r="AG7">
            <v>1.0919907407407408E-3</v>
          </cell>
        </row>
        <row r="8">
          <cell r="AE8" t="str">
            <v>ABMOD</v>
          </cell>
          <cell r="AF8" t="str">
            <v>Dean Hasnat</v>
          </cell>
          <cell r="AG8" t="str">
            <v>1:31.5196</v>
          </cell>
        </row>
        <row r="9">
          <cell r="AE9" t="str">
            <v>CDMOD</v>
          </cell>
          <cell r="AF9" t="str">
            <v>Alan Conrad</v>
          </cell>
          <cell r="AG9" t="str">
            <v>1:30.9898</v>
          </cell>
        </row>
        <row r="10">
          <cell r="AE10" t="str">
            <v>SMOD</v>
          </cell>
          <cell r="AF10" t="str">
            <v>Russell Garner</v>
          </cell>
          <cell r="AG10">
            <v>1.0246643518518519E-3</v>
          </cell>
        </row>
        <row r="11">
          <cell r="AE11" t="str">
            <v>RES</v>
          </cell>
          <cell r="AF11" t="str">
            <v>Paul Ledwith</v>
          </cell>
          <cell r="AG11">
            <v>9.8364583333333333E-4</v>
          </cell>
        </row>
        <row r="12">
          <cell r="AE12" t="str">
            <v>OPN</v>
          </cell>
          <cell r="AF12" t="str">
            <v>Steven Cook</v>
          </cell>
          <cell r="AG12">
            <v>9.6119212962962966E-4</v>
          </cell>
        </row>
      </sheetData>
      <sheetData sheetId="6">
        <row r="2">
          <cell r="AE2" t="str">
            <v>SNA</v>
          </cell>
          <cell r="AF2" t="str">
            <v>Robert Downes</v>
          </cell>
          <cell r="AG2">
            <v>1.4273495370370371E-3</v>
          </cell>
        </row>
        <row r="3">
          <cell r="AE3" t="str">
            <v>SNB</v>
          </cell>
          <cell r="AF3" t="str">
            <v>Stephen Downes</v>
          </cell>
          <cell r="AG3">
            <v>1.4279050925925926E-3</v>
          </cell>
        </row>
        <row r="4">
          <cell r="AE4" t="str">
            <v>SNC</v>
          </cell>
          <cell r="AF4" t="str">
            <v>Alan Conrad</v>
          </cell>
          <cell r="AG4">
            <v>1.3765625000000002E-3</v>
          </cell>
        </row>
        <row r="5">
          <cell r="AE5" t="str">
            <v>SND</v>
          </cell>
          <cell r="AF5" t="str">
            <v>Randy Stagno Navarra</v>
          </cell>
          <cell r="AG5">
            <v>1.4013310185185186E-3</v>
          </cell>
        </row>
        <row r="6">
          <cell r="AE6" t="str">
            <v>NAC</v>
          </cell>
          <cell r="AF6" t="str">
            <v>Robert Downes</v>
          </cell>
          <cell r="AG6">
            <v>1.4134722222222222E-3</v>
          </cell>
        </row>
        <row r="7">
          <cell r="AE7" t="str">
            <v>NBC</v>
          </cell>
          <cell r="AF7" t="str">
            <v>Noel Heritage</v>
          </cell>
          <cell r="AG7">
            <v>1.3983680555555557E-3</v>
          </cell>
        </row>
        <row r="8">
          <cell r="AE8" t="str">
            <v>ABMOD</v>
          </cell>
        </row>
        <row r="9">
          <cell r="AE9" t="str">
            <v>CDMOD</v>
          </cell>
        </row>
        <row r="10">
          <cell r="AE10" t="str">
            <v>SMOD</v>
          </cell>
          <cell r="AF10" t="str">
            <v>Russell Garner</v>
          </cell>
          <cell r="AG10">
            <v>1.2893287037037038E-3</v>
          </cell>
        </row>
        <row r="11">
          <cell r="AE11" t="str">
            <v>RES</v>
          </cell>
          <cell r="AF11" t="str">
            <v>Paul Ledwith</v>
          </cell>
          <cell r="AG11">
            <v>1.2727662037037037E-3</v>
          </cell>
        </row>
        <row r="12">
          <cell r="AE12" t="str">
            <v>OPN</v>
          </cell>
          <cell r="AF12" t="str">
            <v>David Wilken</v>
          </cell>
          <cell r="AG12">
            <v>1.2022337962962963E-3</v>
          </cell>
        </row>
      </sheetData>
      <sheetData sheetId="7" refreshError="1"/>
      <sheetData sheetId="8" refreshError="1"/>
      <sheetData sheetId="9">
        <row r="2">
          <cell r="AE2" t="str">
            <v>SNA</v>
          </cell>
          <cell r="AF2" t="str">
            <v>Robert Downes</v>
          </cell>
          <cell r="AG2" t="str">
            <v>1:10.4297</v>
          </cell>
        </row>
        <row r="3">
          <cell r="AE3" t="str">
            <v>SNB</v>
          </cell>
          <cell r="AF3" t="str">
            <v>Simeon Ouzas</v>
          </cell>
          <cell r="AG3" t="str">
            <v>1:10.7023</v>
          </cell>
        </row>
        <row r="4">
          <cell r="AE4" t="str">
            <v>SNC</v>
          </cell>
          <cell r="AF4" t="str">
            <v>Alan Conrad</v>
          </cell>
          <cell r="AG4">
            <v>7.9759259259259269E-4</v>
          </cell>
        </row>
        <row r="5">
          <cell r="AE5" t="str">
            <v>SND</v>
          </cell>
        </row>
        <row r="6">
          <cell r="AE6" t="str">
            <v>NAC</v>
          </cell>
          <cell r="AF6" t="str">
            <v>Tim Emery</v>
          </cell>
          <cell r="AG6" t="str">
            <v>1:08.2979</v>
          </cell>
        </row>
        <row r="7">
          <cell r="AE7" t="str">
            <v>NBC</v>
          </cell>
          <cell r="AF7" t="str">
            <v>Noel Heritage</v>
          </cell>
          <cell r="AG7" t="str">
            <v>1:08.5686</v>
          </cell>
        </row>
        <row r="8">
          <cell r="AE8" t="str">
            <v>ABMOD</v>
          </cell>
        </row>
        <row r="9">
          <cell r="AE9" t="str">
            <v>CDMOD</v>
          </cell>
        </row>
        <row r="10">
          <cell r="AE10" t="str">
            <v>SMOD</v>
          </cell>
          <cell r="AF10" t="str">
            <v>Russell Garner</v>
          </cell>
          <cell r="AG10" t="str">
            <v>1:04.4118</v>
          </cell>
        </row>
        <row r="11">
          <cell r="AE11" t="str">
            <v>RES</v>
          </cell>
          <cell r="AF11" t="str">
            <v>Fabian Mastronardi</v>
          </cell>
          <cell r="AG11" t="str">
            <v>1:07.5963</v>
          </cell>
        </row>
        <row r="12">
          <cell r="AE12" t="str">
            <v>OPN</v>
          </cell>
        </row>
      </sheetData>
      <sheetData sheetId="10" refreshError="1"/>
      <sheetData sheetId="11">
        <row r="7">
          <cell r="A7" t="str">
            <v>Class</v>
          </cell>
          <cell r="B7" t="str">
            <v>Description</v>
          </cell>
          <cell r="C7" t="str">
            <v>Code</v>
          </cell>
          <cell r="D7" t="str">
            <v>Rank</v>
          </cell>
        </row>
        <row r="8">
          <cell r="A8" t="str">
            <v>SNA</v>
          </cell>
          <cell r="B8" t="str">
            <v xml:space="preserve">Standard NA </v>
          </cell>
          <cell r="C8">
            <v>1</v>
          </cell>
          <cell r="D8">
            <v>1</v>
          </cell>
        </row>
        <row r="9">
          <cell r="A9" t="str">
            <v>SNB</v>
          </cell>
          <cell r="B9" t="str">
            <v xml:space="preserve">Standard NB </v>
          </cell>
          <cell r="C9">
            <v>2</v>
          </cell>
          <cell r="D9">
            <v>1</v>
          </cell>
        </row>
        <row r="10">
          <cell r="A10" t="str">
            <v>NAC</v>
          </cell>
          <cell r="B10" t="str">
            <v xml:space="preserve">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mpionship Points"/>
      <sheetName val="Rd1 PI"/>
      <sheetName val="Rd2 Winton"/>
      <sheetName val="Rd3 Winton IC"/>
      <sheetName val="Rd4 Sandown"/>
      <sheetName val="Rd5 Winton"/>
      <sheetName val="Rd6 PI"/>
      <sheetName val="Rd7 Winton"/>
      <sheetName val="Rd8 Sandown"/>
      <sheetName val="Rd9 TourOfTassie"/>
      <sheetName val="Rd10 PI"/>
      <sheetName val="Championship Scoring"/>
    </sheetNames>
    <sheetDataSet>
      <sheetData sheetId="0" refreshError="1"/>
      <sheetData sheetId="1">
        <row r="2">
          <cell r="AE2" t="str">
            <v>SNA</v>
          </cell>
          <cell r="AF2" t="str">
            <v>Robert Downes</v>
          </cell>
          <cell r="AG2">
            <v>1.4273495370370371E-3</v>
          </cell>
        </row>
        <row r="3">
          <cell r="AE3" t="str">
            <v>SNB</v>
          </cell>
          <cell r="AF3" t="str">
            <v>Gareth Pedley</v>
          </cell>
          <cell r="AG3" t="str">
            <v>2:02.8897</v>
          </cell>
        </row>
        <row r="4">
          <cell r="AE4" t="str">
            <v>SNC</v>
          </cell>
          <cell r="AF4" t="str">
            <v>Alan Conrad</v>
          </cell>
          <cell r="AG4">
            <v>1.3765625000000002E-3</v>
          </cell>
        </row>
        <row r="5">
          <cell r="AE5" t="str">
            <v>SND</v>
          </cell>
          <cell r="AF5" t="str">
            <v>Randy Stagno Navarra</v>
          </cell>
          <cell r="AG5">
            <v>1.3754282407407406E-3</v>
          </cell>
        </row>
        <row r="6">
          <cell r="AE6" t="str">
            <v>NAC</v>
          </cell>
          <cell r="AF6" t="str">
            <v>Robert Downes</v>
          </cell>
          <cell r="AG6">
            <v>1.4134722222222222E-3</v>
          </cell>
        </row>
        <row r="7">
          <cell r="AE7" t="str">
            <v>NBC</v>
          </cell>
          <cell r="AF7" t="str">
            <v>Max Lloyd</v>
          </cell>
          <cell r="AG7" t="str">
            <v>2:00.5817</v>
          </cell>
        </row>
        <row r="8">
          <cell r="AE8" t="str">
            <v>ABMOD</v>
          </cell>
          <cell r="AF8" t="str">
            <v>Gavin Newman</v>
          </cell>
          <cell r="AG8" t="str">
            <v>1:57.6877</v>
          </cell>
        </row>
        <row r="9">
          <cell r="AE9" t="str">
            <v>CDMOD</v>
          </cell>
          <cell r="AF9" t="str">
            <v>Randy Stagno Navarra</v>
          </cell>
          <cell r="AG9" t="str">
            <v>1:55.6312</v>
          </cell>
        </row>
        <row r="10">
          <cell r="AE10" t="str">
            <v>SMOD</v>
          </cell>
          <cell r="AF10" t="str">
            <v>Russell Garner</v>
          </cell>
          <cell r="AG10">
            <v>1.2893287037037038E-3</v>
          </cell>
        </row>
        <row r="11">
          <cell r="AE11" t="str">
            <v>RES</v>
          </cell>
          <cell r="AF11" t="str">
            <v>Paul Ledwith</v>
          </cell>
          <cell r="AG11">
            <v>1.2727662037037037E-3</v>
          </cell>
        </row>
        <row r="12">
          <cell r="AE12" t="str">
            <v>OPN</v>
          </cell>
          <cell r="AF12" t="str">
            <v>David Wilken</v>
          </cell>
          <cell r="AG12">
            <v>1.2022337962962963E-3</v>
          </cell>
        </row>
      </sheetData>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ow r="7">
          <cell r="A7" t="str">
            <v>Class</v>
          </cell>
        </row>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59"/>
  <sheetViews>
    <sheetView tabSelected="1" zoomScale="90" zoomScaleNormal="90" workbookViewId="0">
      <pane xSplit="3" ySplit="2" topLeftCell="D3" activePane="bottomRight" state="frozen"/>
      <selection activeCell="A2" sqref="A2"/>
      <selection pane="topRight" activeCell="A2" sqref="A2"/>
      <selection pane="bottomLeft" activeCell="A2" sqref="A2"/>
      <selection pane="bottomRight" activeCell="B3" sqref="B3"/>
    </sheetView>
  </sheetViews>
  <sheetFormatPr defaultColWidth="9.140625" defaultRowHeight="12.75" x14ac:dyDescent="0.2"/>
  <cols>
    <col min="1" max="1" width="7.140625" style="2" bestFit="1" customWidth="1"/>
    <col min="2" max="2" width="9.85546875" style="1" customWidth="1"/>
    <col min="3" max="3" width="18.5703125" style="1" bestFit="1" customWidth="1"/>
    <col min="4" max="4" width="8.5703125" style="8" customWidth="1"/>
    <col min="5" max="5" width="10.42578125" style="25" customWidth="1"/>
    <col min="6" max="15" width="6.42578125" style="8" customWidth="1"/>
    <col min="16" max="16" width="18.42578125" style="1" hidden="1" customWidth="1"/>
    <col min="17" max="17" width="7.140625" style="1" customWidth="1"/>
    <col min="18" max="16384" width="9.140625" style="1"/>
  </cols>
  <sheetData>
    <row r="1" spans="1:17" ht="15.75" x14ac:dyDescent="0.25">
      <c r="A1" s="421" t="s">
        <v>202</v>
      </c>
      <c r="B1" s="421"/>
      <c r="C1" s="421"/>
      <c r="D1" s="421"/>
      <c r="E1" s="421"/>
      <c r="F1" s="421"/>
      <c r="G1" s="421"/>
      <c r="H1" s="421"/>
      <c r="I1" s="421"/>
      <c r="J1" s="421"/>
      <c r="K1" s="421"/>
      <c r="L1" s="421"/>
      <c r="M1" s="421"/>
      <c r="N1" s="421"/>
      <c r="O1" s="421"/>
    </row>
    <row r="2" spans="1:17" s="27" customFormat="1" ht="119.45" customHeight="1" thickBot="1" x14ac:dyDescent="0.25">
      <c r="A2" s="2" t="s">
        <v>0</v>
      </c>
      <c r="B2" s="56" t="s">
        <v>1</v>
      </c>
      <c r="C2" s="56"/>
      <c r="D2" s="2" t="s">
        <v>2</v>
      </c>
      <c r="E2" s="57" t="s">
        <v>50</v>
      </c>
      <c r="F2" s="58" t="s">
        <v>197</v>
      </c>
      <c r="G2" s="58" t="s">
        <v>198</v>
      </c>
      <c r="H2" s="58" t="s">
        <v>199</v>
      </c>
      <c r="I2" s="58" t="s">
        <v>200</v>
      </c>
      <c r="J2" s="58" t="s">
        <v>204</v>
      </c>
      <c r="K2" s="58" t="s">
        <v>201</v>
      </c>
      <c r="L2" s="58" t="s">
        <v>602</v>
      </c>
      <c r="M2" s="58" t="s">
        <v>603</v>
      </c>
      <c r="N2" s="58" t="s">
        <v>604</v>
      </c>
      <c r="O2" s="58" t="s">
        <v>203</v>
      </c>
      <c r="P2" s="26"/>
      <c r="Q2" s="26"/>
    </row>
    <row r="3" spans="1:17" s="5" customFormat="1" x14ac:dyDescent="0.2">
      <c r="A3" s="382">
        <v>1</v>
      </c>
      <c r="B3" s="384" t="s">
        <v>98</v>
      </c>
      <c r="C3" s="288" t="s">
        <v>99</v>
      </c>
      <c r="D3" s="292" t="s">
        <v>48</v>
      </c>
      <c r="E3" s="389">
        <f t="shared" ref="E3:E11" si="0">SUM(F3:O3)</f>
        <v>890</v>
      </c>
      <c r="F3" s="392">
        <f>IFERROR(VLOOKUP($P3,'Rd1 PI'!$C$2:$AC$41,27,0),0)</f>
        <v>110</v>
      </c>
      <c r="G3" s="289">
        <f>IFERROR(VLOOKUP($P3,'Rd2 Sandown'!$C$2:$AC$41,27,0),0)</f>
        <v>110</v>
      </c>
      <c r="H3" s="289">
        <f>IFERROR(VLOOKUP($P3,'Rd3 Winton'!$C$2:$AC$45,27,0),0)</f>
        <v>110</v>
      </c>
      <c r="I3" s="289">
        <f>IFERROR(VLOOKUP($P3,'Rd4 Sandown'!$C$2:$AC$32,27,0),0)</f>
        <v>105</v>
      </c>
      <c r="J3" s="289">
        <f>IFERROR(VLOOKUP($P3,'Rd5 Wakefield'!$C$2:$AC$83,27,0),0)</f>
        <v>75</v>
      </c>
      <c r="K3" s="289">
        <f>IFERROR(VLOOKUP($P3,'Rd6 PI'!$C$2:$AC$80,27,0),0)</f>
        <v>85</v>
      </c>
      <c r="L3" s="289">
        <f>IFERROR(VLOOKUP($P3,'Rd7 Broadford'!$C$2:$AC$80,27,0),0)</f>
        <v>100</v>
      </c>
      <c r="M3" s="289">
        <f>IFERROR(VLOOKUP($P3,'Rd8 Winton'!$C$2:$AC$80,27,0),0)</f>
        <v>105</v>
      </c>
      <c r="N3" s="289">
        <f>IFERROR(VLOOKUP($P3,'Rd9 PI'!$C$2:$AC$80,27,0),0)</f>
        <v>90</v>
      </c>
      <c r="O3" s="292">
        <f>IFERROR(VLOOKUP($P3,#REF!,27,0),0)</f>
        <v>0</v>
      </c>
      <c r="P3" s="5" t="str">
        <f t="shared" ref="P3:P46" si="1">CONCATENATE(LOWER(B3)," ",LOWER(C3))</f>
        <v>russell garner</v>
      </c>
    </row>
    <row r="4" spans="1:17" s="5" customFormat="1" x14ac:dyDescent="0.2">
      <c r="A4" s="383">
        <v>2</v>
      </c>
      <c r="B4" s="385" t="s">
        <v>30</v>
      </c>
      <c r="C4" s="290" t="s">
        <v>31</v>
      </c>
      <c r="D4" s="293" t="s">
        <v>5</v>
      </c>
      <c r="E4" s="390">
        <f t="shared" si="0"/>
        <v>860</v>
      </c>
      <c r="F4" s="277">
        <f>IFERROR(VLOOKUP($P4,'Rd1 PI'!$C$2:$AC$41,27,0),0)</f>
        <v>95</v>
      </c>
      <c r="G4" s="4">
        <f>IFERROR(VLOOKUP($P4,'Rd2 Sandown'!$C$2:$AC$41,27,0),0)</f>
        <v>105</v>
      </c>
      <c r="H4" s="4">
        <f>IFERROR(VLOOKUP($P4,'Rd3 Winton'!$C$2:$AC$45,27,0),0)</f>
        <v>100</v>
      </c>
      <c r="I4" s="4">
        <f>IFERROR(VLOOKUP($P4,'Rd4 Sandown'!$C$2:$AC$32,27,0),0)</f>
        <v>105</v>
      </c>
      <c r="J4" s="4">
        <f>IFERROR(VLOOKUP($P4,'Rd5 Wakefield'!$C$2:$AC$83,27,0),0)</f>
        <v>110</v>
      </c>
      <c r="K4" s="4">
        <f>IFERROR(VLOOKUP($P4,'Rd6 PI'!$C$2:$AC$80,27,0),0)</f>
        <v>100</v>
      </c>
      <c r="L4" s="4">
        <f>IFERROR(VLOOKUP($P4,'Rd7 Broadford'!$C$2:$AC$80,27,0),0)</f>
        <v>95</v>
      </c>
      <c r="M4" s="4">
        <f>IFERROR(VLOOKUP($P4,'Rd8 Winton'!$C$2:$AC$80,27,0),0)</f>
        <v>100</v>
      </c>
      <c r="N4" s="4">
        <f>IFERROR(VLOOKUP($P4,'Rd9 PI'!$C$2:$AC$80,27,0),0)</f>
        <v>50</v>
      </c>
      <c r="O4" s="293">
        <f>IFERROR(VLOOKUP($P4,#REF!,27,0),0)</f>
        <v>0</v>
      </c>
      <c r="P4" s="5" t="str">
        <f t="shared" si="1"/>
        <v>simeon ouzas</v>
      </c>
    </row>
    <row r="5" spans="1:17" s="5" customFormat="1" x14ac:dyDescent="0.2">
      <c r="A5" s="383">
        <v>3</v>
      </c>
      <c r="B5" s="385" t="s">
        <v>118</v>
      </c>
      <c r="C5" s="290" t="s">
        <v>119</v>
      </c>
      <c r="D5" s="293" t="s">
        <v>16</v>
      </c>
      <c r="E5" s="390">
        <f t="shared" si="0"/>
        <v>725</v>
      </c>
      <c r="F5" s="277">
        <f>IFERROR(VLOOKUP($P5,'Rd1 PI'!$C$2:$AC$41,27,0),0)</f>
        <v>55</v>
      </c>
      <c r="G5" s="4">
        <f>IFERROR(VLOOKUP($P5,'Rd2 Sandown'!$C$2:$AC$41,27,0),0)</f>
        <v>80</v>
      </c>
      <c r="H5" s="4">
        <f>IFERROR(VLOOKUP($P5,'Rd3 Winton'!$C$2:$AC$45,27,0),0)</f>
        <v>75</v>
      </c>
      <c r="I5" s="4">
        <f>IFERROR(VLOOKUP($P5,'Rd4 Sandown'!$C$2:$AC$32,27,0),0)</f>
        <v>110</v>
      </c>
      <c r="J5" s="4">
        <f>IFERROR(VLOOKUP($P5,'Rd5 Wakefield'!$C$2:$AC$83,27,0),0)</f>
        <v>0</v>
      </c>
      <c r="K5" s="4">
        <f>IFERROR(VLOOKUP($P5,'Rd6 PI'!$C$2:$AC$80,27,0),0)</f>
        <v>95</v>
      </c>
      <c r="L5" s="4">
        <f>IFERROR(VLOOKUP($P5,'Rd7 Broadford'!$C$2:$AC$80,27,0),0)</f>
        <v>110</v>
      </c>
      <c r="M5" s="4">
        <f>IFERROR(VLOOKUP($P5,'Rd8 Winton'!$C$2:$AC$80,27,0),0)</f>
        <v>110</v>
      </c>
      <c r="N5" s="4">
        <f>IFERROR(VLOOKUP($P5,'Rd9 PI'!$C$2:$AC$80,27,0),0)</f>
        <v>90</v>
      </c>
      <c r="O5" s="293">
        <f>IFERROR(VLOOKUP($P5,#REF!,27,0),0)</f>
        <v>0</v>
      </c>
      <c r="P5" s="5" t="str">
        <f t="shared" si="1"/>
        <v>david adam</v>
      </c>
    </row>
    <row r="6" spans="1:17" s="5" customFormat="1" x14ac:dyDescent="0.2">
      <c r="A6" s="383">
        <v>4</v>
      </c>
      <c r="B6" s="385" t="s">
        <v>139</v>
      </c>
      <c r="C6" s="290" t="s">
        <v>205</v>
      </c>
      <c r="D6" s="293" t="s">
        <v>22</v>
      </c>
      <c r="E6" s="390">
        <f t="shared" si="0"/>
        <v>715</v>
      </c>
      <c r="F6" s="277">
        <f>IFERROR(VLOOKUP($P6,'Rd1 PI'!$C$2:$AC$41,27,0),0)</f>
        <v>100</v>
      </c>
      <c r="G6" s="4">
        <f>IFERROR(VLOOKUP($P6,'Rd2 Sandown'!$C$2:$AC$41,27,0),0)</f>
        <v>85</v>
      </c>
      <c r="H6" s="4">
        <f>IFERROR(VLOOKUP($P6,'Rd3 Winton'!$C$2:$AC$45,27,0),0)</f>
        <v>110</v>
      </c>
      <c r="I6" s="4">
        <f>IFERROR(VLOOKUP($P6,'Rd4 Sandown'!$C$2:$AC$32,27,0),0)</f>
        <v>110</v>
      </c>
      <c r="J6" s="4">
        <f>IFERROR(VLOOKUP($P6,'Rd5 Wakefield'!$C$2:$AC$83,27,0),0)</f>
        <v>0</v>
      </c>
      <c r="K6" s="4">
        <f>IFERROR(VLOOKUP($P6,'Rd6 PI'!$C$2:$AC$80,27,0),0)</f>
        <v>110</v>
      </c>
      <c r="L6" s="4">
        <f>IFERROR(VLOOKUP($P6,'Rd7 Broadford'!$C$2:$AC$80,27,0),0)</f>
        <v>0</v>
      </c>
      <c r="M6" s="4">
        <f>IFERROR(VLOOKUP($P6,'Rd8 Winton'!$C$2:$AC$80,27,0),0)</f>
        <v>110</v>
      </c>
      <c r="N6" s="4">
        <f>IFERROR(VLOOKUP($P6,'Rd9 PI'!$C$2:$AC$80,27,0),0)</f>
        <v>90</v>
      </c>
      <c r="O6" s="293">
        <f>IFERROR(VLOOKUP($P6,#REF!,27,0),0)</f>
        <v>0</v>
      </c>
      <c r="P6" s="5" t="str">
        <f t="shared" si="1"/>
        <v>simon mclean</v>
      </c>
    </row>
    <row r="7" spans="1:17" s="5" customFormat="1" x14ac:dyDescent="0.2">
      <c r="A7" s="383">
        <v>5</v>
      </c>
      <c r="B7" s="385" t="s">
        <v>114</v>
      </c>
      <c r="C7" s="290" t="s">
        <v>115</v>
      </c>
      <c r="D7" s="293" t="s">
        <v>16</v>
      </c>
      <c r="E7" s="390">
        <f t="shared" si="0"/>
        <v>680</v>
      </c>
      <c r="F7" s="277">
        <f>IFERROR(VLOOKUP($P7,'Rd1 PI'!$C$2:$AC$41,27,0),0)</f>
        <v>105</v>
      </c>
      <c r="G7" s="4">
        <f>IFERROR(VLOOKUP($P7,'Rd2 Sandown'!$C$2:$AC$41,27,0),0)</f>
        <v>105</v>
      </c>
      <c r="H7" s="4">
        <f>IFERROR(VLOOKUP($P7,'Rd3 Winton'!$C$2:$AC$45,27,0),0)</f>
        <v>105</v>
      </c>
      <c r="I7" s="4">
        <f>IFERROR(VLOOKUP($P7,'Rd4 Sandown'!$C$2:$AC$32,27,0),0)</f>
        <v>80</v>
      </c>
      <c r="J7" s="4">
        <f>IFERROR(VLOOKUP($P7,'Rd5 Wakefield'!$C$2:$AC$83,27,0),0)</f>
        <v>110</v>
      </c>
      <c r="K7" s="4">
        <f>IFERROR(VLOOKUP($P7,'Rd6 PI'!$C$2:$AC$80,27,0),0)</f>
        <v>70</v>
      </c>
      <c r="L7" s="4">
        <f>IFERROR(VLOOKUP($P7,'Rd7 Broadford'!$C$2:$AC$80,27,0),0)</f>
        <v>30</v>
      </c>
      <c r="M7" s="4">
        <f>IFERROR(VLOOKUP($P7,'Rd8 Winton'!$C$2:$AC$80,27,0),0)</f>
        <v>75</v>
      </c>
      <c r="N7" s="4">
        <f>IFERROR(VLOOKUP($P7,'Rd9 PI'!$C$2:$AC$80,27,0),0)</f>
        <v>0</v>
      </c>
      <c r="O7" s="293">
        <f>IFERROR(VLOOKUP($P7,#REF!,27,0),0)</f>
        <v>0</v>
      </c>
      <c r="P7" s="5" t="str">
        <f t="shared" si="1"/>
        <v>randy stagno navarra</v>
      </c>
    </row>
    <row r="8" spans="1:17" s="5" customFormat="1" x14ac:dyDescent="0.2">
      <c r="A8" s="383">
        <v>6</v>
      </c>
      <c r="B8" s="385" t="s">
        <v>123</v>
      </c>
      <c r="C8" s="290" t="s">
        <v>122</v>
      </c>
      <c r="D8" s="293" t="s">
        <v>49</v>
      </c>
      <c r="E8" s="390">
        <f t="shared" si="0"/>
        <v>650</v>
      </c>
      <c r="F8" s="277">
        <f>IFERROR(VLOOKUP($P8,'Rd1 PI'!$C$2:$AC$41,27,0),0)</f>
        <v>35</v>
      </c>
      <c r="G8" s="4">
        <f>IFERROR(VLOOKUP($P8,'Rd2 Sandown'!$C$2:$AC$41,27,0),0)</f>
        <v>55</v>
      </c>
      <c r="H8" s="4">
        <f>IFERROR(VLOOKUP($P8,'Rd3 Winton'!$C$2:$AC$45,27,0),0)</f>
        <v>50</v>
      </c>
      <c r="I8" s="4">
        <f>IFERROR(VLOOKUP($P8,'Rd4 Sandown'!$C$2:$AC$32,27,0),0)</f>
        <v>60</v>
      </c>
      <c r="J8" s="4">
        <f>IFERROR(VLOOKUP($P8,'Rd5 Wakefield'!$C$2:$AC$83,27,0),0)</f>
        <v>75</v>
      </c>
      <c r="K8" s="4">
        <f>IFERROR(VLOOKUP($P8,'Rd6 PI'!$C$2:$AC$80,27,0),0)</f>
        <v>105</v>
      </c>
      <c r="L8" s="4">
        <f>IFERROR(VLOOKUP($P8,'Rd7 Broadford'!$C$2:$AC$80,27,0),0)</f>
        <v>110</v>
      </c>
      <c r="M8" s="4">
        <f>IFERROR(VLOOKUP($P8,'Rd8 Winton'!$C$2:$AC$80,27,0),0)</f>
        <v>110</v>
      </c>
      <c r="N8" s="4">
        <f>IFERROR(VLOOKUP($P8,'Rd9 PI'!$C$2:$AC$80,27,0),0)</f>
        <v>50</v>
      </c>
      <c r="O8" s="293">
        <f>IFERROR(VLOOKUP($P8,#REF!,27,0),0)</f>
        <v>0</v>
      </c>
      <c r="P8" s="5" t="str">
        <f t="shared" si="1"/>
        <v>matt brogan</v>
      </c>
    </row>
    <row r="9" spans="1:17" s="5" customFormat="1" x14ac:dyDescent="0.2">
      <c r="A9" s="383">
        <v>6</v>
      </c>
      <c r="B9" s="385" t="s">
        <v>120</v>
      </c>
      <c r="C9" s="290" t="s">
        <v>121</v>
      </c>
      <c r="D9" s="293" t="s">
        <v>22</v>
      </c>
      <c r="E9" s="390">
        <f t="shared" si="0"/>
        <v>650</v>
      </c>
      <c r="F9" s="277">
        <f>IFERROR(VLOOKUP($P9,'Rd1 PI'!$C$2:$AC$41,27,0),0)</f>
        <v>75</v>
      </c>
      <c r="G9" s="4">
        <f>IFERROR(VLOOKUP($P9,'Rd2 Sandown'!$C$2:$AC$41,27,0),0)</f>
        <v>65</v>
      </c>
      <c r="H9" s="4">
        <f>IFERROR(VLOOKUP($P9,'Rd3 Winton'!$C$2:$AC$45,27,0),0)</f>
        <v>80</v>
      </c>
      <c r="I9" s="4">
        <f>IFERROR(VLOOKUP($P9,'Rd4 Sandown'!$C$2:$AC$32,27,0),0)</f>
        <v>5</v>
      </c>
      <c r="J9" s="4">
        <f>IFERROR(VLOOKUP($P9,'Rd5 Wakefield'!$C$2:$AC$83,27,0),0)</f>
        <v>100</v>
      </c>
      <c r="K9" s="4">
        <f>IFERROR(VLOOKUP($P9,'Rd6 PI'!$C$2:$AC$80,27,0),0)</f>
        <v>75</v>
      </c>
      <c r="L9" s="4">
        <f>IFERROR(VLOOKUP($P9,'Rd7 Broadford'!$C$2:$AC$80,27,0),0)</f>
        <v>105</v>
      </c>
      <c r="M9" s="4">
        <f>IFERROR(VLOOKUP($P9,'Rd8 Winton'!$C$2:$AC$80,27,0),0)</f>
        <v>80</v>
      </c>
      <c r="N9" s="4">
        <f>IFERROR(VLOOKUP($P9,'Rd9 PI'!$C$2:$AC$80,27,0),0)</f>
        <v>65</v>
      </c>
      <c r="O9" s="293">
        <f>IFERROR(VLOOKUP($P9,#REF!,27,0),0)</f>
        <v>0</v>
      </c>
      <c r="P9" s="5" t="str">
        <f t="shared" si="1"/>
        <v>kutay dal</v>
      </c>
    </row>
    <row r="10" spans="1:17" s="5" customFormat="1" x14ac:dyDescent="0.2">
      <c r="A10" s="383">
        <v>8</v>
      </c>
      <c r="B10" s="385" t="s">
        <v>95</v>
      </c>
      <c r="C10" s="290" t="s">
        <v>96</v>
      </c>
      <c r="D10" s="293" t="s">
        <v>21</v>
      </c>
      <c r="E10" s="390">
        <f t="shared" si="0"/>
        <v>610</v>
      </c>
      <c r="F10" s="277">
        <f>IFERROR(VLOOKUP($P10,'Rd1 PI'!$C$2:$AC$41,27,0),0)</f>
        <v>95</v>
      </c>
      <c r="G10" s="4">
        <f>IFERROR(VLOOKUP($P10,'Rd2 Sandown'!$C$2:$AC$41,27,0),0)</f>
        <v>50</v>
      </c>
      <c r="H10" s="4">
        <f>IFERROR(VLOOKUP($P10,'Rd3 Winton'!$C$2:$AC$45,27,0),0)</f>
        <v>105</v>
      </c>
      <c r="I10" s="4">
        <f>IFERROR(VLOOKUP($P10,'Rd4 Sandown'!$C$2:$AC$32,27,0),0)</f>
        <v>40</v>
      </c>
      <c r="J10" s="4">
        <f>IFERROR(VLOOKUP($P10,'Rd5 Wakefield'!$C$2:$AC$83,27,0),0)</f>
        <v>85</v>
      </c>
      <c r="K10" s="4">
        <f>IFERROR(VLOOKUP($P10,'Rd6 PI'!$C$2:$AC$80,27,0),0)</f>
        <v>105</v>
      </c>
      <c r="L10" s="4">
        <f>IFERROR(VLOOKUP($P10,'Rd7 Broadford'!$C$2:$AC$80,27,0),0)</f>
        <v>0</v>
      </c>
      <c r="M10" s="4">
        <f>IFERROR(VLOOKUP($P10,'Rd8 Winton'!$C$2:$AC$80,27,0),0)</f>
        <v>80</v>
      </c>
      <c r="N10" s="4">
        <f>IFERROR(VLOOKUP($P10,'Rd9 PI'!$C$2:$AC$80,27,0),0)</f>
        <v>50</v>
      </c>
      <c r="O10" s="293">
        <f>IFERROR(VLOOKUP($P10,#REF!,27,0),0)</f>
        <v>0</v>
      </c>
      <c r="P10" s="5" t="str">
        <f t="shared" si="1"/>
        <v>max lloyd</v>
      </c>
    </row>
    <row r="11" spans="1:17" s="5" customFormat="1" x14ac:dyDescent="0.2">
      <c r="A11" s="383">
        <v>9</v>
      </c>
      <c r="B11" s="385" t="s">
        <v>137</v>
      </c>
      <c r="C11" s="290" t="s">
        <v>138</v>
      </c>
      <c r="D11" s="82" t="s">
        <v>5</v>
      </c>
      <c r="E11" s="390">
        <f t="shared" si="0"/>
        <v>550</v>
      </c>
      <c r="F11" s="277">
        <f>IFERROR(VLOOKUP($P11,'Rd1 PI'!$C$2:$AC$41,27,0),0)</f>
        <v>65</v>
      </c>
      <c r="G11" s="4">
        <f>IFERROR(VLOOKUP($P11,'Rd2 Sandown'!$C$2:$AC$41,27,0),0)</f>
        <v>35</v>
      </c>
      <c r="H11" s="4">
        <f>IFERROR(VLOOKUP($P11,'Rd3 Winton'!$C$2:$AC$45,27,0),0)</f>
        <v>50</v>
      </c>
      <c r="I11" s="4">
        <f>IFERROR(VLOOKUP($P11,'Rd4 Sandown'!$C$2:$AC$32,27,0),0)</f>
        <v>50</v>
      </c>
      <c r="J11" s="4">
        <f>IFERROR(VLOOKUP($P11,'Rd5 Wakefield'!$C$2:$AC$83,27,0),0)</f>
        <v>80</v>
      </c>
      <c r="K11" s="4">
        <f>IFERROR(VLOOKUP($P11,'Rd6 PI'!$C$2:$AC$80,27,0),0)</f>
        <v>50</v>
      </c>
      <c r="L11" s="4">
        <f>IFERROR(VLOOKUP($P11,'Rd7 Broadford'!$C$2:$AC$80,27,0),0)</f>
        <v>65</v>
      </c>
      <c r="M11" s="4">
        <f>IFERROR(VLOOKUP($P11,'Rd8 Winton'!$C$2:$AC$80,27,0),0)</f>
        <v>65</v>
      </c>
      <c r="N11" s="4">
        <f>IFERROR(VLOOKUP($P11,'Rd9 PI'!$C$2:$AC$80,27,0),0)</f>
        <v>90</v>
      </c>
      <c r="O11" s="293">
        <f>IFERROR(VLOOKUP($P11,#REF!,27,0),0)</f>
        <v>0</v>
      </c>
      <c r="P11" s="5" t="str">
        <f t="shared" si="1"/>
        <v>stuart dawson</v>
      </c>
    </row>
    <row r="12" spans="1:17" s="5" customFormat="1" x14ac:dyDescent="0.2">
      <c r="A12" s="383">
        <v>10</v>
      </c>
      <c r="B12" s="385" t="s">
        <v>52</v>
      </c>
      <c r="C12" s="290" t="s">
        <v>53</v>
      </c>
      <c r="D12" s="293" t="s">
        <v>21</v>
      </c>
      <c r="E12" s="390">
        <f>SUM(F12:O12) - SMALL(F12:O12,2) - MIN(F12:O12)</f>
        <v>525</v>
      </c>
      <c r="F12" s="277">
        <f>IFERROR(VLOOKUP($P12,'Rd1 PI'!$C$2:$AC$41,27,0),0)</f>
        <v>70</v>
      </c>
      <c r="G12" s="4">
        <f>IFERROR(VLOOKUP($P12,'Rd2 Sandown'!$C$2:$AC$41,27,0),0)</f>
        <v>0</v>
      </c>
      <c r="H12" s="4">
        <f>IFERROR(VLOOKUP($P12,'Rd3 Winton'!$C$2:$AC$45,27,0),0)</f>
        <v>0</v>
      </c>
      <c r="I12" s="4">
        <f>IFERROR(VLOOKUP($P12,'Rd4 Sandown'!$C$2:$AC$32,27,0),0)</f>
        <v>100</v>
      </c>
      <c r="J12" s="4">
        <f>IFERROR(VLOOKUP($P12,'Rd5 Wakefield'!$C$2:$AC$83,27,0),0)</f>
        <v>0</v>
      </c>
      <c r="K12" s="4">
        <f>IFERROR(VLOOKUP($P12,'Rd6 PI'!$C$2:$AC$80,27,0),0)</f>
        <v>75</v>
      </c>
      <c r="L12" s="4">
        <f>IFERROR(VLOOKUP($P12,'Rd7 Broadford'!$C$2:$AC$80,27,0),0)</f>
        <v>80</v>
      </c>
      <c r="M12" s="4">
        <f>IFERROR(VLOOKUP($P12,'Rd8 Winton'!$C$2:$AC$80,27,0),0)</f>
        <v>110</v>
      </c>
      <c r="N12" s="4">
        <f>IFERROR(VLOOKUP($P12,'Rd9 PI'!$C$2:$AC$80,27,0),0)</f>
        <v>90</v>
      </c>
      <c r="O12" s="293">
        <f>IFERROR(VLOOKUP($P12,#REF!,27,0),0)</f>
        <v>0</v>
      </c>
      <c r="P12" s="5" t="str">
        <f t="shared" si="1"/>
        <v>steve williamsz</v>
      </c>
    </row>
    <row r="13" spans="1:17" s="5" customFormat="1" x14ac:dyDescent="0.2">
      <c r="A13" s="383">
        <v>11</v>
      </c>
      <c r="B13" s="385" t="s">
        <v>195</v>
      </c>
      <c r="C13" s="290" t="s">
        <v>194</v>
      </c>
      <c r="D13" s="293" t="s">
        <v>21</v>
      </c>
      <c r="E13" s="390">
        <f t="shared" ref="E13:E46" si="2">SUM(F13:O13)</f>
        <v>490</v>
      </c>
      <c r="F13" s="277">
        <f>IFERROR(VLOOKUP($P13,'Rd1 PI'!$C$2:$AC$41,27,0),0)</f>
        <v>55</v>
      </c>
      <c r="G13" s="4">
        <f>IFERROR(VLOOKUP($P13,'Rd2 Sandown'!$C$2:$AC$41,27,0),0)</f>
        <v>0</v>
      </c>
      <c r="H13" s="4">
        <f>IFERROR(VLOOKUP($P13,'Rd3 Winton'!$C$2:$AC$45,27,0),0)</f>
        <v>60</v>
      </c>
      <c r="I13" s="4">
        <f>IFERROR(VLOOKUP($P13,'Rd4 Sandown'!$C$2:$AC$32,27,0),0)</f>
        <v>55</v>
      </c>
      <c r="J13" s="4">
        <f>IFERROR(VLOOKUP($P13,'Rd5 Wakefield'!$C$2:$AC$83,27,0),0)</f>
        <v>110</v>
      </c>
      <c r="K13" s="4">
        <f>IFERROR(VLOOKUP($P13,'Rd6 PI'!$C$2:$AC$80,27,0),0)</f>
        <v>45</v>
      </c>
      <c r="L13" s="4">
        <f>IFERROR(VLOOKUP($P13,'Rd7 Broadford'!$C$2:$AC$80,27,0),0)</f>
        <v>65</v>
      </c>
      <c r="M13" s="4">
        <f>IFERROR(VLOOKUP($P13,'Rd8 Winton'!$C$2:$AC$80,27,0),0)</f>
        <v>65</v>
      </c>
      <c r="N13" s="4">
        <f>IFERROR(VLOOKUP($P13,'Rd9 PI'!$C$2:$AC$80,27,0),0)</f>
        <v>35</v>
      </c>
      <c r="O13" s="293">
        <f>IFERROR(VLOOKUP($P13,#REF!,27,0),0)</f>
        <v>0</v>
      </c>
      <c r="P13" s="5" t="str">
        <f t="shared" si="1"/>
        <v>peter dannock</v>
      </c>
    </row>
    <row r="14" spans="1:17" s="5" customFormat="1" x14ac:dyDescent="0.2">
      <c r="A14" s="383">
        <v>12</v>
      </c>
      <c r="B14" s="385" t="s">
        <v>111</v>
      </c>
      <c r="C14" s="290" t="s">
        <v>187</v>
      </c>
      <c r="D14" s="293" t="s">
        <v>48</v>
      </c>
      <c r="E14" s="390">
        <f t="shared" si="2"/>
        <v>430</v>
      </c>
      <c r="F14" s="277">
        <f>IFERROR(VLOOKUP($P14,'Rd1 PI'!$C$2:$AC$41,27,0),0)</f>
        <v>70</v>
      </c>
      <c r="G14" s="4">
        <f>IFERROR(VLOOKUP($P14,'Rd2 Sandown'!$C$2:$AC$41,27,0),0)</f>
        <v>0</v>
      </c>
      <c r="H14" s="4">
        <f>IFERROR(VLOOKUP($P14,'Rd3 Winton'!$C$2:$AC$45,27,0),0)</f>
        <v>70</v>
      </c>
      <c r="I14" s="4">
        <f>IFERROR(VLOOKUP($P14,'Rd4 Sandown'!$C$2:$AC$32,27,0),0)</f>
        <v>80</v>
      </c>
      <c r="J14" s="4">
        <f>IFERROR(VLOOKUP($P14,'Rd5 Wakefield'!$C$2:$AC$83,27,0),0)</f>
        <v>100</v>
      </c>
      <c r="K14" s="4">
        <f>IFERROR(VLOOKUP($P14,'Rd6 PI'!$C$2:$AC$80,27,0),0)</f>
        <v>110</v>
      </c>
      <c r="L14" s="4">
        <f>IFERROR(VLOOKUP($P14,'Rd7 Broadford'!$C$2:$AC$80,27,0),0)</f>
        <v>0</v>
      </c>
      <c r="M14" s="4">
        <f>IFERROR(VLOOKUP($P14,'Rd8 Winton'!$C$2:$AC$80,27,0),0)</f>
        <v>0</v>
      </c>
      <c r="N14" s="4">
        <f>IFERROR(VLOOKUP($P14,'Rd9 PI'!$C$2:$AC$80,27,0),0)</f>
        <v>0</v>
      </c>
      <c r="O14" s="293">
        <f>IFERROR(VLOOKUP($P14,#REF!,27,0),0)</f>
        <v>0</v>
      </c>
      <c r="P14" s="5" t="str">
        <f t="shared" si="1"/>
        <v>dean hasnat</v>
      </c>
    </row>
    <row r="15" spans="1:17" s="5" customFormat="1" x14ac:dyDescent="0.2">
      <c r="A15" s="383">
        <v>13</v>
      </c>
      <c r="B15" s="385" t="s">
        <v>256</v>
      </c>
      <c r="C15" s="290" t="s">
        <v>257</v>
      </c>
      <c r="D15" s="293" t="s">
        <v>21</v>
      </c>
      <c r="E15" s="390">
        <f t="shared" si="2"/>
        <v>400</v>
      </c>
      <c r="F15" s="277">
        <f>IFERROR(VLOOKUP($P15,'Rd1 PI'!$C$2:$AC$41,27,0),0)</f>
        <v>0</v>
      </c>
      <c r="G15" s="4">
        <f>IFERROR(VLOOKUP($P15,'Rd2 Sandown'!$C$2:$AC$41,27,0),0)</f>
        <v>65</v>
      </c>
      <c r="H15" s="4">
        <f>IFERROR(VLOOKUP($P15,'Rd3 Winton'!$C$2:$AC$45,27,0),0)</f>
        <v>75</v>
      </c>
      <c r="I15" s="4">
        <f>IFERROR(VLOOKUP($P15,'Rd4 Sandown'!$C$2:$AC$32,27,0),0)</f>
        <v>25</v>
      </c>
      <c r="J15" s="4">
        <f>IFERROR(VLOOKUP($P15,'Rd5 Wakefield'!$C$2:$AC$83,27,0),0)</f>
        <v>0</v>
      </c>
      <c r="K15" s="4">
        <f>IFERROR(VLOOKUP($P15,'Rd6 PI'!$C$2:$AC$80,27,0),0)</f>
        <v>60</v>
      </c>
      <c r="L15" s="4">
        <f>IFERROR(VLOOKUP($P15,'Rd7 Broadford'!$C$2:$AC$80,27,0),0)</f>
        <v>110</v>
      </c>
      <c r="M15" s="4">
        <f>IFERROR(VLOOKUP($P15,'Rd8 Winton'!$C$2:$AC$80,27,0),0)</f>
        <v>0</v>
      </c>
      <c r="N15" s="4">
        <f>IFERROR(VLOOKUP($P15,'Rd9 PI'!$C$2:$AC$80,27,0),0)</f>
        <v>65</v>
      </c>
      <c r="O15" s="293">
        <f>IFERROR(VLOOKUP($P15,#REF!,27,0),0)</f>
        <v>0</v>
      </c>
      <c r="P15" s="5" t="str">
        <f t="shared" si="1"/>
        <v>noel heritage</v>
      </c>
    </row>
    <row r="16" spans="1:17" s="5" customFormat="1" x14ac:dyDescent="0.2">
      <c r="A16" s="383">
        <v>14</v>
      </c>
      <c r="B16" s="385" t="s">
        <v>116</v>
      </c>
      <c r="C16" s="290" t="s">
        <v>117</v>
      </c>
      <c r="D16" s="293" t="s">
        <v>49</v>
      </c>
      <c r="E16" s="390">
        <f t="shared" si="2"/>
        <v>395</v>
      </c>
      <c r="F16" s="277">
        <f>IFERROR(VLOOKUP($P16,'Rd1 PI'!$C$2:$AC$41,27,0),0)</f>
        <v>80</v>
      </c>
      <c r="G16" s="4">
        <f>IFERROR(VLOOKUP($P16,'Rd2 Sandown'!$C$2:$AC$41,27,0),0)</f>
        <v>5</v>
      </c>
      <c r="H16" s="4">
        <f>IFERROR(VLOOKUP($P16,'Rd3 Winton'!$C$2:$AC$45,27,0),0)</f>
        <v>0</v>
      </c>
      <c r="I16" s="4">
        <f>IFERROR(VLOOKUP($P16,'Rd4 Sandown'!$C$2:$AC$32,27,0),0)</f>
        <v>40</v>
      </c>
      <c r="J16" s="4">
        <f>IFERROR(VLOOKUP($P16,'Rd5 Wakefield'!$C$2:$AC$83,27,0),0)</f>
        <v>100</v>
      </c>
      <c r="K16" s="4">
        <f>IFERROR(VLOOKUP($P16,'Rd6 PI'!$C$2:$AC$80,27,0),0)</f>
        <v>80</v>
      </c>
      <c r="L16" s="4">
        <f>IFERROR(VLOOKUP($P16,'Rd7 Broadford'!$C$2:$AC$80,27,0),0)</f>
        <v>0</v>
      </c>
      <c r="M16" s="4">
        <f>IFERROR(VLOOKUP($P16,'Rd8 Winton'!$C$2:$AC$80,27,0),0)</f>
        <v>0</v>
      </c>
      <c r="N16" s="4">
        <f>IFERROR(VLOOKUP($P16,'Rd9 PI'!$C$2:$AC$80,27,0),0)</f>
        <v>90</v>
      </c>
      <c r="O16" s="293">
        <f>IFERROR(VLOOKUP($P16,#REF!,27,0),0)</f>
        <v>0</v>
      </c>
      <c r="P16" s="5" t="str">
        <f t="shared" si="1"/>
        <v>alan conrad</v>
      </c>
    </row>
    <row r="17" spans="1:16" s="5" customFormat="1" x14ac:dyDescent="0.2">
      <c r="A17" s="383">
        <v>15</v>
      </c>
      <c r="B17" s="385" t="s">
        <v>262</v>
      </c>
      <c r="C17" s="290" t="s">
        <v>263</v>
      </c>
      <c r="D17" s="293" t="s">
        <v>48</v>
      </c>
      <c r="E17" s="390">
        <f t="shared" si="2"/>
        <v>350</v>
      </c>
      <c r="F17" s="277">
        <f>IFERROR(VLOOKUP($P17,'Rd1 PI'!$C$2:$AC$41,27,0),0)</f>
        <v>0</v>
      </c>
      <c r="G17" s="4">
        <f>IFERROR(VLOOKUP($P17,'Rd2 Sandown'!$C$2:$AC$41,27,0),0)</f>
        <v>80</v>
      </c>
      <c r="H17" s="4">
        <f>IFERROR(VLOOKUP($P17,'Rd3 Winton'!$C$2:$AC$45,27,0),0)</f>
        <v>0</v>
      </c>
      <c r="I17" s="4">
        <f>IFERROR(VLOOKUP($P17,'Rd4 Sandown'!$C$2:$AC$32,27,0),0)</f>
        <v>60</v>
      </c>
      <c r="J17" s="4">
        <f>IFERROR(VLOOKUP($P17,'Rd5 Wakefield'!$C$2:$AC$83,27,0),0)</f>
        <v>60</v>
      </c>
      <c r="K17" s="4">
        <f>IFERROR(VLOOKUP($P17,'Rd6 PI'!$C$2:$AC$80,27,0),0)</f>
        <v>0</v>
      </c>
      <c r="L17" s="4">
        <f>IFERROR(VLOOKUP($P17,'Rd7 Broadford'!$C$2:$AC$80,27,0),0)</f>
        <v>75</v>
      </c>
      <c r="M17" s="4">
        <f>IFERROR(VLOOKUP($P17,'Rd8 Winton'!$C$2:$AC$80,27,0),0)</f>
        <v>75</v>
      </c>
      <c r="N17" s="4">
        <f>IFERROR(VLOOKUP($P17,'Rd9 PI'!$C$2:$AC$80,27,0),0)</f>
        <v>0</v>
      </c>
      <c r="O17" s="293">
        <f>IFERROR(VLOOKUP($P17,#REF!,27,0),0)</f>
        <v>0</v>
      </c>
      <c r="P17" s="5" t="str">
        <f t="shared" si="1"/>
        <v>gavin newman</v>
      </c>
    </row>
    <row r="18" spans="1:16" s="5" customFormat="1" x14ac:dyDescent="0.2">
      <c r="A18" s="383">
        <v>16</v>
      </c>
      <c r="B18" s="385" t="s">
        <v>273</v>
      </c>
      <c r="C18" s="290" t="s">
        <v>274</v>
      </c>
      <c r="D18" s="293" t="s">
        <v>3</v>
      </c>
      <c r="E18" s="390">
        <f t="shared" si="2"/>
        <v>335</v>
      </c>
      <c r="F18" s="277">
        <f>IFERROR(VLOOKUP($P18,'Rd1 PI'!$C$2:$AC$41,27,0),0)</f>
        <v>0</v>
      </c>
      <c r="G18" s="4">
        <f>IFERROR(VLOOKUP($P18,'Rd2 Sandown'!$C$2:$AC$41,27,0),0)</f>
        <v>90</v>
      </c>
      <c r="H18" s="4">
        <f>IFERROR(VLOOKUP($P18,'Rd3 Winton'!$C$2:$AC$45,27,0),0)</f>
        <v>65</v>
      </c>
      <c r="I18" s="4">
        <f>IFERROR(VLOOKUP($P18,'Rd4 Sandown'!$C$2:$AC$32,27,0),0)</f>
        <v>0</v>
      </c>
      <c r="J18" s="4">
        <f>IFERROR(VLOOKUP($P18,'Rd5 Wakefield'!$C$2:$AC$83,27,0),0)</f>
        <v>0</v>
      </c>
      <c r="K18" s="4">
        <f>IFERROR(VLOOKUP($P18,'Rd6 PI'!$C$2:$AC$80,27,0),0)</f>
        <v>0</v>
      </c>
      <c r="L18" s="4">
        <f>IFERROR(VLOOKUP($P18,'Rd7 Broadford'!$C$2:$AC$80,27,0),0)</f>
        <v>90</v>
      </c>
      <c r="M18" s="4">
        <f>IFERROR(VLOOKUP($P18,'Rd8 Winton'!$C$2:$AC$80,27,0),0)</f>
        <v>90</v>
      </c>
      <c r="N18" s="4">
        <f>IFERROR(VLOOKUP($P18,'Rd9 PI'!$C$2:$AC$80,27,0),0)</f>
        <v>0</v>
      </c>
      <c r="O18" s="293">
        <f>IFERROR(VLOOKUP($P18,#REF!,27,0),0)</f>
        <v>0</v>
      </c>
      <c r="P18" s="5" t="str">
        <f t="shared" si="1"/>
        <v>craig baird</v>
      </c>
    </row>
    <row r="19" spans="1:16" s="5" customFormat="1" x14ac:dyDescent="0.2">
      <c r="A19" s="383">
        <v>17</v>
      </c>
      <c r="B19" s="385" t="s">
        <v>100</v>
      </c>
      <c r="C19" s="290" t="s">
        <v>101</v>
      </c>
      <c r="D19" s="293" t="s">
        <v>5</v>
      </c>
      <c r="E19" s="390">
        <f t="shared" si="2"/>
        <v>295</v>
      </c>
      <c r="F19" s="277">
        <f>IFERROR(VLOOKUP($P19,'Rd1 PI'!$C$2:$AC$41,27,0),0)</f>
        <v>50</v>
      </c>
      <c r="G19" s="4">
        <f>IFERROR(VLOOKUP($P19,'Rd2 Sandown'!$C$2:$AC$41,27,0),0)</f>
        <v>65</v>
      </c>
      <c r="H19" s="4">
        <f>IFERROR(VLOOKUP($P19,'Rd3 Winton'!$C$2:$AC$45,27,0),0)</f>
        <v>65</v>
      </c>
      <c r="I19" s="4">
        <f>IFERROR(VLOOKUP($P19,'Rd4 Sandown'!$C$2:$AC$32,27,0),0)</f>
        <v>65</v>
      </c>
      <c r="J19" s="4">
        <f>IFERROR(VLOOKUP($P19,'Rd5 Wakefield'!$C$2:$AC$83,27,0),0)</f>
        <v>0</v>
      </c>
      <c r="K19" s="4">
        <f>IFERROR(VLOOKUP($P19,'Rd6 PI'!$C$2:$AC$80,27,0),0)</f>
        <v>0</v>
      </c>
      <c r="L19" s="4">
        <f>IFERROR(VLOOKUP($P19,'Rd7 Broadford'!$C$2:$AC$80,27,0),0)</f>
        <v>0</v>
      </c>
      <c r="M19" s="4">
        <f>IFERROR(VLOOKUP($P19,'Rd8 Winton'!$C$2:$AC$80,27,0),0)</f>
        <v>50</v>
      </c>
      <c r="N19" s="4">
        <f>IFERROR(VLOOKUP($P19,'Rd9 PI'!$C$2:$AC$80,27,0),0)</f>
        <v>0</v>
      </c>
      <c r="O19" s="293">
        <f>IFERROR(VLOOKUP($P19,#REF!,27,0),0)</f>
        <v>0</v>
      </c>
      <c r="P19" s="5" t="str">
        <f t="shared" si="1"/>
        <v>matthew cavell</v>
      </c>
    </row>
    <row r="20" spans="1:16" s="5" customFormat="1" x14ac:dyDescent="0.2">
      <c r="A20" s="383">
        <v>18</v>
      </c>
      <c r="B20" s="385" t="s">
        <v>58</v>
      </c>
      <c r="C20" s="290" t="s">
        <v>59</v>
      </c>
      <c r="D20" s="293" t="s">
        <v>4</v>
      </c>
      <c r="E20" s="390">
        <f t="shared" si="2"/>
        <v>290</v>
      </c>
      <c r="F20" s="277">
        <f>IFERROR(VLOOKUP($P20,'Rd1 PI'!$C$2:$AC$41,27,0),0)</f>
        <v>95</v>
      </c>
      <c r="G20" s="4">
        <f>IFERROR(VLOOKUP($P20,'Rd2 Sandown'!$C$2:$AC$41,27,0),0)</f>
        <v>20</v>
      </c>
      <c r="H20" s="4">
        <f>IFERROR(VLOOKUP($P20,'Rd3 Winton'!$C$2:$AC$45,27,0),0)</f>
        <v>75</v>
      </c>
      <c r="I20" s="4">
        <f>IFERROR(VLOOKUP($P20,'Rd4 Sandown'!$C$2:$AC$32,27,0),0)</f>
        <v>5</v>
      </c>
      <c r="J20" s="4">
        <f>IFERROR(VLOOKUP($P20,'Rd5 Wakefield'!$C$2:$AC$83,27,0),0)</f>
        <v>0</v>
      </c>
      <c r="K20" s="4">
        <f>IFERROR(VLOOKUP($P20,'Rd6 PI'!$C$2:$AC$80,27,0),0)</f>
        <v>95</v>
      </c>
      <c r="L20" s="4">
        <f>IFERROR(VLOOKUP($P20,'Rd7 Broadford'!$C$2:$AC$80,27,0),0)</f>
        <v>0</v>
      </c>
      <c r="M20" s="4">
        <f>IFERROR(VLOOKUP($P20,'Rd8 Winton'!$C$2:$AC$80,27,0),0)</f>
        <v>0</v>
      </c>
      <c r="N20" s="4">
        <f>IFERROR(VLOOKUP($P20,'Rd9 PI'!$C$2:$AC$80,27,0),0)</f>
        <v>0</v>
      </c>
      <c r="O20" s="293">
        <f>IFERROR(VLOOKUP($P20,#REF!,27,0),0)</f>
        <v>0</v>
      </c>
      <c r="P20" s="5" t="str">
        <f t="shared" si="1"/>
        <v>robert downes</v>
      </c>
    </row>
    <row r="21" spans="1:16" s="5" customFormat="1" x14ac:dyDescent="0.2">
      <c r="A21" s="383">
        <v>18</v>
      </c>
      <c r="B21" s="385" t="s">
        <v>206</v>
      </c>
      <c r="C21" s="290" t="s">
        <v>207</v>
      </c>
      <c r="D21" s="293" t="s">
        <v>13</v>
      </c>
      <c r="E21" s="390">
        <f t="shared" si="2"/>
        <v>290</v>
      </c>
      <c r="F21" s="277">
        <f>IFERROR(VLOOKUP($P21,'Rd1 PI'!$C$2:$AC$41,27,0),0)</f>
        <v>65</v>
      </c>
      <c r="G21" s="4">
        <f>IFERROR(VLOOKUP($P21,'Rd2 Sandown'!$C$2:$AC$41,27,0),0)</f>
        <v>5</v>
      </c>
      <c r="H21" s="4">
        <f>IFERROR(VLOOKUP($P21,'Rd3 Winton'!$C$2:$AC$45,27,0),0)</f>
        <v>0</v>
      </c>
      <c r="I21" s="4">
        <f>IFERROR(VLOOKUP($P21,'Rd4 Sandown'!$C$2:$AC$32,27,0),0)</f>
        <v>90</v>
      </c>
      <c r="J21" s="4">
        <f>IFERROR(VLOOKUP($P21,'Rd5 Wakefield'!$C$2:$AC$83,27,0),0)</f>
        <v>0</v>
      </c>
      <c r="K21" s="4">
        <f>IFERROR(VLOOKUP($P21,'Rd6 PI'!$C$2:$AC$80,27,0),0)</f>
        <v>50</v>
      </c>
      <c r="L21" s="4">
        <f>IFERROR(VLOOKUP($P21,'Rd7 Broadford'!$C$2:$AC$80,27,0),0)</f>
        <v>75</v>
      </c>
      <c r="M21" s="4">
        <f>IFERROR(VLOOKUP($P21,'Rd8 Winton'!$C$2:$AC$80,27,0),0)</f>
        <v>0</v>
      </c>
      <c r="N21" s="4">
        <f>IFERROR(VLOOKUP($P21,'Rd9 PI'!$C$2:$AC$80,27,0),0)</f>
        <v>5</v>
      </c>
      <c r="O21" s="293">
        <f>IFERROR(VLOOKUP($P21,#REF!,27,0),0)</f>
        <v>0</v>
      </c>
      <c r="P21" s="5" t="str">
        <f t="shared" si="1"/>
        <v>ray monik</v>
      </c>
    </row>
    <row r="22" spans="1:16" s="5" customFormat="1" x14ac:dyDescent="0.2">
      <c r="A22" s="383">
        <v>20</v>
      </c>
      <c r="B22" s="385" t="s">
        <v>112</v>
      </c>
      <c r="C22" s="290" t="s">
        <v>113</v>
      </c>
      <c r="D22" s="293" t="s">
        <v>13</v>
      </c>
      <c r="E22" s="390">
        <f t="shared" si="2"/>
        <v>285</v>
      </c>
      <c r="F22" s="277">
        <f>IFERROR(VLOOKUP($P22,'Rd1 PI'!$C$2:$AC$41,27,0),0)</f>
        <v>105</v>
      </c>
      <c r="G22" s="4">
        <f>IFERROR(VLOOKUP($P22,'Rd2 Sandown'!$C$2:$AC$41,27,0),0)</f>
        <v>70</v>
      </c>
      <c r="H22" s="4">
        <f>IFERROR(VLOOKUP($P22,'Rd3 Winton'!$C$2:$AC$45,27,0),0)</f>
        <v>0</v>
      </c>
      <c r="I22" s="4">
        <f>IFERROR(VLOOKUP($P22,'Rd4 Sandown'!$C$2:$AC$32,27,0),0)</f>
        <v>0</v>
      </c>
      <c r="J22" s="4">
        <f>IFERROR(VLOOKUP($P22,'Rd5 Wakefield'!$C$2:$AC$83,27,0),0)</f>
        <v>110</v>
      </c>
      <c r="K22" s="4">
        <f>IFERROR(VLOOKUP($P22,'Rd6 PI'!$C$2:$AC$80,27,0),0)</f>
        <v>0</v>
      </c>
      <c r="L22" s="4">
        <f>IFERROR(VLOOKUP($P22,'Rd7 Broadford'!$C$2:$AC$80,27,0),0)</f>
        <v>0</v>
      </c>
      <c r="M22" s="4">
        <f>IFERROR(VLOOKUP($P22,'Rd8 Winton'!$C$2:$AC$80,27,0),0)</f>
        <v>0</v>
      </c>
      <c r="N22" s="4">
        <f>IFERROR(VLOOKUP($P22,'Rd9 PI'!$C$2:$AC$80,27,0),0)</f>
        <v>0</v>
      </c>
      <c r="O22" s="293">
        <f>IFERROR(VLOOKUP($P22,#REF!,27,0),0)</f>
        <v>0</v>
      </c>
      <c r="P22" s="5" t="str">
        <f t="shared" si="1"/>
        <v>paul ledwith</v>
      </c>
    </row>
    <row r="23" spans="1:16" s="5" customFormat="1" x14ac:dyDescent="0.2">
      <c r="A23" s="383">
        <v>20</v>
      </c>
      <c r="B23" s="385" t="s">
        <v>130</v>
      </c>
      <c r="C23" s="290" t="s">
        <v>131</v>
      </c>
      <c r="D23" s="293" t="s">
        <v>14</v>
      </c>
      <c r="E23" s="390">
        <f t="shared" si="2"/>
        <v>285</v>
      </c>
      <c r="F23" s="277">
        <f>IFERROR(VLOOKUP($P23,'Rd1 PI'!$C$2:$AC$41,27,0),0)</f>
        <v>65</v>
      </c>
      <c r="G23" s="4">
        <f>IFERROR(VLOOKUP($P23,'Rd2 Sandown'!$C$2:$AC$41,27,0),0)</f>
        <v>0</v>
      </c>
      <c r="H23" s="4">
        <f>IFERROR(VLOOKUP($P23,'Rd3 Winton'!$C$2:$AC$45,27,0),0)</f>
        <v>0</v>
      </c>
      <c r="I23" s="4">
        <f>IFERROR(VLOOKUP($P23,'Rd4 Sandown'!$C$2:$AC$32,27,0),0)</f>
        <v>0</v>
      </c>
      <c r="J23" s="4">
        <f>IFERROR(VLOOKUP($P23,'Rd5 Wakefield'!$C$2:$AC$83,27,0),0)</f>
        <v>110</v>
      </c>
      <c r="K23" s="4">
        <f>IFERROR(VLOOKUP($P23,'Rd6 PI'!$C$2:$AC$80,27,0),0)</f>
        <v>0</v>
      </c>
      <c r="L23" s="4">
        <f>IFERROR(VLOOKUP($P23,'Rd7 Broadford'!$C$2:$AC$80,27,0),0)</f>
        <v>0</v>
      </c>
      <c r="M23" s="4">
        <f>IFERROR(VLOOKUP($P23,'Rd8 Winton'!$C$2:$AC$80,27,0),0)</f>
        <v>110</v>
      </c>
      <c r="N23" s="4">
        <f>IFERROR(VLOOKUP($P23,'Rd9 PI'!$C$2:$AC$80,27,0),0)</f>
        <v>0</v>
      </c>
      <c r="O23" s="293">
        <f>IFERROR(VLOOKUP($P23,#REF!,27,0),0)</f>
        <v>0</v>
      </c>
      <c r="P23" s="5" t="str">
        <f t="shared" si="1"/>
        <v>brendan beavis</v>
      </c>
    </row>
    <row r="24" spans="1:16" s="5" customFormat="1" x14ac:dyDescent="0.2">
      <c r="A24" s="383">
        <v>22</v>
      </c>
      <c r="B24" s="385" t="s">
        <v>272</v>
      </c>
      <c r="C24" s="290" t="s">
        <v>59</v>
      </c>
      <c r="D24" s="293" t="s">
        <v>5</v>
      </c>
      <c r="E24" s="390">
        <f t="shared" si="2"/>
        <v>250</v>
      </c>
      <c r="F24" s="277">
        <f>IFERROR(VLOOKUP($P24,'Rd1 PI'!$C$2:$AC$41,27,0),0)</f>
        <v>0</v>
      </c>
      <c r="G24" s="4">
        <f>IFERROR(VLOOKUP($P24,'Rd2 Sandown'!$C$2:$AC$41,27,0),0)</f>
        <v>50</v>
      </c>
      <c r="H24" s="4">
        <f>IFERROR(VLOOKUP($P24,'Rd3 Winton'!$C$2:$AC$45,27,0),0)</f>
        <v>35</v>
      </c>
      <c r="I24" s="4">
        <f>IFERROR(VLOOKUP($P24,'Rd4 Sandown'!$C$2:$AC$32,27,0),0)</f>
        <v>35</v>
      </c>
      <c r="J24" s="4">
        <f>IFERROR(VLOOKUP($P24,'Rd5 Wakefield'!$C$2:$AC$83,27,0),0)</f>
        <v>0</v>
      </c>
      <c r="K24" s="4">
        <f>IFERROR(VLOOKUP($P24,'Rd6 PI'!$C$2:$AC$80,27,0),0)</f>
        <v>65</v>
      </c>
      <c r="L24" s="4">
        <f>IFERROR(VLOOKUP($P24,'Rd7 Broadford'!$C$2:$AC$80,27,0),0)</f>
        <v>0</v>
      </c>
      <c r="M24" s="4">
        <f>IFERROR(VLOOKUP($P24,'Rd8 Winton'!$C$2:$AC$80,27,0),0)</f>
        <v>0</v>
      </c>
      <c r="N24" s="4">
        <f>IFERROR(VLOOKUP($P24,'Rd9 PI'!$C$2:$AC$80,27,0),0)</f>
        <v>65</v>
      </c>
      <c r="O24" s="293">
        <f>IFERROR(VLOOKUP($P24,#REF!,27,0),0)</f>
        <v>0</v>
      </c>
      <c r="P24" s="5" t="str">
        <f t="shared" si="1"/>
        <v>john downes</v>
      </c>
    </row>
    <row r="25" spans="1:16" s="5" customFormat="1" x14ac:dyDescent="0.2">
      <c r="A25" s="383">
        <v>23</v>
      </c>
      <c r="B25" s="385" t="s">
        <v>356</v>
      </c>
      <c r="C25" s="290" t="s">
        <v>275</v>
      </c>
      <c r="D25" s="293" t="s">
        <v>48</v>
      </c>
      <c r="E25" s="390">
        <f t="shared" si="2"/>
        <v>235</v>
      </c>
      <c r="F25" s="277">
        <f>IFERROR(VLOOKUP($P25,'Rd1 PI'!$C$2:$AC$41,27,0),0)</f>
        <v>85</v>
      </c>
      <c r="G25" s="4">
        <f>IFERROR(VLOOKUP($P25,'Rd2 Sandown'!$C$2:$AC$41,27,0),0)</f>
        <v>0</v>
      </c>
      <c r="H25" s="4">
        <f>IFERROR(VLOOKUP($P25,'Rd3 Winton'!$C$2:$AC$45,27,0),0)</f>
        <v>85</v>
      </c>
      <c r="I25" s="4">
        <f>IFERROR(VLOOKUP($P25,'Rd4 Sandown'!$C$2:$AC$32,27,0),0)</f>
        <v>0</v>
      </c>
      <c r="J25" s="4">
        <f>IFERROR(VLOOKUP($P25,'Rd5 Wakefield'!$C$2:$AC$83,27,0),0)</f>
        <v>0</v>
      </c>
      <c r="K25" s="4">
        <f>IFERROR(VLOOKUP($P25,'Rd6 PI'!$C$2:$AC$80,27,0),0)</f>
        <v>65</v>
      </c>
      <c r="L25" s="4">
        <f>IFERROR(VLOOKUP($P25,'Rd7 Broadford'!$C$2:$AC$80,27,0),0)</f>
        <v>0</v>
      </c>
      <c r="M25" s="4">
        <f>IFERROR(VLOOKUP($P25,'Rd8 Winton'!$C$2:$AC$80,27,0),0)</f>
        <v>0</v>
      </c>
      <c r="N25" s="4">
        <f>IFERROR(VLOOKUP($P25,'Rd9 PI'!$C$2:$AC$80,27,0),0)</f>
        <v>0</v>
      </c>
      <c r="O25" s="293">
        <f>IFERROR(VLOOKUP($P25,#REF!,27,0),0)</f>
        <v>0</v>
      </c>
      <c r="P25" s="5" t="str">
        <f t="shared" si="1"/>
        <v>ben sale</v>
      </c>
    </row>
    <row r="26" spans="1:16" s="5" customFormat="1" x14ac:dyDescent="0.2">
      <c r="A26" s="383">
        <v>24</v>
      </c>
      <c r="B26" s="385" t="s">
        <v>58</v>
      </c>
      <c r="C26" s="290" t="s">
        <v>364</v>
      </c>
      <c r="D26" s="293" t="s">
        <v>3</v>
      </c>
      <c r="E26" s="390">
        <f t="shared" si="2"/>
        <v>190</v>
      </c>
      <c r="F26" s="277">
        <f>IFERROR(VLOOKUP($P26,'Rd1 PI'!$C$2:$AC$41,27,0),0)</f>
        <v>0</v>
      </c>
      <c r="G26" s="4">
        <f>IFERROR(VLOOKUP($P26,'Rd2 Sandown'!$C$2:$AC$41,27,0),0)</f>
        <v>0</v>
      </c>
      <c r="H26" s="4">
        <f>IFERROR(VLOOKUP($P26,'Rd3 Winton'!$C$2:$AC$45,27,0),0)</f>
        <v>50</v>
      </c>
      <c r="I26" s="4">
        <f>IFERROR(VLOOKUP($P26,'Rd4 Sandown'!$C$2:$AC$32,27,0),0)</f>
        <v>90</v>
      </c>
      <c r="J26" s="4">
        <f>IFERROR(VLOOKUP($P26,'Rd5 Wakefield'!$C$2:$AC$83,27,0),0)</f>
        <v>0</v>
      </c>
      <c r="K26" s="4">
        <f>IFERROR(VLOOKUP($P26,'Rd6 PI'!$C$2:$AC$80,27,0),0)</f>
        <v>0</v>
      </c>
      <c r="L26" s="4">
        <f>IFERROR(VLOOKUP($P26,'Rd7 Broadford'!$C$2:$AC$80,27,0),0)</f>
        <v>0</v>
      </c>
      <c r="M26" s="4">
        <f>IFERROR(VLOOKUP($P26,'Rd8 Winton'!$C$2:$AC$80,27,0),0)</f>
        <v>50</v>
      </c>
      <c r="N26" s="4">
        <f>IFERROR(VLOOKUP($P26,'Rd9 PI'!$C$2:$AC$80,27,0),0)</f>
        <v>0</v>
      </c>
      <c r="O26" s="293">
        <f>IFERROR(VLOOKUP($P26,#REF!,27,0),0)</f>
        <v>0</v>
      </c>
      <c r="P26" s="5" t="str">
        <f t="shared" si="1"/>
        <v>robert mason</v>
      </c>
    </row>
    <row r="27" spans="1:16" s="5" customFormat="1" x14ac:dyDescent="0.2">
      <c r="A27" s="383">
        <v>25</v>
      </c>
      <c r="B27" s="385" t="s">
        <v>362</v>
      </c>
      <c r="C27" s="290" t="s">
        <v>363</v>
      </c>
      <c r="D27" s="293" t="s">
        <v>3</v>
      </c>
      <c r="E27" s="390">
        <f t="shared" si="2"/>
        <v>155</v>
      </c>
      <c r="F27" s="277">
        <f>IFERROR(VLOOKUP($P27,'Rd1 PI'!$C$2:$AC$41,27,0),0)</f>
        <v>0</v>
      </c>
      <c r="G27" s="4">
        <f>IFERROR(VLOOKUP($P27,'Rd2 Sandown'!$C$2:$AC$41,27,0),0)</f>
        <v>0</v>
      </c>
      <c r="H27" s="4">
        <f>IFERROR(VLOOKUP($P27,'Rd3 Winton'!$C$2:$AC$45,27,0),0)</f>
        <v>90</v>
      </c>
      <c r="I27" s="4">
        <f>IFERROR(VLOOKUP($P27,'Rd4 Sandown'!$C$2:$AC$32,27,0),0)</f>
        <v>0</v>
      </c>
      <c r="J27" s="4">
        <f>IFERROR(VLOOKUP($P27,'Rd5 Wakefield'!$C$2:$AC$83,27,0),0)</f>
        <v>0</v>
      </c>
      <c r="K27" s="4">
        <f>IFERROR(VLOOKUP($P27,'Rd6 PI'!$C$2:$AC$80,27,0),0)</f>
        <v>0</v>
      </c>
      <c r="L27" s="4">
        <f>IFERROR(VLOOKUP($P27,'Rd7 Broadford'!$C$2:$AC$80,27,0),0)</f>
        <v>0</v>
      </c>
      <c r="M27" s="4">
        <f>IFERROR(VLOOKUP($P27,'Rd8 Winton'!$C$2:$AC$80,27,0),0)</f>
        <v>65</v>
      </c>
      <c r="N27" s="4">
        <f>IFERROR(VLOOKUP($P27,'Rd9 PI'!$C$2:$AC$80,27,0),0)</f>
        <v>0</v>
      </c>
      <c r="O27" s="293">
        <f>IFERROR(VLOOKUP($P27,#REF!,27,0),0)</f>
        <v>0</v>
      </c>
      <c r="P27" s="5" t="str">
        <f t="shared" si="1"/>
        <v>daryl ervine</v>
      </c>
    </row>
    <row r="28" spans="1:16" s="5" customFormat="1" x14ac:dyDescent="0.2">
      <c r="A28" s="383">
        <v>26</v>
      </c>
      <c r="B28" s="385" t="s">
        <v>365</v>
      </c>
      <c r="C28" s="290" t="s">
        <v>121</v>
      </c>
      <c r="D28" s="293" t="s">
        <v>5</v>
      </c>
      <c r="E28" s="390">
        <f t="shared" si="2"/>
        <v>125</v>
      </c>
      <c r="F28" s="277">
        <f>IFERROR(VLOOKUP($P28,'Rd1 PI'!$C$2:$AC$41,27,0),0)</f>
        <v>0</v>
      </c>
      <c r="G28" s="4">
        <f>IFERROR(VLOOKUP($P28,'Rd2 Sandown'!$C$2:$AC$41,27,0),0)</f>
        <v>0</v>
      </c>
      <c r="H28" s="4">
        <f>IFERROR(VLOOKUP($P28,'Rd3 Winton'!$C$2:$AC$45,27,0),0)</f>
        <v>20</v>
      </c>
      <c r="I28" s="4">
        <f>IFERROR(VLOOKUP($P28,'Rd4 Sandown'!$C$2:$AC$32,27,0),0)</f>
        <v>20</v>
      </c>
      <c r="J28" s="4">
        <f>IFERROR(VLOOKUP($P28,'Rd5 Wakefield'!$C$2:$AC$83,27,0),0)</f>
        <v>50</v>
      </c>
      <c r="K28" s="4">
        <f>IFERROR(VLOOKUP($P28,'Rd6 PI'!$C$2:$AC$80,27,0),0)</f>
        <v>0</v>
      </c>
      <c r="L28" s="4">
        <f>IFERROR(VLOOKUP($P28,'Rd7 Broadford'!$C$2:$AC$80,27,0),0)</f>
        <v>0</v>
      </c>
      <c r="M28" s="4">
        <f>IFERROR(VLOOKUP($P28,'Rd8 Winton'!$C$2:$AC$80,27,0),0)</f>
        <v>0</v>
      </c>
      <c r="N28" s="4">
        <f>IFERROR(VLOOKUP($P28,'Rd9 PI'!$C$2:$AC$80,27,0),0)</f>
        <v>35</v>
      </c>
      <c r="O28" s="293">
        <f>IFERROR(VLOOKUP($P28,#REF!,27,0),0)</f>
        <v>0</v>
      </c>
      <c r="P28" s="5" t="str">
        <f t="shared" si="1"/>
        <v>ismail dal</v>
      </c>
    </row>
    <row r="29" spans="1:16" s="5" customFormat="1" x14ac:dyDescent="0.2">
      <c r="A29" s="383">
        <v>27</v>
      </c>
      <c r="B29" s="385" t="s">
        <v>28</v>
      </c>
      <c r="C29" s="290" t="s">
        <v>359</v>
      </c>
      <c r="D29" s="293" t="s">
        <v>48</v>
      </c>
      <c r="E29" s="390">
        <f t="shared" si="2"/>
        <v>115</v>
      </c>
      <c r="F29" s="277">
        <f>IFERROR(VLOOKUP($P29,'Rd1 PI'!$C$2:$AC$41,27,0),0)</f>
        <v>5</v>
      </c>
      <c r="G29" s="4">
        <f>IFERROR(VLOOKUP($P29,'Rd2 Sandown'!$C$2:$AC$41,27,0),0)</f>
        <v>5</v>
      </c>
      <c r="H29" s="4">
        <f>IFERROR(VLOOKUP($P29,'Rd3 Winton'!$C$2:$AC$45,27,0),0)</f>
        <v>5</v>
      </c>
      <c r="I29" s="4">
        <f>IFERROR(VLOOKUP($P29,'Rd4 Sandown'!$C$2:$AC$32,27,0),0)</f>
        <v>0</v>
      </c>
      <c r="J29" s="4">
        <f>IFERROR(VLOOKUP($P29,'Rd5 Wakefield'!$C$2:$AC$83,27,0),0)</f>
        <v>45</v>
      </c>
      <c r="K29" s="4">
        <f>IFERROR(VLOOKUP($P29,'Rd6 PI'!$C$2:$AC$80,27,0),0)</f>
        <v>5</v>
      </c>
      <c r="L29" s="4">
        <f>IFERROR(VLOOKUP($P29,'Rd7 Broadford'!$C$2:$AC$80,27,0),0)</f>
        <v>30</v>
      </c>
      <c r="M29" s="4">
        <f>IFERROR(VLOOKUP($P29,'Rd8 Winton'!$C$2:$AC$80,27,0),0)</f>
        <v>20</v>
      </c>
      <c r="N29" s="4">
        <f>IFERROR(VLOOKUP($P29,'Rd9 PI'!$C$2:$AC$80,27,0),0)</f>
        <v>0</v>
      </c>
      <c r="O29" s="293">
        <f>IFERROR(VLOOKUP($P29,#REF!,27,0),0)</f>
        <v>0</v>
      </c>
      <c r="P29" s="5" t="str">
        <f t="shared" si="1"/>
        <v>tim van duyl</v>
      </c>
    </row>
    <row r="30" spans="1:16" s="5" customFormat="1" x14ac:dyDescent="0.2">
      <c r="A30" s="383">
        <v>28</v>
      </c>
      <c r="B30" s="385" t="s">
        <v>188</v>
      </c>
      <c r="C30" s="290" t="s">
        <v>189</v>
      </c>
      <c r="D30" s="293" t="s">
        <v>48</v>
      </c>
      <c r="E30" s="390">
        <f t="shared" si="2"/>
        <v>110</v>
      </c>
      <c r="F30" s="277">
        <f>IFERROR(VLOOKUP($P30,'Rd1 PI'!$C$2:$AC$41,27,0),0)</f>
        <v>5</v>
      </c>
      <c r="G30" s="4">
        <f>IFERROR(VLOOKUP($P30,'Rd2 Sandown'!$C$2:$AC$41,27,0),0)</f>
        <v>5</v>
      </c>
      <c r="H30" s="4">
        <f>IFERROR(VLOOKUP($P30,'Rd3 Winton'!$C$2:$AC$45,27,0),0)</f>
        <v>5</v>
      </c>
      <c r="I30" s="4">
        <f>IFERROR(VLOOKUP($P30,'Rd4 Sandown'!$C$2:$AC$32,27,0),0)</f>
        <v>0</v>
      </c>
      <c r="J30" s="4">
        <f>IFERROR(VLOOKUP($P30,'Rd5 Wakefield'!$C$2:$AC$83,27,0),0)</f>
        <v>30</v>
      </c>
      <c r="K30" s="4">
        <f>IFERROR(VLOOKUP($P30,'Rd6 PI'!$C$2:$AC$80,27,0),0)</f>
        <v>5</v>
      </c>
      <c r="L30" s="4">
        <f>IFERROR(VLOOKUP($P30,'Rd7 Broadford'!$C$2:$AC$80,27,0),0)</f>
        <v>60</v>
      </c>
      <c r="M30" s="4">
        <f>IFERROR(VLOOKUP($P30,'Rd8 Winton'!$C$2:$AC$80,27,0),0)</f>
        <v>0</v>
      </c>
      <c r="N30" s="4">
        <f>IFERROR(VLOOKUP($P30,'Rd9 PI'!$C$2:$AC$80,27,0),0)</f>
        <v>0</v>
      </c>
      <c r="O30" s="293">
        <f>IFERROR(VLOOKUP($P30,#REF!,27,0),0)</f>
        <v>0</v>
      </c>
      <c r="P30" s="5" t="str">
        <f t="shared" si="1"/>
        <v>tom whelan</v>
      </c>
    </row>
    <row r="31" spans="1:16" s="5" customFormat="1" x14ac:dyDescent="0.2">
      <c r="A31" s="383">
        <v>29</v>
      </c>
      <c r="B31" s="385" t="s">
        <v>264</v>
      </c>
      <c r="C31" s="290" t="s">
        <v>265</v>
      </c>
      <c r="D31" s="293" t="s">
        <v>21</v>
      </c>
      <c r="E31" s="390">
        <f t="shared" si="2"/>
        <v>105</v>
      </c>
      <c r="F31" s="277">
        <f>IFERROR(VLOOKUP($P31,'Rd1 PI'!$C$2:$AC$41,27,0),0)</f>
        <v>0</v>
      </c>
      <c r="G31" s="4">
        <f>IFERROR(VLOOKUP($P31,'Rd2 Sandown'!$C$2:$AC$41,27,0),0)</f>
        <v>35</v>
      </c>
      <c r="H31" s="4">
        <f>IFERROR(VLOOKUP($P31,'Rd3 Winton'!$C$2:$AC$45,27,0),0)</f>
        <v>0</v>
      </c>
      <c r="I31" s="4">
        <f>IFERROR(VLOOKUP($P31,'Rd4 Sandown'!$C$2:$AC$32,27,0),0)</f>
        <v>0</v>
      </c>
      <c r="J31" s="4">
        <f>IFERROR(VLOOKUP($P31,'Rd5 Wakefield'!$C$2:$AC$83,27,0),0)</f>
        <v>70</v>
      </c>
      <c r="K31" s="4">
        <f>IFERROR(VLOOKUP($P31,'Rd6 PI'!$C$2:$AC$80,27,0),0)</f>
        <v>0</v>
      </c>
      <c r="L31" s="4">
        <f>IFERROR(VLOOKUP($P31,'Rd7 Broadford'!$C$2:$AC$80,27,0),0)</f>
        <v>0</v>
      </c>
      <c r="M31" s="4">
        <f>IFERROR(VLOOKUP($P31,'Rd8 Winton'!$C$2:$AC$80,27,0),0)</f>
        <v>0</v>
      </c>
      <c r="N31" s="4">
        <f>IFERROR(VLOOKUP($P31,'Rd9 PI'!$C$2:$AC$80,27,0),0)</f>
        <v>0</v>
      </c>
      <c r="O31" s="293">
        <f>IFERROR(VLOOKUP($P31,#REF!,27,0),0)</f>
        <v>0</v>
      </c>
      <c r="P31" s="5" t="str">
        <f t="shared" si="1"/>
        <v>murray seymour</v>
      </c>
    </row>
    <row r="32" spans="1:16" s="5" customFormat="1" x14ac:dyDescent="0.2">
      <c r="A32" s="383">
        <v>30</v>
      </c>
      <c r="B32" s="385" t="s">
        <v>28</v>
      </c>
      <c r="C32" s="290" t="s">
        <v>29</v>
      </c>
      <c r="D32" s="293" t="s">
        <v>13</v>
      </c>
      <c r="E32" s="390">
        <f t="shared" si="2"/>
        <v>100</v>
      </c>
      <c r="F32" s="277">
        <f>IFERROR(VLOOKUP($P32,'Rd1 PI'!$C$2:$AC$41,27,0),0)</f>
        <v>0</v>
      </c>
      <c r="G32" s="4">
        <f>IFERROR(VLOOKUP($P32,'Rd2 Sandown'!$C$2:$AC$41,27,0),0)</f>
        <v>95</v>
      </c>
      <c r="H32" s="4">
        <f>IFERROR(VLOOKUP($P32,'Rd3 Winton'!$C$2:$AC$45,27,0),0)</f>
        <v>5</v>
      </c>
      <c r="I32" s="4">
        <f>IFERROR(VLOOKUP($P32,'Rd4 Sandown'!$C$2:$AC$32,27,0),0)</f>
        <v>0</v>
      </c>
      <c r="J32" s="4">
        <f>IFERROR(VLOOKUP($P32,'Rd5 Wakefield'!$C$2:$AC$83,27,0),0)</f>
        <v>0</v>
      </c>
      <c r="K32" s="4">
        <f>IFERROR(VLOOKUP($P32,'Rd6 PI'!$C$2:$AC$80,27,0),0)</f>
        <v>0</v>
      </c>
      <c r="L32" s="4">
        <f>IFERROR(VLOOKUP($P32,'Rd7 Broadford'!$C$2:$AC$80,27,0),0)</f>
        <v>0</v>
      </c>
      <c r="M32" s="4">
        <f>IFERROR(VLOOKUP($P32,'Rd8 Winton'!$C$2:$AC$80,27,0),0)</f>
        <v>0</v>
      </c>
      <c r="N32" s="4">
        <f>IFERROR(VLOOKUP($P32,'Rd9 PI'!$C$2:$AC$80,27,0),0)</f>
        <v>0</v>
      </c>
      <c r="O32" s="293">
        <f>IFERROR(VLOOKUP($P32,#REF!,27,0),0)</f>
        <v>0</v>
      </c>
      <c r="P32" s="5" t="str">
        <f t="shared" si="1"/>
        <v>tim meaden</v>
      </c>
    </row>
    <row r="33" spans="1:17" s="5" customFormat="1" x14ac:dyDescent="0.2">
      <c r="A33" s="383">
        <v>31</v>
      </c>
      <c r="B33" s="385" t="s">
        <v>270</v>
      </c>
      <c r="C33" s="290" t="s">
        <v>271</v>
      </c>
      <c r="D33" s="293" t="s">
        <v>4</v>
      </c>
      <c r="E33" s="390">
        <f t="shared" si="2"/>
        <v>85</v>
      </c>
      <c r="F33" s="277">
        <f>IFERROR(VLOOKUP($P33,'Rd1 PI'!$C$2:$AC$41,27,0),0)</f>
        <v>0</v>
      </c>
      <c r="G33" s="4">
        <f>IFERROR(VLOOKUP($P33,'Rd2 Sandown'!$C$2:$AC$41,27,0),0)</f>
        <v>65</v>
      </c>
      <c r="H33" s="4">
        <f>IFERROR(VLOOKUP($P33,'Rd3 Winton'!$C$2:$AC$45,27,0),0)</f>
        <v>5</v>
      </c>
      <c r="I33" s="4">
        <f>IFERROR(VLOOKUP($P33,'Rd4 Sandown'!$C$2:$AC$32,27,0),0)</f>
        <v>0</v>
      </c>
      <c r="J33" s="4">
        <f>IFERROR(VLOOKUP($P33,'Rd5 Wakefield'!$C$2:$AC$83,27,0),0)</f>
        <v>0</v>
      </c>
      <c r="K33" s="4">
        <f>IFERROR(VLOOKUP($P33,'Rd6 PI'!$C$2:$AC$80,27,0),0)</f>
        <v>5</v>
      </c>
      <c r="L33" s="4">
        <f>IFERROR(VLOOKUP($P33,'Rd7 Broadford'!$C$2:$AC$80,27,0),0)</f>
        <v>0</v>
      </c>
      <c r="M33" s="4">
        <f>IFERROR(VLOOKUP($P33,'Rd8 Winton'!$C$2:$AC$80,27,0),0)</f>
        <v>5</v>
      </c>
      <c r="N33" s="4">
        <f>IFERROR(VLOOKUP($P33,'Rd9 PI'!$C$2:$AC$80,27,0),0)</f>
        <v>5</v>
      </c>
      <c r="O33" s="293">
        <f>IFERROR(VLOOKUP($P33,#REF!,27,0),0)</f>
        <v>0</v>
      </c>
      <c r="P33" s="5" t="str">
        <f t="shared" si="1"/>
        <v>ian vague</v>
      </c>
    </row>
    <row r="34" spans="1:17" s="5" customFormat="1" x14ac:dyDescent="0.2">
      <c r="A34" s="383">
        <v>32</v>
      </c>
      <c r="B34" s="385" t="s">
        <v>118</v>
      </c>
      <c r="C34" s="290" t="s">
        <v>707</v>
      </c>
      <c r="D34" s="293" t="s">
        <v>14</v>
      </c>
      <c r="E34" s="390">
        <f t="shared" si="2"/>
        <v>65</v>
      </c>
      <c r="F34" s="277">
        <f>IFERROR(VLOOKUP($P34,'Rd1 PI'!$C$2:$AC$41,27,0),0)</f>
        <v>0</v>
      </c>
      <c r="G34" s="4">
        <f>IFERROR(VLOOKUP($P34,'Rd2 Sandown'!$C$2:$AC$41,27,0),0)</f>
        <v>0</v>
      </c>
      <c r="H34" s="4">
        <f>IFERROR(VLOOKUP($P34,'Rd3 Winton'!$C$2:$AC$45,27,0),0)</f>
        <v>0</v>
      </c>
      <c r="I34" s="4">
        <f>IFERROR(VLOOKUP($P34,'Rd4 Sandown'!$C$2:$AC$32,27,0),0)</f>
        <v>0</v>
      </c>
      <c r="J34" s="4">
        <f>IFERROR(VLOOKUP($P34,'Rd5 Wakefield'!$C$2:$AC$83,27,0),0)</f>
        <v>0</v>
      </c>
      <c r="K34" s="4">
        <f>IFERROR(VLOOKUP($P34,'Rd6 PI'!$C$2:$AC$80,27,0),0)</f>
        <v>0</v>
      </c>
      <c r="L34" s="4">
        <f>IFERROR(VLOOKUP($P34,'Rd7 Broadford'!$C$2:$AC$80,27,0),0)</f>
        <v>0</v>
      </c>
      <c r="M34" s="4">
        <f>IFERROR(VLOOKUP($P34,'Rd8 Winton'!$C$2:$AC$80,27,0),0)</f>
        <v>0</v>
      </c>
      <c r="N34" s="4">
        <f>IFERROR(VLOOKUP($P34,'Rd9 PI'!$C$2:$AC$80,27,0),0)</f>
        <v>65</v>
      </c>
      <c r="O34" s="293">
        <f>IFERROR(VLOOKUP($P34,#REF!,27,0),0)</f>
        <v>0</v>
      </c>
      <c r="P34" s="5" t="str">
        <f t="shared" si="1"/>
        <v>david wilken</v>
      </c>
    </row>
    <row r="35" spans="1:17" s="5" customFormat="1" x14ac:dyDescent="0.2">
      <c r="A35" s="383">
        <v>32</v>
      </c>
      <c r="B35" s="385" t="s">
        <v>403</v>
      </c>
      <c r="C35" s="290" t="s">
        <v>404</v>
      </c>
      <c r="D35" s="293" t="s">
        <v>4</v>
      </c>
      <c r="E35" s="390">
        <f t="shared" si="2"/>
        <v>65</v>
      </c>
      <c r="F35" s="277">
        <f>IFERROR(VLOOKUP($P35,'Rd1 PI'!$C$2:$AC$41,27,0),0)</f>
        <v>0</v>
      </c>
      <c r="G35" s="4">
        <f>IFERROR(VLOOKUP($P35,'Rd2 Sandown'!$C$2:$AC$41,27,0),0)</f>
        <v>0</v>
      </c>
      <c r="H35" s="4">
        <f>IFERROR(VLOOKUP($P35,'Rd3 Winton'!$C$2:$AC$45,27,0),0)</f>
        <v>0</v>
      </c>
      <c r="I35" s="4">
        <f>IFERROR(VLOOKUP($P35,'Rd4 Sandown'!$C$2:$AC$32,27,0),0)</f>
        <v>65</v>
      </c>
      <c r="J35" s="4">
        <f>IFERROR(VLOOKUP($P35,'Rd5 Wakefield'!$C$2:$AC$83,27,0),0)</f>
        <v>0</v>
      </c>
      <c r="K35" s="4">
        <f>IFERROR(VLOOKUP($P35,'Rd6 PI'!$C$2:$AC$80,27,0),0)</f>
        <v>0</v>
      </c>
      <c r="L35" s="4">
        <f>IFERROR(VLOOKUP($P35,'Rd7 Broadford'!$C$2:$AC$80,27,0),0)</f>
        <v>0</v>
      </c>
      <c r="M35" s="4">
        <f>IFERROR(VLOOKUP($P35,'Rd8 Winton'!$C$2:$AC$80,27,0),0)</f>
        <v>0</v>
      </c>
      <c r="N35" s="4">
        <f>IFERROR(VLOOKUP($P35,'Rd9 PI'!$C$2:$AC$80,27,0),0)</f>
        <v>0</v>
      </c>
      <c r="O35" s="293">
        <f>IFERROR(VLOOKUP($P35,#REF!,27,0),0)</f>
        <v>0</v>
      </c>
      <c r="P35" s="5" t="str">
        <f t="shared" si="1"/>
        <v>hung do</v>
      </c>
    </row>
    <row r="36" spans="1:17" s="5" customFormat="1" x14ac:dyDescent="0.2">
      <c r="A36" s="383">
        <v>34</v>
      </c>
      <c r="B36" s="385" t="s">
        <v>360</v>
      </c>
      <c r="C36" s="290" t="s">
        <v>276</v>
      </c>
      <c r="D36" s="293" t="s">
        <v>48</v>
      </c>
      <c r="E36" s="390">
        <f t="shared" si="2"/>
        <v>45</v>
      </c>
      <c r="F36" s="277">
        <f>IFERROR(VLOOKUP($P36,'Rd1 PI'!$C$2:$AC$41,27,0),0)</f>
        <v>5</v>
      </c>
      <c r="G36" s="4">
        <f>IFERROR(VLOOKUP($P36,'Rd2 Sandown'!$C$2:$AC$41,27,0),0)</f>
        <v>0</v>
      </c>
      <c r="H36" s="4">
        <f>IFERROR(VLOOKUP($P36,'Rd3 Winton'!$C$2:$AC$45,27,0),0)</f>
        <v>5</v>
      </c>
      <c r="I36" s="4">
        <f>IFERROR(VLOOKUP($P36,'Rd4 Sandown'!$C$2:$AC$32,27,0),0)</f>
        <v>0</v>
      </c>
      <c r="J36" s="4">
        <f>IFERROR(VLOOKUP($P36,'Rd5 Wakefield'!$C$2:$AC$83,27,0),0)</f>
        <v>0</v>
      </c>
      <c r="K36" s="4">
        <f>IFERROR(VLOOKUP($P36,'Rd6 PI'!$C$2:$AC$80,27,0),0)</f>
        <v>35</v>
      </c>
      <c r="L36" s="4">
        <f>IFERROR(VLOOKUP($P36,'Rd7 Broadford'!$C$2:$AC$80,27,0),0)</f>
        <v>0</v>
      </c>
      <c r="M36" s="4">
        <f>IFERROR(VLOOKUP($P36,'Rd8 Winton'!$C$2:$AC$80,27,0),0)</f>
        <v>0</v>
      </c>
      <c r="N36" s="4">
        <f>IFERROR(VLOOKUP($P36,'Rd9 PI'!$C$2:$AC$80,27,0),0)</f>
        <v>0</v>
      </c>
      <c r="O36" s="293">
        <f>IFERROR(VLOOKUP($P36,#REF!,27,0),0)</f>
        <v>0</v>
      </c>
      <c r="P36" s="5" t="str">
        <f t="shared" si="1"/>
        <v>alex hailstone</v>
      </c>
    </row>
    <row r="37" spans="1:17" s="5" customFormat="1" x14ac:dyDescent="0.2">
      <c r="A37" s="383">
        <v>35</v>
      </c>
      <c r="B37" s="385" t="s">
        <v>266</v>
      </c>
      <c r="C37" s="290" t="s">
        <v>267</v>
      </c>
      <c r="D37" s="293" t="s">
        <v>21</v>
      </c>
      <c r="E37" s="390">
        <f t="shared" si="2"/>
        <v>40</v>
      </c>
      <c r="F37" s="277">
        <f>IFERROR(VLOOKUP($P37,'Rd1 PI'!$C$2:$AC$41,27,0),0)</f>
        <v>0</v>
      </c>
      <c r="G37" s="4">
        <f>IFERROR(VLOOKUP($P37,'Rd2 Sandown'!$C$2:$AC$41,27,0),0)</f>
        <v>5</v>
      </c>
      <c r="H37" s="4">
        <f>IFERROR(VLOOKUP($P37,'Rd3 Winton'!$C$2:$AC$45,27,0),0)</f>
        <v>0</v>
      </c>
      <c r="I37" s="4">
        <f>IFERROR(VLOOKUP($P37,'Rd4 Sandown'!$C$2:$AC$32,27,0),0)</f>
        <v>5</v>
      </c>
      <c r="J37" s="4">
        <f>IFERROR(VLOOKUP($P37,'Rd5 Wakefield'!$C$2:$AC$83,27,0),0)</f>
        <v>0</v>
      </c>
      <c r="K37" s="4">
        <f>IFERROR(VLOOKUP($P37,'Rd6 PI'!$C$2:$AC$80,27,0),0)</f>
        <v>5</v>
      </c>
      <c r="L37" s="4">
        <f>IFERROR(VLOOKUP($P37,'Rd7 Broadford'!$C$2:$AC$80,27,0),0)</f>
        <v>20</v>
      </c>
      <c r="M37" s="4">
        <f>IFERROR(VLOOKUP($P37,'Rd8 Winton'!$C$2:$AC$80,27,0),0)</f>
        <v>0</v>
      </c>
      <c r="N37" s="4">
        <f>IFERROR(VLOOKUP($P37,'Rd9 PI'!$C$2:$AC$80,27,0),0)</f>
        <v>5</v>
      </c>
      <c r="O37" s="293">
        <f>IFERROR(VLOOKUP($P37,#REF!,27,0),0)</f>
        <v>0</v>
      </c>
      <c r="P37" s="5" t="str">
        <f t="shared" si="1"/>
        <v>wayne scanlan</v>
      </c>
    </row>
    <row r="38" spans="1:17" s="5" customFormat="1" x14ac:dyDescent="0.2">
      <c r="A38" s="383">
        <v>36</v>
      </c>
      <c r="B38" s="385" t="s">
        <v>139</v>
      </c>
      <c r="C38" s="290" t="s">
        <v>140</v>
      </c>
      <c r="D38" s="293" t="s">
        <v>48</v>
      </c>
      <c r="E38" s="390">
        <f t="shared" si="2"/>
        <v>35</v>
      </c>
      <c r="F38" s="277">
        <f>IFERROR(VLOOKUP($P38,'Rd1 PI'!$C$2:$AC$41,27,0),0)</f>
        <v>5</v>
      </c>
      <c r="G38" s="4">
        <f>IFERROR(VLOOKUP($P38,'Rd2 Sandown'!$C$2:$AC$41,27,0),0)</f>
        <v>5</v>
      </c>
      <c r="H38" s="4">
        <f>IFERROR(VLOOKUP($P38,'Rd3 Winton'!$C$2:$AC$45,27,0),0)</f>
        <v>5</v>
      </c>
      <c r="I38" s="4">
        <f>IFERROR(VLOOKUP($P38,'Rd4 Sandown'!$C$2:$AC$32,27,0),0)</f>
        <v>5</v>
      </c>
      <c r="J38" s="4">
        <f>IFERROR(VLOOKUP($P38,'Rd5 Wakefield'!$C$2:$AC$83,27,0),0)</f>
        <v>0</v>
      </c>
      <c r="K38" s="4">
        <f>IFERROR(VLOOKUP($P38,'Rd6 PI'!$C$2:$AC$80,27,0),0)</f>
        <v>5</v>
      </c>
      <c r="L38" s="4">
        <f>IFERROR(VLOOKUP($P38,'Rd7 Broadford'!$C$2:$AC$80,27,0),0)</f>
        <v>0</v>
      </c>
      <c r="M38" s="4">
        <f>IFERROR(VLOOKUP($P38,'Rd8 Winton'!$C$2:$AC$80,27,0),0)</f>
        <v>5</v>
      </c>
      <c r="N38" s="4">
        <f>IFERROR(VLOOKUP($P38,'Rd9 PI'!$C$2:$AC$80,27,0),0)</f>
        <v>5</v>
      </c>
      <c r="O38" s="293">
        <f>IFERROR(VLOOKUP($P38,#REF!,27,0),0)</f>
        <v>0</v>
      </c>
      <c r="P38" s="5" t="str">
        <f t="shared" si="1"/>
        <v>simon acfield</v>
      </c>
    </row>
    <row r="39" spans="1:17" s="5" customFormat="1" x14ac:dyDescent="0.2">
      <c r="A39" s="383">
        <v>37</v>
      </c>
      <c r="B39" s="385" t="s">
        <v>357</v>
      </c>
      <c r="C39" s="290" t="s">
        <v>358</v>
      </c>
      <c r="D39" s="293" t="s">
        <v>13</v>
      </c>
      <c r="E39" s="390">
        <f t="shared" si="2"/>
        <v>25</v>
      </c>
      <c r="F39" s="277">
        <f>IFERROR(VLOOKUP($P39,'Rd1 PI'!$C$2:$AC$41,27,0),0)</f>
        <v>0</v>
      </c>
      <c r="G39" s="4">
        <f>IFERROR(VLOOKUP($P39,'Rd2 Sandown'!$C$2:$AC$41,27,0),0)</f>
        <v>0</v>
      </c>
      <c r="H39" s="4">
        <f>IFERROR(VLOOKUP($P39,'Rd3 Winton'!$C$2:$AC$45,27,0),0)</f>
        <v>20</v>
      </c>
      <c r="I39" s="4">
        <f>IFERROR(VLOOKUP($P39,'Rd4 Sandown'!$C$2:$AC$32,27,0),0)</f>
        <v>0</v>
      </c>
      <c r="J39" s="4">
        <f>IFERROR(VLOOKUP($P39,'Rd5 Wakefield'!$C$2:$AC$83,27,0),0)</f>
        <v>0</v>
      </c>
      <c r="K39" s="4">
        <f>IFERROR(VLOOKUP($P39,'Rd6 PI'!$C$2:$AC$80,27,0),0)</f>
        <v>5</v>
      </c>
      <c r="L39" s="4">
        <f>IFERROR(VLOOKUP($P39,'Rd7 Broadford'!$C$2:$AC$80,27,0),0)</f>
        <v>0</v>
      </c>
      <c r="M39" s="4">
        <f>IFERROR(VLOOKUP($P39,'Rd8 Winton'!$C$2:$AC$80,27,0),0)</f>
        <v>0</v>
      </c>
      <c r="N39" s="4">
        <f>IFERROR(VLOOKUP($P39,'Rd9 PI'!$C$2:$AC$80,27,0),0)</f>
        <v>0</v>
      </c>
      <c r="O39" s="293">
        <f>IFERROR(VLOOKUP($P39,#REF!,27,0),0)</f>
        <v>0</v>
      </c>
      <c r="P39" s="5" t="str">
        <f t="shared" si="1"/>
        <v>chris hogan</v>
      </c>
    </row>
    <row r="40" spans="1:17" s="5" customFormat="1" x14ac:dyDescent="0.2">
      <c r="A40" s="383">
        <v>37</v>
      </c>
      <c r="B40" s="385" t="s">
        <v>195</v>
      </c>
      <c r="C40" s="290" t="s">
        <v>196</v>
      </c>
      <c r="D40" s="293" t="s">
        <v>4</v>
      </c>
      <c r="E40" s="390">
        <f t="shared" si="2"/>
        <v>25</v>
      </c>
      <c r="F40" s="277">
        <f>IFERROR(VLOOKUP($P40,'Rd1 PI'!$C$2:$AC$41,27,0),0)</f>
        <v>5</v>
      </c>
      <c r="G40" s="4">
        <f>IFERROR(VLOOKUP($P40,'Rd2 Sandown'!$C$2:$AC$41,27,0),0)</f>
        <v>5</v>
      </c>
      <c r="H40" s="4">
        <f>IFERROR(VLOOKUP($P40,'Rd3 Winton'!$C$2:$AC$45,27,0),0)</f>
        <v>0</v>
      </c>
      <c r="I40" s="4">
        <f>IFERROR(VLOOKUP($P40,'Rd4 Sandown'!$C$2:$AC$32,27,0),0)</f>
        <v>0</v>
      </c>
      <c r="J40" s="4">
        <f>IFERROR(VLOOKUP($P40,'Rd5 Wakefield'!$C$2:$AC$83,27,0),0)</f>
        <v>0</v>
      </c>
      <c r="K40" s="4">
        <f>IFERROR(VLOOKUP($P40,'Rd6 PI'!$C$2:$AC$80,27,0),0)</f>
        <v>5</v>
      </c>
      <c r="L40" s="4">
        <f>IFERROR(VLOOKUP($P40,'Rd7 Broadford'!$C$2:$AC$80,27,0),0)</f>
        <v>5</v>
      </c>
      <c r="M40" s="4">
        <f>IFERROR(VLOOKUP($P40,'Rd8 Winton'!$C$2:$AC$80,27,0),0)</f>
        <v>5</v>
      </c>
      <c r="N40" s="4">
        <f>IFERROR(VLOOKUP($P40,'Rd9 PI'!$C$2:$AC$80,27,0),0)</f>
        <v>0</v>
      </c>
      <c r="O40" s="293">
        <f>IFERROR(VLOOKUP($P40,#REF!,27,0),0)</f>
        <v>0</v>
      </c>
      <c r="P40" s="5" t="str">
        <f t="shared" si="1"/>
        <v>peter whitaker</v>
      </c>
    </row>
    <row r="41" spans="1:17" s="5" customFormat="1" x14ac:dyDescent="0.2">
      <c r="A41" s="383">
        <v>39</v>
      </c>
      <c r="B41" s="385" t="s">
        <v>366</v>
      </c>
      <c r="C41" s="290" t="s">
        <v>367</v>
      </c>
      <c r="D41" s="293" t="s">
        <v>48</v>
      </c>
      <c r="E41" s="390">
        <f t="shared" si="2"/>
        <v>20</v>
      </c>
      <c r="F41" s="277">
        <f>IFERROR(VLOOKUP($P41,'Rd1 PI'!$C$2:$AC$41,27,0),0)</f>
        <v>0</v>
      </c>
      <c r="G41" s="4">
        <f>IFERROR(VLOOKUP($P41,'Rd2 Sandown'!$C$2:$AC$41,27,0),0)</f>
        <v>0</v>
      </c>
      <c r="H41" s="4">
        <f>IFERROR(VLOOKUP($P41,'Rd3 Winton'!$C$2:$AC$45,27,0),0)</f>
        <v>5</v>
      </c>
      <c r="I41" s="4">
        <f>IFERROR(VLOOKUP($P41,'Rd4 Sandown'!$C$2:$AC$32,27,0),0)</f>
        <v>0</v>
      </c>
      <c r="J41" s="4">
        <f>IFERROR(VLOOKUP($P41,'Rd5 Wakefield'!$C$2:$AC$83,27,0),0)</f>
        <v>15</v>
      </c>
      <c r="K41" s="4">
        <f>IFERROR(VLOOKUP($P41,'Rd6 PI'!$C$2:$AC$80,27,0),0)</f>
        <v>0</v>
      </c>
      <c r="L41" s="4">
        <f>IFERROR(VLOOKUP($P41,'Rd7 Broadford'!$C$2:$AC$80,27,0),0)</f>
        <v>0</v>
      </c>
      <c r="M41" s="4">
        <f>IFERROR(VLOOKUP($P41,'Rd8 Winton'!$C$2:$AC$80,27,0),0)</f>
        <v>0</v>
      </c>
      <c r="N41" s="4">
        <f>IFERROR(VLOOKUP($P41,'Rd9 PI'!$C$2:$AC$80,27,0),0)</f>
        <v>0</v>
      </c>
      <c r="O41" s="293">
        <f>IFERROR(VLOOKUP($P41,#REF!,27,0),0)</f>
        <v>0</v>
      </c>
      <c r="P41" s="5" t="str">
        <f t="shared" si="1"/>
        <v>barry payne</v>
      </c>
    </row>
    <row r="42" spans="1:17" s="5" customFormat="1" x14ac:dyDescent="0.2">
      <c r="A42" s="383">
        <v>39</v>
      </c>
      <c r="B42" s="385" t="s">
        <v>268</v>
      </c>
      <c r="C42" s="290" t="s">
        <v>269</v>
      </c>
      <c r="D42" s="293" t="s">
        <v>21</v>
      </c>
      <c r="E42" s="390">
        <f t="shared" si="2"/>
        <v>20</v>
      </c>
      <c r="F42" s="277">
        <f>IFERROR(VLOOKUP($P42,'Rd1 PI'!$C$2:$AC$41,27,0),0)</f>
        <v>0</v>
      </c>
      <c r="G42" s="4">
        <f>IFERROR(VLOOKUP($P42,'Rd2 Sandown'!$C$2:$AC$41,27,0),0)</f>
        <v>5</v>
      </c>
      <c r="H42" s="4">
        <f>IFERROR(VLOOKUP($P42,'Rd3 Winton'!$C$2:$AC$45,27,0),0)</f>
        <v>5</v>
      </c>
      <c r="I42" s="4">
        <f>IFERROR(VLOOKUP($P42,'Rd4 Sandown'!$C$2:$AC$32,27,0),0)</f>
        <v>5</v>
      </c>
      <c r="J42" s="4">
        <f>IFERROR(VLOOKUP($P42,'Rd5 Wakefield'!$C$2:$AC$83,27,0),0)</f>
        <v>0</v>
      </c>
      <c r="K42" s="4">
        <f>IFERROR(VLOOKUP($P42,'Rd6 PI'!$C$2:$AC$80,27,0),0)</f>
        <v>5</v>
      </c>
      <c r="L42" s="4">
        <f>IFERROR(VLOOKUP($P42,'Rd7 Broadford'!$C$2:$AC$80,27,0),0)</f>
        <v>0</v>
      </c>
      <c r="M42" s="4">
        <f>IFERROR(VLOOKUP($P42,'Rd8 Winton'!$C$2:$AC$80,27,0),0)</f>
        <v>0</v>
      </c>
      <c r="N42" s="4">
        <f>IFERROR(VLOOKUP($P42,'Rd9 PI'!$C$2:$AC$80,27,0),0)</f>
        <v>0</v>
      </c>
      <c r="O42" s="293">
        <f>IFERROR(VLOOKUP($P42,#REF!,27,0),0)</f>
        <v>0</v>
      </c>
      <c r="P42" s="5" t="str">
        <f t="shared" si="1"/>
        <v>vivien stewart</v>
      </c>
    </row>
    <row r="43" spans="1:17" s="5" customFormat="1" x14ac:dyDescent="0.2">
      <c r="A43" s="383">
        <v>41</v>
      </c>
      <c r="B43" s="385" t="s">
        <v>118</v>
      </c>
      <c r="C43" s="290" t="s">
        <v>193</v>
      </c>
      <c r="D43" s="293" t="s">
        <v>48</v>
      </c>
      <c r="E43" s="390">
        <f t="shared" si="2"/>
        <v>15</v>
      </c>
      <c r="F43" s="277">
        <f>IFERROR(VLOOKUP($P43,'Rd1 PI'!$C$2:$AC$41,27,0),0)</f>
        <v>5</v>
      </c>
      <c r="G43" s="4">
        <f>IFERROR(VLOOKUP($P43,'Rd2 Sandown'!$C$2:$AC$41,27,0),0)</f>
        <v>5</v>
      </c>
      <c r="H43" s="4">
        <f>IFERROR(VLOOKUP($P43,'Rd3 Winton'!$C$2:$AC$45,27,0),0)</f>
        <v>5</v>
      </c>
      <c r="I43" s="4">
        <f>IFERROR(VLOOKUP($P43,'Rd4 Sandown'!$C$2:$AC$32,27,0),0)</f>
        <v>0</v>
      </c>
      <c r="J43" s="4">
        <f>IFERROR(VLOOKUP($P43,'Rd5 Wakefield'!$C$2:$AC$83,27,0),0)</f>
        <v>0</v>
      </c>
      <c r="K43" s="4">
        <f>IFERROR(VLOOKUP($P43,'Rd6 PI'!$C$2:$AC$80,27,0),0)</f>
        <v>0</v>
      </c>
      <c r="L43" s="4">
        <f>IFERROR(VLOOKUP($P43,'Rd7 Broadford'!$C$2:$AC$80,27,0),0)</f>
        <v>0</v>
      </c>
      <c r="M43" s="4">
        <f>IFERROR(VLOOKUP($P43,'Rd8 Winton'!$C$2:$AC$80,27,0),0)</f>
        <v>0</v>
      </c>
      <c r="N43" s="4">
        <f>IFERROR(VLOOKUP($P43,'Rd9 PI'!$C$2:$AC$80,27,0),0)</f>
        <v>0</v>
      </c>
      <c r="O43" s="293">
        <f>IFERROR(VLOOKUP($P43,#REF!,27,0),0)</f>
        <v>0</v>
      </c>
      <c r="P43" s="5" t="str">
        <f t="shared" si="1"/>
        <v>david mackrell</v>
      </c>
    </row>
    <row r="44" spans="1:17" s="5" customFormat="1" x14ac:dyDescent="0.2">
      <c r="A44" s="383">
        <v>41</v>
      </c>
      <c r="B44" s="385" t="s">
        <v>260</v>
      </c>
      <c r="C44" s="290" t="s">
        <v>261</v>
      </c>
      <c r="D44" s="293" t="s">
        <v>16</v>
      </c>
      <c r="E44" s="390">
        <f t="shared" si="2"/>
        <v>15</v>
      </c>
      <c r="F44" s="277">
        <f>IFERROR(VLOOKUP($P44,'Rd1 PI'!$C$2:$AC$41,27,0),0)</f>
        <v>0</v>
      </c>
      <c r="G44" s="4">
        <f>IFERROR(VLOOKUP($P44,'Rd2 Sandown'!$C$2:$AC$41,27,0),0)</f>
        <v>5</v>
      </c>
      <c r="H44" s="4">
        <f>IFERROR(VLOOKUP($P44,'Rd3 Winton'!$C$2:$AC$45,27,0),0)</f>
        <v>0</v>
      </c>
      <c r="I44" s="4">
        <f>IFERROR(VLOOKUP($P44,'Rd4 Sandown'!$C$2:$AC$32,27,0),0)</f>
        <v>0</v>
      </c>
      <c r="J44" s="4">
        <f>IFERROR(VLOOKUP($P44,'Rd5 Wakefield'!$C$2:$AC$83,27,0),0)</f>
        <v>0</v>
      </c>
      <c r="K44" s="4">
        <f>IFERROR(VLOOKUP($P44,'Rd6 PI'!$C$2:$AC$80,27,0),0)</f>
        <v>0</v>
      </c>
      <c r="L44" s="4">
        <f>IFERROR(VLOOKUP($P44,'Rd7 Broadford'!$C$2:$AC$80,27,0),0)</f>
        <v>0</v>
      </c>
      <c r="M44" s="4">
        <f>IFERROR(VLOOKUP($P44,'Rd8 Winton'!$C$2:$AC$80,27,0),0)</f>
        <v>5</v>
      </c>
      <c r="N44" s="4">
        <f>IFERROR(VLOOKUP($P44,'Rd9 PI'!$C$2:$AC$80,27,0),0)</f>
        <v>5</v>
      </c>
      <c r="O44" s="293">
        <f>IFERROR(VLOOKUP($P44,#REF!,27,0),0)</f>
        <v>0</v>
      </c>
      <c r="P44" s="5" t="str">
        <f t="shared" si="1"/>
        <v>steven cassar</v>
      </c>
    </row>
    <row r="45" spans="1:17" s="5" customFormat="1" x14ac:dyDescent="0.2">
      <c r="A45" s="383">
        <v>43</v>
      </c>
      <c r="B45" s="385" t="s">
        <v>258</v>
      </c>
      <c r="C45" s="290" t="s">
        <v>259</v>
      </c>
      <c r="D45" s="293" t="s">
        <v>14</v>
      </c>
      <c r="E45" s="390">
        <f t="shared" si="2"/>
        <v>10</v>
      </c>
      <c r="F45" s="277">
        <f>IFERROR(VLOOKUP($P45,'Rd1 PI'!$C$2:$AC$41,27,0),0)</f>
        <v>0</v>
      </c>
      <c r="G45" s="4">
        <f>IFERROR(VLOOKUP($P45,'Rd2 Sandown'!$C$2:$AC$41,27,0),0)</f>
        <v>5</v>
      </c>
      <c r="H45" s="4">
        <f>IFERROR(VLOOKUP($P45,'Rd3 Winton'!$C$2:$AC$45,27,0),0)</f>
        <v>5</v>
      </c>
      <c r="I45" s="4">
        <f>IFERROR(VLOOKUP($P45,'Rd4 Sandown'!$C$2:$AC$32,27,0),0)</f>
        <v>0</v>
      </c>
      <c r="J45" s="4">
        <f>IFERROR(VLOOKUP($P45,'Rd5 Wakefield'!$C$2:$AC$83,27,0),0)</f>
        <v>0</v>
      </c>
      <c r="K45" s="4">
        <f>IFERROR(VLOOKUP($P45,'Rd6 PI'!$C$2:$AC$80,27,0),0)</f>
        <v>0</v>
      </c>
      <c r="L45" s="4">
        <f>IFERROR(VLOOKUP($P45,'Rd7 Broadford'!$C$2:$AC$80,27,0),0)</f>
        <v>0</v>
      </c>
      <c r="M45" s="4">
        <f>IFERROR(VLOOKUP($P45,'Rd8 Winton'!$C$2:$AC$80,27,0),0)</f>
        <v>0</v>
      </c>
      <c r="N45" s="4">
        <f>IFERROR(VLOOKUP($P45,'Rd9 PI'!$C$2:$AC$80,27,0),0)</f>
        <v>0</v>
      </c>
      <c r="O45" s="293">
        <f>IFERROR(VLOOKUP($P45,#REF!,27,0),0)</f>
        <v>0</v>
      </c>
      <c r="P45" s="5" t="str">
        <f t="shared" si="1"/>
        <v>joseph maccora</v>
      </c>
    </row>
    <row r="46" spans="1:17" s="5" customFormat="1" ht="13.5" thickBot="1" x14ac:dyDescent="0.25">
      <c r="A46" s="383">
        <v>44</v>
      </c>
      <c r="B46" s="386" t="s">
        <v>191</v>
      </c>
      <c r="C46" s="291" t="s">
        <v>192</v>
      </c>
      <c r="D46" s="295" t="s">
        <v>48</v>
      </c>
      <c r="E46" s="391">
        <f t="shared" si="2"/>
        <v>5</v>
      </c>
      <c r="F46" s="393">
        <f>IFERROR(VLOOKUP($P46,'Rd1 PI'!$C$2:$AC$41,27,0),0)</f>
        <v>5</v>
      </c>
      <c r="G46" s="294">
        <f>IFERROR(VLOOKUP($P46,'Rd2 Sandown'!$C$2:$AC$41,27,0),0)</f>
        <v>0</v>
      </c>
      <c r="H46" s="294">
        <f>IFERROR(VLOOKUP($P46,'Rd3 Winton'!$C$2:$AC$45,27,0),0)</f>
        <v>0</v>
      </c>
      <c r="I46" s="294">
        <f>IFERROR(VLOOKUP($P46,'Rd4 Sandown'!$C$2:$AC$32,27,0),0)</f>
        <v>0</v>
      </c>
      <c r="J46" s="294">
        <f>IFERROR(VLOOKUP($P46,'Rd5 Wakefield'!$C$2:$AC$83,27,0),0)</f>
        <v>0</v>
      </c>
      <c r="K46" s="294">
        <f>IFERROR(VLOOKUP($P46,'Rd6 PI'!$C$2:$AC$80,27,0),0)</f>
        <v>0</v>
      </c>
      <c r="L46" s="294">
        <f>IFERROR(VLOOKUP($P46,'Rd7 Broadford'!$C$2:$AC$80,27,0),0)</f>
        <v>0</v>
      </c>
      <c r="M46" s="294">
        <f>IFERROR(VLOOKUP($P46,'Rd8 Winton'!$C$2:$AC$80,27,0),0)</f>
        <v>0</v>
      </c>
      <c r="N46" s="294">
        <f>IFERROR(VLOOKUP($P46,'Rd9 PI'!$C$2:$AC$80,27,0),0)</f>
        <v>0</v>
      </c>
      <c r="O46" s="295">
        <f>IFERROR(VLOOKUP($P46,#REF!,27,0),0)</f>
        <v>0</v>
      </c>
      <c r="P46" s="5" t="str">
        <f t="shared" si="1"/>
        <v>isaac pittolo</v>
      </c>
    </row>
    <row r="47" spans="1:17" x14ac:dyDescent="0.2">
      <c r="A47" s="3"/>
      <c r="B47" s="9"/>
      <c r="C47" s="9"/>
      <c r="D47" s="12"/>
      <c r="E47" s="12"/>
      <c r="F47" s="5"/>
      <c r="G47" s="5"/>
      <c r="H47" s="5"/>
      <c r="I47" s="5"/>
      <c r="J47" s="5"/>
      <c r="K47" s="5"/>
      <c r="L47" s="5"/>
      <c r="M47" s="5"/>
      <c r="N47" s="5"/>
      <c r="O47" s="5"/>
      <c r="P47" s="14"/>
      <c r="Q47" s="15"/>
    </row>
    <row r="48" spans="1:17" ht="15.75" x14ac:dyDescent="0.25">
      <c r="A48" s="10" t="s">
        <v>6</v>
      </c>
      <c r="B48" s="6"/>
      <c r="C48" s="6"/>
      <c r="D48" s="17"/>
      <c r="E48" s="24"/>
      <c r="F48" s="12"/>
      <c r="G48" s="12"/>
      <c r="H48" s="12"/>
      <c r="I48" s="12"/>
      <c r="J48" s="12"/>
      <c r="K48" s="12"/>
      <c r="L48" s="12"/>
      <c r="M48" s="12"/>
      <c r="N48" s="12"/>
      <c r="O48" s="12"/>
      <c r="P48" s="14"/>
      <c r="Q48" s="15"/>
    </row>
    <row r="49" spans="1:17" x14ac:dyDescent="0.2">
      <c r="A49" s="16"/>
      <c r="B49" s="6"/>
      <c r="C49" s="6"/>
      <c r="D49" s="17"/>
      <c r="E49" s="24"/>
      <c r="F49" s="12"/>
      <c r="G49" s="12"/>
      <c r="H49" s="12"/>
      <c r="I49" s="12"/>
      <c r="J49" s="12"/>
      <c r="K49" s="12"/>
      <c r="L49" s="12"/>
      <c r="M49" s="12"/>
      <c r="N49" s="12"/>
      <c r="O49" s="12"/>
      <c r="P49" s="14"/>
      <c r="Q49" s="15"/>
    </row>
    <row r="50" spans="1:17" s="5" customFormat="1" ht="13.5" thickBot="1" x14ac:dyDescent="0.25">
      <c r="A50" s="362" t="s">
        <v>7</v>
      </c>
      <c r="B50" s="363"/>
      <c r="C50" s="363"/>
      <c r="D50" s="7"/>
      <c r="E50" s="24"/>
      <c r="F50" s="12"/>
      <c r="G50" s="12"/>
      <c r="H50" s="12"/>
      <c r="I50" s="12"/>
      <c r="J50" s="12"/>
      <c r="K50" s="12"/>
      <c r="L50" s="12"/>
      <c r="M50" s="12"/>
      <c r="N50" s="12"/>
      <c r="O50" s="12"/>
    </row>
    <row r="51" spans="1:17" s="5" customFormat="1" x14ac:dyDescent="0.2">
      <c r="A51" s="353">
        <v>1</v>
      </c>
      <c r="B51" s="354" t="s">
        <v>273</v>
      </c>
      <c r="C51" s="354" t="s">
        <v>274</v>
      </c>
      <c r="D51" s="355" t="s">
        <v>3</v>
      </c>
      <c r="E51" s="356">
        <f>SUM(F51:O51) - SMALL(F51:O51,2) - MIN(F51:O51)</f>
        <v>375</v>
      </c>
      <c r="F51" s="357">
        <f>IFERROR(VLOOKUP($P51,'Rd1 PI'!$C$2:$AC$41,17,0),0)</f>
        <v>0</v>
      </c>
      <c r="G51" s="4">
        <f>IFERROR(VLOOKUP($P51,'Rd2 Sandown'!$C$2:$AC$41,17,0),0)</f>
        <v>100</v>
      </c>
      <c r="H51" s="4">
        <f>IFERROR(VLOOKUP($P51,'Rd3 Winton'!$C$2:$AC$45,17,0),0)</f>
        <v>75</v>
      </c>
      <c r="I51" s="4">
        <f>IFERROR(VLOOKUP($P51,'Rd4 Sandown'!$C$2:$AC$32,17,0),0)</f>
        <v>0</v>
      </c>
      <c r="J51" s="4">
        <f>IFERROR(VLOOKUP($P51,'Rd5 Wakefield'!$C$2:$AC$83,17,0),0)</f>
        <v>0</v>
      </c>
      <c r="K51" s="4">
        <f>IFERROR(VLOOKUP($P51,'Rd6 PI'!$C$2:$AC$83,17,0),0)</f>
        <v>0</v>
      </c>
      <c r="L51" s="4">
        <f>IFERROR(VLOOKUP($P51,'Rd7 Broadford'!$C$2:$AC$83,17,0),0)</f>
        <v>100</v>
      </c>
      <c r="M51" s="4">
        <f>IFERROR(VLOOKUP($P51,'Rd8 Winton'!$C$2:$AC$83,17,0),0)</f>
        <v>100</v>
      </c>
      <c r="N51" s="4">
        <f>IFERROR(VLOOKUP($P51,'Rd9 PI'!$C$2:$AC$83,17,0),0)</f>
        <v>0</v>
      </c>
      <c r="O51" s="352">
        <f>IFERROR(VLOOKUP($P51,#REF!,17,0),0)</f>
        <v>0</v>
      </c>
      <c r="P51" s="5" t="str">
        <f>CONCATENATE(LOWER(B51)," ",LOWER(C51))</f>
        <v>craig baird</v>
      </c>
    </row>
    <row r="52" spans="1:17" s="5" customFormat="1" x14ac:dyDescent="0.2">
      <c r="A52" s="353">
        <v>2</v>
      </c>
      <c r="B52" s="354" t="s">
        <v>58</v>
      </c>
      <c r="C52" s="354" t="s">
        <v>364</v>
      </c>
      <c r="D52" s="355" t="s">
        <v>3</v>
      </c>
      <c r="E52" s="358">
        <f>SUM(F52:O52) - SMALL(F52:O52,2) - MIN(F52:O52)</f>
        <v>220</v>
      </c>
      <c r="F52" s="357">
        <f>IFERROR(VLOOKUP($P52,'Rd1 PI'!$C$2:$AC$41,17,0),0)</f>
        <v>0</v>
      </c>
      <c r="G52" s="4">
        <f>IFERROR(VLOOKUP($P52,'Rd2 Sandown'!$C$2:$AC$41,17,0),0)</f>
        <v>0</v>
      </c>
      <c r="H52" s="4">
        <f>IFERROR(VLOOKUP($P52,'Rd3 Winton'!$C$2:$AC$45,17,0),0)</f>
        <v>60</v>
      </c>
      <c r="I52" s="4">
        <f>IFERROR(VLOOKUP($P52,'Rd4 Sandown'!$C$2:$AC$32,17,0),0)</f>
        <v>100</v>
      </c>
      <c r="J52" s="4">
        <f>IFERROR(VLOOKUP($P52,'Rd5 Wakefield'!$C$2:$AC$83,17,0),0)</f>
        <v>0</v>
      </c>
      <c r="K52" s="4">
        <f>IFERROR(VLOOKUP($P52,'Rd6 PI'!$C$2:$AC$83,17,0),0)</f>
        <v>0</v>
      </c>
      <c r="L52" s="4">
        <f>IFERROR(VLOOKUP($P52,'Rd7 Broadford'!$C$2:$AC$83,17,0),0)</f>
        <v>0</v>
      </c>
      <c r="M52" s="4">
        <f>IFERROR(VLOOKUP($P52,'Rd8 Winton'!$C$2:$AC$83,17,0),0)</f>
        <v>60</v>
      </c>
      <c r="N52" s="4">
        <f>IFERROR(VLOOKUP($P52,'Rd9 PI'!$C$2:$AC$83,17,0),0)</f>
        <v>0</v>
      </c>
      <c r="O52" s="352">
        <f>IFERROR(VLOOKUP($P52,#REF!,17,0),0)</f>
        <v>0</v>
      </c>
      <c r="P52" s="5" t="str">
        <f>CONCATENATE(LOWER(B52)," ",LOWER(C52))</f>
        <v>robert mason</v>
      </c>
    </row>
    <row r="53" spans="1:17" s="5" customFormat="1" x14ac:dyDescent="0.2">
      <c r="A53" s="353">
        <v>3</v>
      </c>
      <c r="B53" s="354" t="s">
        <v>362</v>
      </c>
      <c r="C53" s="354" t="s">
        <v>363</v>
      </c>
      <c r="D53" s="355" t="s">
        <v>3</v>
      </c>
      <c r="E53" s="358">
        <f>SUM(F53:O53) - SMALL(F53:O53,2) - MIN(F53:O53)</f>
        <v>175</v>
      </c>
      <c r="F53" s="357">
        <f>IFERROR(VLOOKUP($P53,'Rd1 PI'!$C$2:$AC$41,17,0),0)</f>
        <v>0</v>
      </c>
      <c r="G53" s="4">
        <f>IFERROR(VLOOKUP($P53,'Rd2 Sandown'!$C$2:$AC$41,17,0),0)</f>
        <v>0</v>
      </c>
      <c r="H53" s="4">
        <f>IFERROR(VLOOKUP($P53,'Rd3 Winton'!$C$2:$AC$45,17,0),0)</f>
        <v>100</v>
      </c>
      <c r="I53" s="4">
        <f>IFERROR(VLOOKUP($P53,'Rd4 Sandown'!$C$2:$AC$32,17,0),0)</f>
        <v>0</v>
      </c>
      <c r="J53" s="4">
        <f>IFERROR(VLOOKUP($P53,'Rd5 Wakefield'!$C$2:$AC$83,17,0),0)</f>
        <v>0</v>
      </c>
      <c r="K53" s="4">
        <f>IFERROR(VLOOKUP($P53,'Rd6 PI'!$C$2:$AC$83,17,0),0)</f>
        <v>0</v>
      </c>
      <c r="L53" s="4">
        <f>IFERROR(VLOOKUP($P53,'Rd7 Broadford'!$C$2:$AC$83,17,0),0)</f>
        <v>0</v>
      </c>
      <c r="M53" s="4">
        <f>IFERROR(VLOOKUP($P53,'Rd8 Winton'!$C$2:$AC$83,17,0),0)</f>
        <v>75</v>
      </c>
      <c r="N53" s="4">
        <f>IFERROR(VLOOKUP($P53,'Rd9 PI'!$C$2:$AC$83,17,0),0)</f>
        <v>0</v>
      </c>
      <c r="O53" s="352">
        <f>IFERROR(VLOOKUP($P53,#REF!,17,0),0)</f>
        <v>0</v>
      </c>
      <c r="P53" s="5" t="str">
        <f>CONCATENATE(LOWER(B53)," ",LOWER(C53))</f>
        <v>daryl ervine</v>
      </c>
    </row>
    <row r="54" spans="1:17" x14ac:dyDescent="0.2">
      <c r="A54" s="353">
        <v>4</v>
      </c>
      <c r="B54" s="359"/>
      <c r="C54" s="359"/>
      <c r="D54" s="355" t="s">
        <v>3</v>
      </c>
      <c r="E54" s="358">
        <f>SUM(F54:O54) - SMALL(F54:O54,2) - MIN(F54:O54)</f>
        <v>0</v>
      </c>
      <c r="F54" s="357">
        <f>IFERROR(VLOOKUP($P54,'Rd1 PI'!$C$2:$AC$41,17,0),0)</f>
        <v>0</v>
      </c>
      <c r="G54" s="4">
        <f>IFERROR(VLOOKUP($P54,'Rd2 Sandown'!$C$2:$AC$41,17,0),0)</f>
        <v>0</v>
      </c>
      <c r="H54" s="4">
        <f>IFERROR(VLOOKUP($P54,'Rd3 Winton'!$C$2:$AC$45,17,0),0)</f>
        <v>0</v>
      </c>
      <c r="I54" s="4">
        <f>IFERROR(VLOOKUP($P54,'Rd4 Sandown'!$C$2:$AC$32,17,0),0)</f>
        <v>0</v>
      </c>
      <c r="J54" s="4">
        <f>IFERROR(VLOOKUP($P54,'Rd5 Wakefield'!$C$2:$AC$83,17,0),0)</f>
        <v>0</v>
      </c>
      <c r="K54" s="4">
        <f>IFERROR(VLOOKUP($P54,'Rd6 PI'!$C$2:$AC$83,17,0),0)</f>
        <v>0</v>
      </c>
      <c r="L54" s="4">
        <f>IFERROR(VLOOKUP($P54,'Rd7 Broadford'!$C$2:$AC$83,17,0),0)</f>
        <v>0</v>
      </c>
      <c r="M54" s="4">
        <f>IFERROR(VLOOKUP($P54,'Rd8 Winton'!$C$2:$AC$83,17,0),0)</f>
        <v>0</v>
      </c>
      <c r="N54" s="4">
        <f>IFERROR(VLOOKUP($P54,'Rd9 PI'!$C$2:$AC$83,17,0),0)</f>
        <v>0</v>
      </c>
      <c r="O54" s="352">
        <f>IFERROR(VLOOKUP($P54,#REF!,17,0),0)</f>
        <v>0</v>
      </c>
      <c r="P54" s="5" t="str">
        <f>CONCATENATE(LOWER(B54)," ",LOWER(C54))</f>
        <v xml:space="preserve"> </v>
      </c>
      <c r="Q54" s="15"/>
    </row>
    <row r="55" spans="1:17" ht="13.5" thickBot="1" x14ac:dyDescent="0.25">
      <c r="A55" s="360">
        <v>5</v>
      </c>
      <c r="B55" s="338"/>
      <c r="C55" s="338"/>
      <c r="D55" s="355" t="s">
        <v>3</v>
      </c>
      <c r="E55" s="361">
        <f>SUM(F55:O55) - SMALL(F55:O55,2) - MIN(F55:O55)</f>
        <v>0</v>
      </c>
      <c r="F55" s="357">
        <f>IFERROR(VLOOKUP($P55,'Rd1 PI'!$C$2:$AC$41,17,0),0)</f>
        <v>0</v>
      </c>
      <c r="G55" s="4">
        <f>IFERROR(VLOOKUP($P55,'Rd2 Sandown'!$C$2:$AC$41,17,0),0)</f>
        <v>0</v>
      </c>
      <c r="H55" s="4">
        <f>IFERROR(VLOOKUP($P55,'Rd3 Winton'!$C$2:$AC$45,17,0),0)</f>
        <v>0</v>
      </c>
      <c r="I55" s="4">
        <f>IFERROR(VLOOKUP($P55,'Rd4 Sandown'!$C$2:$AC$32,17,0),0)</f>
        <v>0</v>
      </c>
      <c r="J55" s="4">
        <f>IFERROR(VLOOKUP($P55,'Rd5 Wakefield'!$C$2:$AC$83,17,0),0)</f>
        <v>0</v>
      </c>
      <c r="K55" s="4">
        <f>IFERROR(VLOOKUP($P55,'Rd6 PI'!$C$2:$AC$83,17,0),0)</f>
        <v>0</v>
      </c>
      <c r="L55" s="4">
        <f>IFERROR(VLOOKUP($P55,'Rd7 Broadford'!$C$2:$AC$83,17,0),0)</f>
        <v>0</v>
      </c>
      <c r="M55" s="4">
        <f>IFERROR(VLOOKUP($P55,'Rd8 Winton'!$C$2:$AC$83,17,0),0)</f>
        <v>0</v>
      </c>
      <c r="N55" s="4">
        <f>IFERROR(VLOOKUP($P55,'Rd9 PI'!$C$2:$AC$83,17,0),0)</f>
        <v>0</v>
      </c>
      <c r="O55" s="352">
        <f>IFERROR(VLOOKUP($P55,#REF!,17,0),0)</f>
        <v>0</v>
      </c>
      <c r="P55" s="5" t="str">
        <f>CONCATENATE(LOWER(B55)," ",LOWER(C55))</f>
        <v xml:space="preserve"> </v>
      </c>
      <c r="Q55" s="15"/>
    </row>
    <row r="56" spans="1:17" x14ac:dyDescent="0.2">
      <c r="B56" s="6"/>
      <c r="C56" s="6"/>
      <c r="D56" s="17"/>
      <c r="E56" s="24"/>
      <c r="F56" s="4"/>
      <c r="G56" s="4"/>
      <c r="H56" s="4"/>
      <c r="I56" s="4"/>
      <c r="J56" s="12"/>
      <c r="K56" s="12"/>
      <c r="L56" s="4"/>
      <c r="M56" s="4"/>
      <c r="N56" s="4"/>
      <c r="O56" s="4"/>
      <c r="P56" s="14"/>
      <c r="Q56" s="15"/>
    </row>
    <row r="57" spans="1:17" s="5" customFormat="1" ht="13.5" thickBot="1" x14ac:dyDescent="0.25">
      <c r="A57" s="47" t="s">
        <v>8</v>
      </c>
      <c r="B57" s="48"/>
      <c r="C57" s="48"/>
      <c r="D57" s="7"/>
      <c r="E57" s="24"/>
      <c r="F57" s="4"/>
      <c r="G57" s="4"/>
      <c r="H57" s="4"/>
      <c r="I57" s="4"/>
      <c r="J57" s="12"/>
      <c r="K57" s="12"/>
      <c r="L57" s="4"/>
      <c r="M57" s="4"/>
      <c r="N57" s="4"/>
      <c r="O57" s="4"/>
    </row>
    <row r="58" spans="1:17" s="5" customFormat="1" x14ac:dyDescent="0.2">
      <c r="A58" s="49">
        <v>1</v>
      </c>
      <c r="B58" s="50" t="s">
        <v>30</v>
      </c>
      <c r="C58" s="50" t="s">
        <v>31</v>
      </c>
      <c r="D58" s="46" t="s">
        <v>5</v>
      </c>
      <c r="E58" s="66">
        <f t="shared" ref="E58:E64" si="3">SUM(F58:O58) - SMALL(F58:O58,2) - MIN(F58:O58)</f>
        <v>800</v>
      </c>
      <c r="F58" s="129">
        <f>IFERROR(VLOOKUP($P58,'Rd1 PI'!$C$2:$AC$41,17,0),0)</f>
        <v>100</v>
      </c>
      <c r="G58" s="4">
        <f>IFERROR(VLOOKUP($P58,'Rd2 Sandown'!$C$2:$AC$41,17,0),0)</f>
        <v>100</v>
      </c>
      <c r="H58" s="4">
        <f>IFERROR(VLOOKUP($P58,'Rd3 Winton'!$C$2:$AC$45,17,0),0)</f>
        <v>100</v>
      </c>
      <c r="I58" s="4">
        <f>IFERROR(VLOOKUP($P58,'Rd4 Sandown'!$C$2:$AC$32,17,0),0)</f>
        <v>100</v>
      </c>
      <c r="J58" s="4">
        <f>IFERROR(VLOOKUP($P58,'Rd5 Wakefield'!$C$2:$AC$83,17,0),0)</f>
        <v>100</v>
      </c>
      <c r="K58" s="4">
        <f>IFERROR(VLOOKUP($P58,'Rd6 PI'!$C$2:$AC$83,17,0),0)</f>
        <v>100</v>
      </c>
      <c r="L58" s="4">
        <f>IFERROR(VLOOKUP($P58,'Rd7 Broadford'!$C$2:$AC$83,17,0),0)</f>
        <v>100</v>
      </c>
      <c r="M58" s="4">
        <f>IFERROR(VLOOKUP($P58,'Rd8 Winton'!$C$2:$AC$83,17,0),0)</f>
        <v>100</v>
      </c>
      <c r="N58" s="4">
        <f>IFERROR(VLOOKUP($P58,'Rd9 PI'!$C$2:$AC$83,17,0),0)</f>
        <v>60</v>
      </c>
      <c r="O58" s="271">
        <f>IFERROR(VLOOKUP($P58,#REF!,17,0),0)</f>
        <v>0</v>
      </c>
      <c r="P58" s="5" t="str">
        <f t="shared" ref="P58:P64" si="4">CONCATENATE(LOWER(B58)," ",LOWER(C58))</f>
        <v>simeon ouzas</v>
      </c>
    </row>
    <row r="59" spans="1:17" x14ac:dyDescent="0.2">
      <c r="A59" s="49">
        <v>2</v>
      </c>
      <c r="B59" s="50" t="s">
        <v>137</v>
      </c>
      <c r="C59" s="50" t="s">
        <v>138</v>
      </c>
      <c r="D59" s="46" t="s">
        <v>5</v>
      </c>
      <c r="E59" s="67">
        <f t="shared" si="3"/>
        <v>580</v>
      </c>
      <c r="F59" s="129">
        <f>IFERROR(VLOOKUP($P59,'Rd1 PI'!$C$2:$AC$41,17,0),0)</f>
        <v>75</v>
      </c>
      <c r="G59" s="4">
        <f>IFERROR(VLOOKUP($P59,'Rd2 Sandown'!$C$2:$AC$41,17,0),0)</f>
        <v>45</v>
      </c>
      <c r="H59" s="4">
        <f>IFERROR(VLOOKUP($P59,'Rd3 Winton'!$C$2:$AC$45,17,0),0)</f>
        <v>60</v>
      </c>
      <c r="I59" s="4">
        <f>IFERROR(VLOOKUP($P59,'Rd4 Sandown'!$C$2:$AC$32,17,0),0)</f>
        <v>60</v>
      </c>
      <c r="J59" s="4">
        <f>IFERROR(VLOOKUP($P59,'Rd5 Wakefield'!$C$2:$AC$83,17,0),0)</f>
        <v>75</v>
      </c>
      <c r="K59" s="4">
        <f>IFERROR(VLOOKUP($P59,'Rd6 PI'!$C$2:$AC$83,17,0),0)</f>
        <v>60</v>
      </c>
      <c r="L59" s="4">
        <f>IFERROR(VLOOKUP($P59,'Rd7 Broadford'!$C$2:$AC$83,17,0),0)</f>
        <v>75</v>
      </c>
      <c r="M59" s="4">
        <f>IFERROR(VLOOKUP($P59,'Rd8 Winton'!$C$2:$AC$83,17,0),0)</f>
        <v>75</v>
      </c>
      <c r="N59" s="4">
        <f>IFERROR(VLOOKUP($P59,'Rd9 PI'!$C$2:$AC$83,17,0),0)</f>
        <v>100</v>
      </c>
      <c r="O59" s="271">
        <f>IFERROR(VLOOKUP($P59,#REF!,17,0),0)</f>
        <v>0</v>
      </c>
      <c r="P59" s="5" t="str">
        <f t="shared" si="4"/>
        <v>stuart dawson</v>
      </c>
      <c r="Q59" s="15"/>
    </row>
    <row r="60" spans="1:17" x14ac:dyDescent="0.2">
      <c r="A60" s="49">
        <v>3</v>
      </c>
      <c r="B60" s="50" t="s">
        <v>100</v>
      </c>
      <c r="C60" s="50" t="s">
        <v>101</v>
      </c>
      <c r="D60" s="46" t="s">
        <v>5</v>
      </c>
      <c r="E60" s="67">
        <f t="shared" si="3"/>
        <v>345</v>
      </c>
      <c r="F60" s="129">
        <f>IFERROR(VLOOKUP($P60,'Rd1 PI'!$C$2:$AC$41,17,0),0)</f>
        <v>60</v>
      </c>
      <c r="G60" s="4">
        <f>IFERROR(VLOOKUP($P60,'Rd2 Sandown'!$C$2:$AC$41,17,0),0)</f>
        <v>75</v>
      </c>
      <c r="H60" s="4">
        <f>IFERROR(VLOOKUP($P60,'Rd3 Winton'!$C$2:$AC$45,17,0),0)</f>
        <v>75</v>
      </c>
      <c r="I60" s="4">
        <f>IFERROR(VLOOKUP($P60,'Rd4 Sandown'!$C$2:$AC$32,17,0),0)</f>
        <v>75</v>
      </c>
      <c r="J60" s="4">
        <f>IFERROR(VLOOKUP($P60,'Rd5 Wakefield'!$C$2:$AC$83,17,0),0)</f>
        <v>0</v>
      </c>
      <c r="K60" s="4">
        <f>IFERROR(VLOOKUP($P60,'Rd6 PI'!$C$2:$AC$83,17,0),0)</f>
        <v>0</v>
      </c>
      <c r="L60" s="4">
        <f>IFERROR(VLOOKUP($P60,'Rd7 Broadford'!$C$2:$AC$83,17,0),0)</f>
        <v>0</v>
      </c>
      <c r="M60" s="4">
        <f>IFERROR(VLOOKUP($P60,'Rd8 Winton'!$C$2:$AC$83,17,0),0)</f>
        <v>60</v>
      </c>
      <c r="N60" s="4">
        <f>IFERROR(VLOOKUP($P60,'Rd9 PI'!$C$2:$AC$83,17,0),0)</f>
        <v>0</v>
      </c>
      <c r="O60" s="271">
        <f>IFERROR(VLOOKUP($P60,#REF!,17,0),0)</f>
        <v>0</v>
      </c>
      <c r="P60" s="5" t="str">
        <f t="shared" si="4"/>
        <v>matthew cavell</v>
      </c>
      <c r="Q60" s="15"/>
    </row>
    <row r="61" spans="1:17" x14ac:dyDescent="0.2">
      <c r="A61" s="49">
        <v>4</v>
      </c>
      <c r="B61" s="50" t="s">
        <v>272</v>
      </c>
      <c r="C61" s="50" t="s">
        <v>59</v>
      </c>
      <c r="D61" s="46" t="s">
        <v>5</v>
      </c>
      <c r="E61" s="67">
        <f t="shared" si="3"/>
        <v>300</v>
      </c>
      <c r="F61" s="129">
        <f>IFERROR(VLOOKUP($P61,'Rd1 PI'!$C$2:$AC$41,17,0),0)</f>
        <v>0</v>
      </c>
      <c r="G61" s="4">
        <f>IFERROR(VLOOKUP($P61,'Rd2 Sandown'!$C$2:$AC$41,17,0),0)</f>
        <v>60</v>
      </c>
      <c r="H61" s="4">
        <f>IFERROR(VLOOKUP($P61,'Rd3 Winton'!$C$2:$AC$45,17,0),0)</f>
        <v>45</v>
      </c>
      <c r="I61" s="4">
        <f>IFERROR(VLOOKUP($P61,'Rd4 Sandown'!$C$2:$AC$32,17,0),0)</f>
        <v>45</v>
      </c>
      <c r="J61" s="4">
        <f>IFERROR(VLOOKUP($P61,'Rd5 Wakefield'!$C$2:$AC$83,17,0),0)</f>
        <v>0</v>
      </c>
      <c r="K61" s="4">
        <f>IFERROR(VLOOKUP($P61,'Rd6 PI'!$C$2:$AC$83,17,0),0)</f>
        <v>75</v>
      </c>
      <c r="L61" s="4">
        <f>IFERROR(VLOOKUP($P61,'Rd7 Broadford'!$C$2:$AC$83,17,0),0)</f>
        <v>0</v>
      </c>
      <c r="M61" s="4">
        <f>IFERROR(VLOOKUP($P61,'Rd8 Winton'!$C$2:$AC$83,17,0),0)</f>
        <v>0</v>
      </c>
      <c r="N61" s="4">
        <f>IFERROR(VLOOKUP($P61,'Rd9 PI'!$C$2:$AC$83,17,0),0)</f>
        <v>75</v>
      </c>
      <c r="O61" s="271">
        <f>IFERROR(VLOOKUP($P61,#REF!,17,0),0)</f>
        <v>0</v>
      </c>
      <c r="P61" s="5" t="str">
        <f t="shared" si="4"/>
        <v>john downes</v>
      </c>
      <c r="Q61" s="15"/>
    </row>
    <row r="62" spans="1:17" x14ac:dyDescent="0.2">
      <c r="A62" s="49">
        <v>5</v>
      </c>
      <c r="B62" s="50" t="s">
        <v>365</v>
      </c>
      <c r="C62" s="50" t="s">
        <v>121</v>
      </c>
      <c r="D62" s="46" t="s">
        <v>5</v>
      </c>
      <c r="E62" s="67">
        <f t="shared" si="3"/>
        <v>165</v>
      </c>
      <c r="F62" s="129">
        <f>IFERROR(VLOOKUP($P62,'Rd1 PI'!$C$2:$AC$41,17,0),0)</f>
        <v>0</v>
      </c>
      <c r="G62" s="4">
        <f>IFERROR(VLOOKUP($P62,'Rd2 Sandown'!$C$2:$AC$41,17,0),0)</f>
        <v>0</v>
      </c>
      <c r="H62" s="4">
        <f>IFERROR(VLOOKUP($P62,'Rd3 Winton'!$C$2:$AC$45,17,0),0)</f>
        <v>30</v>
      </c>
      <c r="I62" s="4">
        <f>IFERROR(VLOOKUP($P62,'Rd4 Sandown'!$C$2:$AC$32,17,0),0)</f>
        <v>30</v>
      </c>
      <c r="J62" s="4">
        <f>IFERROR(VLOOKUP($P62,'Rd5 Wakefield'!$C$2:$AC$83,17,0),0)</f>
        <v>60</v>
      </c>
      <c r="K62" s="4">
        <f>IFERROR(VLOOKUP($P62,'Rd6 PI'!$C$2:$AC$83,17,0),0)</f>
        <v>0</v>
      </c>
      <c r="L62" s="4">
        <f>IFERROR(VLOOKUP($P62,'Rd7 Broadford'!$C$2:$AC$83,17,0),0)</f>
        <v>0</v>
      </c>
      <c r="M62" s="4">
        <f>IFERROR(VLOOKUP($P62,'Rd8 Winton'!$C$2:$AC$83,17,0),0)</f>
        <v>0</v>
      </c>
      <c r="N62" s="4">
        <f>IFERROR(VLOOKUP($P62,'Rd9 PI'!$C$2:$AC$83,17,0),0)</f>
        <v>45</v>
      </c>
      <c r="O62" s="271">
        <f>IFERROR(VLOOKUP($P62,#REF!,17,0),0)</f>
        <v>0</v>
      </c>
      <c r="P62" s="5" t="str">
        <f t="shared" si="4"/>
        <v>ismail dal</v>
      </c>
      <c r="Q62" s="15"/>
    </row>
    <row r="63" spans="1:17" x14ac:dyDescent="0.2">
      <c r="A63" s="49">
        <v>6</v>
      </c>
      <c r="B63" s="50"/>
      <c r="C63" s="50"/>
      <c r="D63" s="46" t="s">
        <v>5</v>
      </c>
      <c r="E63" s="67">
        <f t="shared" si="3"/>
        <v>0</v>
      </c>
      <c r="F63" s="129">
        <f>IFERROR(VLOOKUP($P63,'Rd1 PI'!$C$2:$AC$41,17,0),0)</f>
        <v>0</v>
      </c>
      <c r="G63" s="4">
        <f>IFERROR(VLOOKUP($P63,'Rd2 Sandown'!$C$2:$AC$41,17,0),0)</f>
        <v>0</v>
      </c>
      <c r="H63" s="4">
        <f>IFERROR(VLOOKUP($P63,'Rd3 Winton'!$C$2:$AC$45,17,0),0)</f>
        <v>0</v>
      </c>
      <c r="I63" s="4">
        <f>IFERROR(VLOOKUP($P63,'Rd4 Sandown'!$C$2:$AC$32,17,0),0)</f>
        <v>0</v>
      </c>
      <c r="J63" s="4">
        <f>IFERROR(VLOOKUP($P63,'Rd5 Wakefield'!$C$2:$AC$83,17,0),0)</f>
        <v>0</v>
      </c>
      <c r="K63" s="4">
        <f>IFERROR(VLOOKUP($P63,'Rd6 PI'!$C$2:$AC$83,17,0),0)</f>
        <v>0</v>
      </c>
      <c r="L63" s="4">
        <f>IFERROR(VLOOKUP($P63,'Rd7 Broadford'!$C$2:$AC$83,17,0),0)</f>
        <v>0</v>
      </c>
      <c r="M63" s="4">
        <f>IFERROR(VLOOKUP($P63,'Rd8 Winton'!$C$2:$AC$83,17,0),0)</f>
        <v>0</v>
      </c>
      <c r="N63" s="4">
        <f>IFERROR(VLOOKUP($P63,'Rd9 PI'!$C$2:$AC$83,17,0),0)</f>
        <v>0</v>
      </c>
      <c r="O63" s="271">
        <f>IFERROR(VLOOKUP($P63,#REF!,17,0),0)</f>
        <v>0</v>
      </c>
      <c r="P63" s="5" t="str">
        <f t="shared" si="4"/>
        <v xml:space="preserve"> </v>
      </c>
      <c r="Q63" s="15"/>
    </row>
    <row r="64" spans="1:17" ht="13.5" thickBot="1" x14ac:dyDescent="0.25">
      <c r="A64" s="49">
        <v>7</v>
      </c>
      <c r="B64" s="50"/>
      <c r="C64" s="50"/>
      <c r="D64" s="46" t="s">
        <v>5</v>
      </c>
      <c r="E64" s="68">
        <f t="shared" si="3"/>
        <v>0</v>
      </c>
      <c r="F64" s="129">
        <f>IFERROR(VLOOKUP($P64,'Rd1 PI'!$C$2:$AC$41,17,0),0)</f>
        <v>0</v>
      </c>
      <c r="G64" s="4">
        <f>IFERROR(VLOOKUP($P64,'Rd2 Sandown'!$C$2:$AC$41,17,0),0)</f>
        <v>0</v>
      </c>
      <c r="H64" s="4">
        <f>IFERROR(VLOOKUP($P64,'Rd3 Winton'!$C$2:$AC$45,17,0),0)</f>
        <v>0</v>
      </c>
      <c r="I64" s="4">
        <f>IFERROR(VLOOKUP($P64,'Rd4 Sandown'!$C$2:$AC$32,17,0),0)</f>
        <v>0</v>
      </c>
      <c r="J64" s="4">
        <f>IFERROR(VLOOKUP($P64,'Rd5 Wakefield'!$C$2:$AC$83,17,0),0)</f>
        <v>0</v>
      </c>
      <c r="K64" s="4">
        <f>IFERROR(VLOOKUP($P64,'Rd6 PI'!$C$2:$AC$83,17,0),0)</f>
        <v>0</v>
      </c>
      <c r="L64" s="4">
        <f>IFERROR(VLOOKUP($P64,'Rd7 Broadford'!$C$2:$AC$83,17,0),0)</f>
        <v>0</v>
      </c>
      <c r="M64" s="4">
        <f>IFERROR(VLOOKUP($P64,'Rd8 Winton'!$C$2:$AC$83,17,0),0)</f>
        <v>0</v>
      </c>
      <c r="N64" s="4">
        <f>IFERROR(VLOOKUP($P64,'Rd9 PI'!$C$2:$AC$83,17,0),0)</f>
        <v>0</v>
      </c>
      <c r="O64" s="271">
        <f>IFERROR(VLOOKUP($P64,#REF!,17,0),0)</f>
        <v>0</v>
      </c>
      <c r="P64" s="5" t="str">
        <f t="shared" si="4"/>
        <v xml:space="preserve"> </v>
      </c>
      <c r="Q64" s="15"/>
    </row>
    <row r="65" spans="1:17" x14ac:dyDescent="0.2">
      <c r="B65" s="18"/>
      <c r="C65" s="18"/>
      <c r="D65" s="19"/>
      <c r="E65" s="24"/>
      <c r="F65" s="4"/>
      <c r="G65" s="4"/>
      <c r="H65" s="4"/>
      <c r="I65" s="4"/>
      <c r="J65" s="4"/>
      <c r="K65" s="4"/>
      <c r="L65" s="4"/>
      <c r="M65" s="4"/>
      <c r="N65" s="4"/>
      <c r="O65" s="4"/>
      <c r="P65" s="14"/>
      <c r="Q65" s="15"/>
    </row>
    <row r="66" spans="1:17" ht="13.5" thickBot="1" x14ac:dyDescent="0.25">
      <c r="A66" s="120" t="s">
        <v>9</v>
      </c>
      <c r="B66" s="121"/>
      <c r="C66" s="121"/>
      <c r="D66" s="15"/>
      <c r="E66" s="24"/>
      <c r="F66" s="4"/>
      <c r="G66" s="4"/>
      <c r="H66" s="4"/>
      <c r="I66" s="4"/>
      <c r="J66" s="4"/>
      <c r="K66" s="4"/>
      <c r="L66" s="4"/>
      <c r="M66" s="4"/>
      <c r="N66" s="4"/>
      <c r="O66" s="4"/>
      <c r="P66" s="14"/>
      <c r="Q66" s="15"/>
    </row>
    <row r="67" spans="1:17" x14ac:dyDescent="0.2">
      <c r="A67" s="111">
        <v>1</v>
      </c>
      <c r="B67" s="112" t="s">
        <v>58</v>
      </c>
      <c r="C67" s="205" t="s">
        <v>59</v>
      </c>
      <c r="D67" s="116" t="s">
        <v>4</v>
      </c>
      <c r="E67" s="109">
        <f>SUM(F67:O67) - SMALL(F67:O67,2) - MIN(F67:O67)</f>
        <v>450</v>
      </c>
      <c r="F67" s="203">
        <f>IFERROR(VLOOKUP($P67,'Rd1 PI'!$C$2:$AC$41,17,0),0)</f>
        <v>100</v>
      </c>
      <c r="G67" s="4">
        <f>IFERROR(VLOOKUP($P67,'Rd2 Sandown'!$C$2:$AC$41,17,0),0)</f>
        <v>75</v>
      </c>
      <c r="H67" s="4">
        <f>IFERROR(VLOOKUP($P67,'Rd3 Winton'!$C$2:$AC$45,17,0),0)</f>
        <v>100</v>
      </c>
      <c r="I67" s="4">
        <f>IFERROR(VLOOKUP($P67,'Rd4 Sandown'!$C$2:$AC$32,17,0),0)</f>
        <v>75</v>
      </c>
      <c r="J67" s="4">
        <f>IFERROR(VLOOKUP($P67,'Rd5 Wakefield'!$C$2:$AC$83,17,0),0)</f>
        <v>0</v>
      </c>
      <c r="K67" s="4">
        <f>IFERROR(VLOOKUP($P67,'Rd6 PI'!$C$2:$AC$83,17,0),0)</f>
        <v>100</v>
      </c>
      <c r="L67" s="4">
        <f>IFERROR(VLOOKUP($P67,'Rd7 Broadford'!$C$2:$AC$83,17,0),0)</f>
        <v>0</v>
      </c>
      <c r="M67" s="4">
        <f>IFERROR(VLOOKUP($P67,'Rd8 Winton'!$C$2:$AC$83,17,0),0)</f>
        <v>0</v>
      </c>
      <c r="N67" s="4">
        <f>IFERROR(VLOOKUP($P67,'Rd9 PI'!$C$2:$AC$83,17,0),0)</f>
        <v>0</v>
      </c>
      <c r="O67" s="270">
        <f>IFERROR(VLOOKUP($P67,#REF!,17,0),0)</f>
        <v>0</v>
      </c>
      <c r="P67" s="5" t="str">
        <f>CONCATENATE(LOWER(B67)," ",LOWER(C67))</f>
        <v>robert downes</v>
      </c>
      <c r="Q67" s="15"/>
    </row>
    <row r="68" spans="1:17" x14ac:dyDescent="0.2">
      <c r="A68" s="111">
        <v>2</v>
      </c>
      <c r="B68" s="117" t="s">
        <v>270</v>
      </c>
      <c r="C68" s="117" t="s">
        <v>271</v>
      </c>
      <c r="D68" s="116" t="s">
        <v>4</v>
      </c>
      <c r="E68" s="110">
        <f>SUM(F68:O68) - SMALL(F68:O68,2) - MIN(F68:O68)</f>
        <v>450</v>
      </c>
      <c r="F68" s="203">
        <f>IFERROR(VLOOKUP($P68,'Rd1 PI'!$C$2:$AC$41,17,0),0)</f>
        <v>0</v>
      </c>
      <c r="G68" s="4">
        <f>IFERROR(VLOOKUP($P68,'Rd2 Sandown'!$C$2:$AC$41,17,0),0)</f>
        <v>100</v>
      </c>
      <c r="H68" s="4">
        <f>IFERROR(VLOOKUP($P68,'Rd3 Winton'!$C$2:$AC$45,17,0),0)</f>
        <v>75</v>
      </c>
      <c r="I68" s="4">
        <f>IFERROR(VLOOKUP($P68,'Rd4 Sandown'!$C$2:$AC$32,17,0),0)</f>
        <v>0</v>
      </c>
      <c r="J68" s="4">
        <f>IFERROR(VLOOKUP($P68,'Rd5 Wakefield'!$C$2:$AC$83,17,0),0)</f>
        <v>0</v>
      </c>
      <c r="K68" s="4">
        <f>IFERROR(VLOOKUP($P68,'Rd6 PI'!$C$2:$AC$83,17,0),0)</f>
        <v>75</v>
      </c>
      <c r="L68" s="4">
        <f>IFERROR(VLOOKUP($P68,'Rd7 Broadford'!$C$2:$AC$83,17,0),0)</f>
        <v>0</v>
      </c>
      <c r="M68" s="4">
        <f>IFERROR(VLOOKUP($P68,'Rd8 Winton'!$C$2:$AC$83,17,0),0)</f>
        <v>100</v>
      </c>
      <c r="N68" s="4">
        <f>IFERROR(VLOOKUP($P68,'Rd9 PI'!$C$2:$AC$83,17,0),0)</f>
        <v>100</v>
      </c>
      <c r="O68" s="270">
        <f>IFERROR(VLOOKUP($P68,#REF!,17,0),0)</f>
        <v>0</v>
      </c>
      <c r="P68" s="5" t="str">
        <f>CONCATENATE(LOWER(B68)," ",LOWER(C68))</f>
        <v>ian vague</v>
      </c>
      <c r="Q68" s="15"/>
    </row>
    <row r="69" spans="1:17" x14ac:dyDescent="0.2">
      <c r="A69" s="111">
        <v>3</v>
      </c>
      <c r="B69" s="117" t="s">
        <v>195</v>
      </c>
      <c r="C69" s="117" t="s">
        <v>196</v>
      </c>
      <c r="D69" s="116" t="s">
        <v>4</v>
      </c>
      <c r="E69" s="110">
        <f>SUM(F69:O69) - SMALL(F69:O69,2) - MIN(F69:O69)</f>
        <v>370</v>
      </c>
      <c r="F69" s="203">
        <f>IFERROR(VLOOKUP($P69,'Rd1 PI'!$C$2:$AC$41,17,0),0)</f>
        <v>75</v>
      </c>
      <c r="G69" s="4">
        <f>IFERROR(VLOOKUP($P69,'Rd2 Sandown'!$C$2:$AC$41,17,0),0)</f>
        <v>60</v>
      </c>
      <c r="H69" s="4">
        <f>IFERROR(VLOOKUP($P69,'Rd3 Winton'!$C$2:$AC$45,17,0),0)</f>
        <v>0</v>
      </c>
      <c r="I69" s="4">
        <f>IFERROR(VLOOKUP($P69,'Rd4 Sandown'!$C$2:$AC$32,17,0),0)</f>
        <v>0</v>
      </c>
      <c r="J69" s="4">
        <f>IFERROR(VLOOKUP($P69,'Rd5 Wakefield'!$C$2:$AC$83,17,0),0)</f>
        <v>0</v>
      </c>
      <c r="K69" s="4">
        <f>IFERROR(VLOOKUP($P69,'Rd6 PI'!$C$2:$AC$83,17,0),0)</f>
        <v>60</v>
      </c>
      <c r="L69" s="4">
        <f>IFERROR(VLOOKUP($P69,'Rd7 Broadford'!$C$2:$AC$83,17,0),0)</f>
        <v>100</v>
      </c>
      <c r="M69" s="4">
        <f>IFERROR(VLOOKUP($P69,'Rd8 Winton'!$C$2:$AC$83,17,0),0)</f>
        <v>75</v>
      </c>
      <c r="N69" s="4">
        <f>IFERROR(VLOOKUP($P69,'Rd9 PI'!$C$2:$AC$83,17,0),0)</f>
        <v>0</v>
      </c>
      <c r="O69" s="270">
        <f>IFERROR(VLOOKUP($P69,#REF!,17,0),0)</f>
        <v>0</v>
      </c>
      <c r="P69" s="5" t="str">
        <f>CONCATENATE(LOWER(B69)," ",LOWER(C69))</f>
        <v>peter whitaker</v>
      </c>
      <c r="Q69" s="15"/>
    </row>
    <row r="70" spans="1:17" x14ac:dyDescent="0.2">
      <c r="A70" s="111">
        <v>4</v>
      </c>
      <c r="B70" s="117" t="s">
        <v>403</v>
      </c>
      <c r="C70" s="117" t="s">
        <v>404</v>
      </c>
      <c r="D70" s="116" t="s">
        <v>4</v>
      </c>
      <c r="E70" s="110">
        <f>SUM(F70:O70) - SMALL(F70:O70,2) - MIN(F70:O70)</f>
        <v>100</v>
      </c>
      <c r="F70" s="203">
        <f>IFERROR(VLOOKUP($P70,'Rd1 PI'!$C$2:$AC$41,17,0),0)</f>
        <v>0</v>
      </c>
      <c r="G70" s="4">
        <f>IFERROR(VLOOKUP($P70,'Rd2 Sandown'!$C$2:$AC$41,17,0),0)</f>
        <v>0</v>
      </c>
      <c r="H70" s="4">
        <f>IFERROR(VLOOKUP($P70,'Rd3 Winton'!$C$2:$AC$45,17,0),0)</f>
        <v>0</v>
      </c>
      <c r="I70" s="4">
        <f>IFERROR(VLOOKUP($P70,'Rd4 Sandown'!$C$2:$AC$32,17,0),0)</f>
        <v>100</v>
      </c>
      <c r="J70" s="4">
        <f>IFERROR(VLOOKUP($P70,'Rd5 Wakefield'!$C$2:$AC$83,17,0),0)</f>
        <v>0</v>
      </c>
      <c r="K70" s="4">
        <f>IFERROR(VLOOKUP($P70,'Rd6 PI'!$C$2:$AC$83,17,0),0)</f>
        <v>0</v>
      </c>
      <c r="L70" s="4">
        <f>IFERROR(VLOOKUP($P70,'Rd7 Broadford'!$C$2:$AC$83,17,0),0)</f>
        <v>0</v>
      </c>
      <c r="M70" s="4">
        <f>IFERROR(VLOOKUP($P70,'Rd8 Winton'!$C$2:$AC$83,17,0),0)</f>
        <v>0</v>
      </c>
      <c r="N70" s="4">
        <f>IFERROR(VLOOKUP($P70,'Rd9 PI'!$C$2:$AC$83,17,0),0)</f>
        <v>0</v>
      </c>
      <c r="O70" s="270">
        <f>IFERROR(VLOOKUP($P70,#REF!,17,0),0)</f>
        <v>0</v>
      </c>
      <c r="P70" s="5" t="str">
        <f>CONCATENATE(LOWER(B70)," ",LOWER(C70))</f>
        <v>hung do</v>
      </c>
      <c r="Q70" s="15"/>
    </row>
    <row r="71" spans="1:17" ht="13.5" thickBot="1" x14ac:dyDescent="0.25">
      <c r="A71" s="111">
        <v>5</v>
      </c>
      <c r="B71" s="108"/>
      <c r="C71" s="108"/>
      <c r="D71" s="116" t="s">
        <v>4</v>
      </c>
      <c r="E71" s="113">
        <f>SUM(F71:O71) - SMALL(F71:O71,2) - MIN(F71:O71)</f>
        <v>0</v>
      </c>
      <c r="F71" s="203">
        <f>IFERROR(VLOOKUP($P71,'Rd1 PI'!$C$2:$AC$41,17,0),0)</f>
        <v>0</v>
      </c>
      <c r="G71" s="4">
        <f>IFERROR(VLOOKUP($P71,'Rd2 Sandown'!$C$2:$AC$41,17,0),0)</f>
        <v>0</v>
      </c>
      <c r="H71" s="4">
        <f>IFERROR(VLOOKUP($P71,'Rd3 Winton'!$C$2:$AC$45,17,0),0)</f>
        <v>0</v>
      </c>
      <c r="I71" s="4">
        <f>IFERROR(VLOOKUP($P71,'Rd4 Sandown'!$C$2:$AC$32,17,0),0)</f>
        <v>0</v>
      </c>
      <c r="J71" s="4">
        <f>IFERROR(VLOOKUP($P71,'Rd5 Wakefield'!$C$2:$AC$83,17,0),0)</f>
        <v>0</v>
      </c>
      <c r="K71" s="4">
        <f>IFERROR(VLOOKUP($P71,'Rd6 PI'!$C$2:$AC$83,17,0),0)</f>
        <v>0</v>
      </c>
      <c r="L71" s="4">
        <f>IFERROR(VLOOKUP($P71,'Rd7 Broadford'!$C$2:$AC$83,17,0),0)</f>
        <v>0</v>
      </c>
      <c r="M71" s="4">
        <f>IFERROR(VLOOKUP($P71,'Rd8 Winton'!$C$2:$AC$83,17,0),0)</f>
        <v>0</v>
      </c>
      <c r="N71" s="4">
        <f>IFERROR(VLOOKUP($P71,'Rd9 PI'!$C$2:$AC$83,17,0),0)</f>
        <v>0</v>
      </c>
      <c r="O71" s="270">
        <f>IFERROR(VLOOKUP($P71,#REF!,17,0),0)</f>
        <v>0</v>
      </c>
      <c r="P71" s="5" t="str">
        <f>CONCATENATE(LOWER(B71)," ",LOWER(C71))</f>
        <v xml:space="preserve"> </v>
      </c>
      <c r="Q71" s="15"/>
    </row>
    <row r="72" spans="1:17" x14ac:dyDescent="0.2">
      <c r="A72" s="13"/>
      <c r="B72" s="22"/>
      <c r="C72" s="22"/>
      <c r="D72" s="23"/>
      <c r="E72" s="24"/>
      <c r="F72" s="4"/>
      <c r="G72" s="4"/>
      <c r="H72" s="4"/>
      <c r="I72" s="4"/>
      <c r="J72" s="4"/>
      <c r="K72" s="4"/>
      <c r="L72" s="4"/>
      <c r="M72" s="4"/>
      <c r="N72" s="4"/>
      <c r="O72" s="4"/>
      <c r="P72" s="14"/>
      <c r="Q72" s="15"/>
    </row>
    <row r="73" spans="1:17" ht="13.5" thickBot="1" x14ac:dyDescent="0.25">
      <c r="A73" s="118" t="s">
        <v>20</v>
      </c>
      <c r="B73" s="119"/>
      <c r="C73" s="119"/>
      <c r="D73" s="15"/>
      <c r="E73" s="24"/>
      <c r="F73" s="4"/>
      <c r="G73" s="4"/>
      <c r="H73" s="4"/>
      <c r="I73" s="4"/>
      <c r="J73" s="4"/>
      <c r="K73" s="4"/>
      <c r="L73" s="4"/>
      <c r="M73" s="4"/>
      <c r="N73" s="4"/>
      <c r="O73" s="4"/>
      <c r="P73" s="14"/>
      <c r="Q73" s="15"/>
    </row>
    <row r="74" spans="1:17" x14ac:dyDescent="0.2">
      <c r="A74" s="105">
        <v>1</v>
      </c>
      <c r="B74" s="115"/>
      <c r="C74" s="127"/>
      <c r="D74" s="114" t="s">
        <v>47</v>
      </c>
      <c r="E74" s="103">
        <f>SUM(F74:O74) - SMALL(F74:O74,2) - MIN(F74:O74)</f>
        <v>0</v>
      </c>
      <c r="F74" s="131">
        <f>IFERROR(VLOOKUP($P74,'Rd1 PI'!$C$2:$AC$41,17,0),0)</f>
        <v>0</v>
      </c>
      <c r="G74" s="4">
        <f>IFERROR(VLOOKUP($P74,'Rd2 Sandown'!$C$2:$AC$41,17,0),0)</f>
        <v>0</v>
      </c>
      <c r="H74" s="4">
        <f>IFERROR(VLOOKUP($P74,'Rd3 Winton'!$C$2:$AC$45,17,0),0)</f>
        <v>0</v>
      </c>
      <c r="I74" s="4">
        <f>IFERROR(VLOOKUP($P74,'Rd4 Sandown'!$C$2:$AC$32,17,0),0)</f>
        <v>0</v>
      </c>
      <c r="J74" s="4">
        <f>IFERROR(VLOOKUP($P74,'Rd5 Wakefield'!$C$2:$AC$83,17,0),0)</f>
        <v>0</v>
      </c>
      <c r="K74" s="4">
        <f>IFERROR(VLOOKUP($P74,'Rd6 PI'!$C$2:$AC$83,17,0),0)</f>
        <v>0</v>
      </c>
      <c r="L74" s="4">
        <f>IFERROR(VLOOKUP($P74,'Rd7 Broadford'!$C$2:$AC$83,17,0),0)</f>
        <v>0</v>
      </c>
      <c r="M74" s="4">
        <f>IFERROR(VLOOKUP($P74,'Rd8 Winton'!$C$2:$AC$83,17,0),0)</f>
        <v>0</v>
      </c>
      <c r="N74" s="4">
        <f>IFERROR(VLOOKUP($P74,'Rd9 PI'!$C$2:$AC$83,17,0),0)</f>
        <v>0</v>
      </c>
      <c r="O74" s="269">
        <v>0</v>
      </c>
      <c r="P74" s="5" t="str">
        <f>CONCATENATE(LOWER(B74)," ",LOWER(C74))</f>
        <v xml:space="preserve"> </v>
      </c>
      <c r="Q74" s="15"/>
    </row>
    <row r="75" spans="1:17" x14ac:dyDescent="0.2">
      <c r="A75" s="105">
        <v>2</v>
      </c>
      <c r="B75" s="127"/>
      <c r="C75" s="127"/>
      <c r="D75" s="114" t="s">
        <v>47</v>
      </c>
      <c r="E75" s="104">
        <f>SUM(F75:O75) - SMALL(F75:O75,2) - MIN(F75:O75)</f>
        <v>0</v>
      </c>
      <c r="F75" s="131">
        <f>IFERROR(VLOOKUP($P75,'Rd1 PI'!$C$2:$AC$41,17,0),0)</f>
        <v>0</v>
      </c>
      <c r="G75" s="4">
        <f>IFERROR(VLOOKUP($P75,'Rd2 Sandown'!$C$2:$AC$41,17,0),0)</f>
        <v>0</v>
      </c>
      <c r="H75" s="4">
        <f>IFERROR(VLOOKUP($P75,'Rd3 Winton'!$C$2:$AC$45,17,0),0)</f>
        <v>0</v>
      </c>
      <c r="I75" s="4">
        <f>IFERROR(VLOOKUP($P75,'Rd4 Sandown'!$C$2:$AC$32,17,0),0)</f>
        <v>0</v>
      </c>
      <c r="J75" s="4">
        <f>IFERROR(VLOOKUP($P75,'Rd5 Wakefield'!$C$2:$AC$83,17,0),0)</f>
        <v>0</v>
      </c>
      <c r="K75" s="4">
        <f>IFERROR(VLOOKUP($P75,'Rd6 PI'!$C$2:$AC$83,17,0),0)</f>
        <v>0</v>
      </c>
      <c r="L75" s="4">
        <f>IFERROR(VLOOKUP($P75,'Rd7 Broadford'!$C$2:$AC$83,17,0),0)</f>
        <v>0</v>
      </c>
      <c r="M75" s="4">
        <f>IFERROR(VLOOKUP($P75,'Rd8 Winton'!$C$2:$AC$83,17,0),0)</f>
        <v>0</v>
      </c>
      <c r="N75" s="4">
        <f>IFERROR(VLOOKUP($P75,'Rd9 PI'!$C$2:$AC$83,17,0),0)</f>
        <v>0</v>
      </c>
      <c r="O75" s="269">
        <f>IFERROR(VLOOKUP($P75,#REF!,17,0),0)</f>
        <v>0</v>
      </c>
      <c r="P75" s="5" t="str">
        <f>CONCATENATE(LOWER(B75)," ",LOWER(C75))</f>
        <v xml:space="preserve"> </v>
      </c>
      <c r="Q75" s="15"/>
    </row>
    <row r="76" spans="1:17" x14ac:dyDescent="0.2">
      <c r="A76" s="105">
        <v>3</v>
      </c>
      <c r="B76" s="102"/>
      <c r="C76" s="102"/>
      <c r="D76" s="114" t="s">
        <v>47</v>
      </c>
      <c r="E76" s="104">
        <f>SUM(F76:O76) - SMALL(F76:O76,2) - MIN(F76:O76)</f>
        <v>0</v>
      </c>
      <c r="F76" s="131">
        <f>IFERROR(VLOOKUP($P76,'Rd1 PI'!$C$2:$AC$41,17,0),0)</f>
        <v>0</v>
      </c>
      <c r="G76" s="4">
        <f>IFERROR(VLOOKUP($P76,'Rd2 Sandown'!$C$2:$AC$41,17,0),0)</f>
        <v>0</v>
      </c>
      <c r="H76" s="4">
        <f>IFERROR(VLOOKUP($P76,'Rd3 Winton'!$C$2:$AC$45,17,0),0)</f>
        <v>0</v>
      </c>
      <c r="I76" s="4">
        <f>IFERROR(VLOOKUP($P76,'Rd4 Sandown'!$C$2:$AC$32,17,0),0)</f>
        <v>0</v>
      </c>
      <c r="J76" s="4">
        <f>IFERROR(VLOOKUP($P76,'Rd5 Wakefield'!$C$2:$AC$83,17,0),0)</f>
        <v>0</v>
      </c>
      <c r="K76" s="4">
        <f>IFERROR(VLOOKUP($P76,'Rd6 PI'!$C$2:$AC$83,17,0),0)</f>
        <v>0</v>
      </c>
      <c r="L76" s="4">
        <f>IFERROR(VLOOKUP($P76,'Rd7 Broadford'!$C$2:$AC$83,17,0),0)</f>
        <v>0</v>
      </c>
      <c r="M76" s="4">
        <f>IFERROR(VLOOKUP($P76,'Rd8 Winton'!$C$2:$AC$83,17,0),0)</f>
        <v>0</v>
      </c>
      <c r="N76" s="4">
        <f>IFERROR(VLOOKUP($P76,'Rd9 PI'!$C$2:$AC$83,17,0),0)</f>
        <v>0</v>
      </c>
      <c r="O76" s="269">
        <f>IFERROR(VLOOKUP($P76,#REF!,17,0),0)</f>
        <v>0</v>
      </c>
      <c r="P76" s="5" t="str">
        <f>CONCATENATE(LOWER(B76)," ",LOWER(C76))</f>
        <v xml:space="preserve"> </v>
      </c>
      <c r="Q76" s="15"/>
    </row>
    <row r="77" spans="1:17" x14ac:dyDescent="0.2">
      <c r="A77" s="105">
        <v>4</v>
      </c>
      <c r="B77" s="106"/>
      <c r="C77" s="106"/>
      <c r="D77" s="114" t="s">
        <v>47</v>
      </c>
      <c r="E77" s="104">
        <f>SUM(F77:O77) - SMALL(F77:O77,2) - MIN(F77:O77)</f>
        <v>0</v>
      </c>
      <c r="F77" s="131">
        <f>IFERROR(VLOOKUP($P77,'Rd1 PI'!$C$2:$AC$41,17,0),0)</f>
        <v>0</v>
      </c>
      <c r="G77" s="4">
        <f>IFERROR(VLOOKUP($P77,'Rd2 Sandown'!$C$2:$AC$41,17,0),0)</f>
        <v>0</v>
      </c>
      <c r="H77" s="4">
        <f>IFERROR(VLOOKUP($P77,'Rd3 Winton'!$C$2:$AC$45,17,0),0)</f>
        <v>0</v>
      </c>
      <c r="I77" s="4">
        <f>IFERROR(VLOOKUP($P77,'Rd4 Sandown'!$C$2:$AC$32,17,0),0)</f>
        <v>0</v>
      </c>
      <c r="J77" s="4">
        <f>IFERROR(VLOOKUP($P77,'Rd5 Wakefield'!$C$2:$AC$83,17,0),0)</f>
        <v>0</v>
      </c>
      <c r="K77" s="4">
        <f>IFERROR(VLOOKUP($P77,'Rd6 PI'!$C$2:$AC$83,17,0),0)</f>
        <v>0</v>
      </c>
      <c r="L77" s="4">
        <f>IFERROR(VLOOKUP($P77,'Rd7 Broadford'!$C$2:$AC$83,17,0),0)</f>
        <v>0</v>
      </c>
      <c r="M77" s="4">
        <f>IFERROR(VLOOKUP($P77,'Rd8 Winton'!$C$2:$AC$83,17,0),0)</f>
        <v>0</v>
      </c>
      <c r="N77" s="4">
        <f>IFERROR(VLOOKUP($P77,'Rd9 PI'!$C$2:$AC$83,17,0),0)</f>
        <v>0</v>
      </c>
      <c r="O77" s="269">
        <f>IFERROR(VLOOKUP($P77,#REF!,17,0),0)</f>
        <v>0</v>
      </c>
      <c r="P77" s="5" t="str">
        <f>CONCATENATE(LOWER(B77)," ",LOWER(C77))</f>
        <v xml:space="preserve"> </v>
      </c>
      <c r="Q77" s="15"/>
    </row>
    <row r="78" spans="1:17" ht="13.5" thickBot="1" x14ac:dyDescent="0.25">
      <c r="A78" s="105">
        <v>5</v>
      </c>
      <c r="B78" s="102"/>
      <c r="C78" s="102"/>
      <c r="D78" s="114" t="s">
        <v>47</v>
      </c>
      <c r="E78" s="107">
        <f>SUM(F78:O78) - SMALL(F78:O78,2) - MIN(F78:O78)</f>
        <v>0</v>
      </c>
      <c r="F78" s="131">
        <f>IFERROR(VLOOKUP($P78,'Rd1 PI'!$C$2:$AC$41,17,0),0)</f>
        <v>0</v>
      </c>
      <c r="G78" s="4">
        <f>IFERROR(VLOOKUP($P78,'Rd2 Sandown'!$C$2:$AC$41,17,0),0)</f>
        <v>0</v>
      </c>
      <c r="H78" s="4">
        <f>IFERROR(VLOOKUP($P78,'Rd3 Winton'!$C$2:$AC$45,17,0),0)</f>
        <v>0</v>
      </c>
      <c r="I78" s="4">
        <f>IFERROR(VLOOKUP($P78,'Rd4 Sandown'!$C$2:$AC$32,17,0),0)</f>
        <v>0</v>
      </c>
      <c r="J78" s="4">
        <f>IFERROR(VLOOKUP($P78,'Rd5 Wakefield'!$C$2:$AC$83,17,0),0)</f>
        <v>0</v>
      </c>
      <c r="K78" s="4">
        <f>IFERROR(VLOOKUP($P78,'Rd6 PI'!$C$2:$AC$83,17,0),0)</f>
        <v>0</v>
      </c>
      <c r="L78" s="4">
        <f>IFERROR(VLOOKUP($P78,'Rd7 Broadford'!$C$2:$AC$83,17,0),0)</f>
        <v>0</v>
      </c>
      <c r="M78" s="4">
        <f>IFERROR(VLOOKUP($P78,'Rd8 Winton'!$C$2:$AC$83,17,0),0)</f>
        <v>0</v>
      </c>
      <c r="N78" s="4">
        <f>IFERROR(VLOOKUP($P78,'Rd9 PI'!$C$2:$AC$83,17,0),0)</f>
        <v>0</v>
      </c>
      <c r="O78" s="269">
        <f>IFERROR(VLOOKUP($P78,#REF!,17,0),0)</f>
        <v>0</v>
      </c>
      <c r="P78" s="5" t="str">
        <f>CONCATENATE(LOWER(B78)," ",LOWER(C78))</f>
        <v xml:space="preserve"> </v>
      </c>
      <c r="Q78" s="15"/>
    </row>
    <row r="79" spans="1:17" x14ac:dyDescent="0.2">
      <c r="A79" s="13"/>
      <c r="B79" s="22"/>
      <c r="C79" s="22"/>
      <c r="D79" s="23"/>
      <c r="E79" s="24"/>
      <c r="F79" s="4"/>
      <c r="G79" s="4"/>
      <c r="H79" s="4"/>
      <c r="I79" s="4"/>
      <c r="J79" s="4"/>
      <c r="K79" s="4"/>
      <c r="L79" s="4"/>
      <c r="M79" s="4"/>
      <c r="N79" s="4"/>
      <c r="O79" s="4"/>
      <c r="P79" s="14"/>
      <c r="Q79" s="15"/>
    </row>
    <row r="80" spans="1:17" s="5" customFormat="1" ht="13.5" thickBot="1" x14ac:dyDescent="0.25">
      <c r="A80" s="243" t="s">
        <v>18</v>
      </c>
      <c r="B80" s="244"/>
      <c r="C80" s="244"/>
      <c r="D80" s="15"/>
      <c r="E80" s="24"/>
      <c r="F80" s="4"/>
      <c r="G80" s="4"/>
      <c r="H80" s="4"/>
      <c r="I80" s="4"/>
      <c r="J80" s="4"/>
      <c r="K80" s="4"/>
      <c r="L80" s="4"/>
      <c r="M80" s="4"/>
      <c r="N80" s="4"/>
      <c r="O80" s="4"/>
    </row>
    <row r="81" spans="1:17" s="5" customFormat="1" x14ac:dyDescent="0.2">
      <c r="A81" s="233">
        <v>1</v>
      </c>
      <c r="B81" s="234" t="s">
        <v>139</v>
      </c>
      <c r="C81" s="234" t="s">
        <v>205</v>
      </c>
      <c r="D81" s="235" t="s">
        <v>22</v>
      </c>
      <c r="E81" s="236">
        <f>SUM(F81:O81) - SMALL(F81:O81,2) - MIN(F81:O81)</f>
        <v>700</v>
      </c>
      <c r="F81" s="237">
        <f>IFERROR(VLOOKUP($P81,'Rd1 PI'!$C$2:$AC$41,17,0),0)</f>
        <v>100</v>
      </c>
      <c r="G81" s="4">
        <f>IFERROR(VLOOKUP($P81,'Rd2 Sandown'!$C$2:$AC$41,17,0),0)</f>
        <v>100</v>
      </c>
      <c r="H81" s="4">
        <f>IFERROR(VLOOKUP($P81,'Rd3 Winton'!$C$2:$AC$45,17,0),0)</f>
        <v>100</v>
      </c>
      <c r="I81" s="4">
        <f>IFERROR(VLOOKUP($P81,'Rd4 Sandown'!$C$2:$AC$32,17,0),0)</f>
        <v>100</v>
      </c>
      <c r="J81" s="4">
        <f>IFERROR(VLOOKUP($P81,'Rd5 Wakefield'!$C$2:$AC$83,17,0),0)</f>
        <v>0</v>
      </c>
      <c r="K81" s="4">
        <f>IFERROR(VLOOKUP($P81,'Rd6 PI'!$C$2:$AC$83,17,0),0)</f>
        <v>100</v>
      </c>
      <c r="L81" s="4">
        <f>IFERROR(VLOOKUP($P81,'Rd7 Broadford'!$C$2:$AC$83,17,0),0)</f>
        <v>0</v>
      </c>
      <c r="M81" s="4">
        <f>IFERROR(VLOOKUP($P81,'Rd8 Winton'!$C$2:$AC$83,17,0),0)</f>
        <v>100</v>
      </c>
      <c r="N81" s="4">
        <f>IFERROR(VLOOKUP($P81,'Rd9 PI'!$C$2:$AC$83,17,0),0)</f>
        <v>100</v>
      </c>
      <c r="O81" s="238">
        <f>IFERROR(VLOOKUP($P81,#REF!,17,0),0)</f>
        <v>0</v>
      </c>
      <c r="P81" s="5" t="str">
        <f>CONCATENATE(LOWER(B81)," ",LOWER(C81))</f>
        <v>simon mclean</v>
      </c>
    </row>
    <row r="82" spans="1:17" s="5" customFormat="1" x14ac:dyDescent="0.2">
      <c r="A82" s="233">
        <v>2</v>
      </c>
      <c r="B82" s="234" t="s">
        <v>120</v>
      </c>
      <c r="C82" s="234" t="s">
        <v>121</v>
      </c>
      <c r="D82" s="235" t="s">
        <v>22</v>
      </c>
      <c r="E82" s="239">
        <f>SUM(F82:O82) - SMALL(F82:O82,2) - MIN(F82:O82)</f>
        <v>650</v>
      </c>
      <c r="F82" s="237">
        <f>IFERROR(VLOOKUP($P82,'Rd1 PI'!$C$2:$AC$41,17,0),0)</f>
        <v>75</v>
      </c>
      <c r="G82" s="4">
        <f>IFERROR(VLOOKUP($P82,'Rd2 Sandown'!$C$2:$AC$41,17,0),0)</f>
        <v>75</v>
      </c>
      <c r="H82" s="4">
        <f>IFERROR(VLOOKUP($P82,'Rd3 Winton'!$C$2:$AC$45,17,0),0)</f>
        <v>75</v>
      </c>
      <c r="I82" s="4">
        <f>IFERROR(VLOOKUP($P82,'Rd4 Sandown'!$C$2:$AC$32,17,0),0)</f>
        <v>75</v>
      </c>
      <c r="J82" s="4">
        <f>IFERROR(VLOOKUP($P82,'Rd5 Wakefield'!$C$2:$AC$83,17,0),0)</f>
        <v>100</v>
      </c>
      <c r="K82" s="4">
        <f>IFERROR(VLOOKUP($P82,'Rd6 PI'!$C$2:$AC$83,17,0),0)</f>
        <v>75</v>
      </c>
      <c r="L82" s="4">
        <f>IFERROR(VLOOKUP($P82,'Rd7 Broadford'!$C$2:$AC$83,17,0),0)</f>
        <v>100</v>
      </c>
      <c r="M82" s="4">
        <f>IFERROR(VLOOKUP($P82,'Rd8 Winton'!$C$2:$AC$83,17,0),0)</f>
        <v>75</v>
      </c>
      <c r="N82" s="4">
        <f>IFERROR(VLOOKUP($P82,'Rd9 PI'!$C$2:$AC$83,17,0),0)</f>
        <v>75</v>
      </c>
      <c r="O82" s="238">
        <f>IFERROR(VLOOKUP($P82,#REF!,17,0),0)</f>
        <v>0</v>
      </c>
      <c r="P82" s="5" t="str">
        <f>CONCATENATE(LOWER(B82)," ",LOWER(C82))</f>
        <v>kutay dal</v>
      </c>
    </row>
    <row r="83" spans="1:17" s="5" customFormat="1" x14ac:dyDescent="0.2">
      <c r="A83" s="233">
        <v>3</v>
      </c>
      <c r="B83" s="234"/>
      <c r="C83" s="234"/>
      <c r="D83" s="235" t="s">
        <v>22</v>
      </c>
      <c r="E83" s="239">
        <f>SUM(F83:O83) - SMALL(F83:O83,2) - MIN(F83:O83)</f>
        <v>0</v>
      </c>
      <c r="F83" s="237">
        <f>IFERROR(VLOOKUP($P83,'Rd1 PI'!$C$2:$AC$41,17,0),0)</f>
        <v>0</v>
      </c>
      <c r="G83" s="4">
        <f>IFERROR(VLOOKUP($P83,'Rd2 Sandown'!$C$2:$AC$41,17,0),0)</f>
        <v>0</v>
      </c>
      <c r="H83" s="4">
        <f>IFERROR(VLOOKUP($P83,'Rd3 Winton'!$C$2:$AC$45,17,0),0)</f>
        <v>0</v>
      </c>
      <c r="I83" s="4">
        <f>IFERROR(VLOOKUP($P83,'Rd4 Sandown'!$C$2:$AC$32,17,0),0)</f>
        <v>0</v>
      </c>
      <c r="J83" s="4">
        <f>IFERROR(VLOOKUP($P83,'Rd5 Wakefield'!$C$2:$AC$83,17,0),0)</f>
        <v>0</v>
      </c>
      <c r="K83" s="4">
        <f>IFERROR(VLOOKUP($P83,'Rd6 PI'!$C$2:$AC$83,17,0),0)</f>
        <v>0</v>
      </c>
      <c r="L83" s="4">
        <f>IFERROR(VLOOKUP($P83,'Rd7 Broadford'!$C$2:$AC$83,17,0),0)</f>
        <v>0</v>
      </c>
      <c r="M83" s="4">
        <f>IFERROR(VLOOKUP($P83,'Rd8 Winton'!$C$2:$AC$83,17,0),0)</f>
        <v>0</v>
      </c>
      <c r="N83" s="4">
        <f>IFERROR(VLOOKUP($P83,'Rd9 PI'!$C$2:$AC$83,17,0),0)</f>
        <v>0</v>
      </c>
      <c r="O83" s="238">
        <f>IFERROR(VLOOKUP($P83,#REF!,17,0),0)</f>
        <v>0</v>
      </c>
      <c r="P83" s="5" t="str">
        <f>CONCATENATE(LOWER(B83)," ",LOWER(C83))</f>
        <v xml:space="preserve"> </v>
      </c>
    </row>
    <row r="84" spans="1:17" s="5" customFormat="1" x14ac:dyDescent="0.2">
      <c r="A84" s="233">
        <v>4</v>
      </c>
      <c r="B84" s="240"/>
      <c r="C84" s="240"/>
      <c r="D84" s="235" t="s">
        <v>22</v>
      </c>
      <c r="E84" s="239">
        <f>SUM(F84:O84) - SMALL(F84:O84,2) - MIN(F84:O84)</f>
        <v>0</v>
      </c>
      <c r="F84" s="237">
        <f>IFERROR(VLOOKUP($P84,'Rd1 PI'!$C$2:$AC$41,17,0),0)</f>
        <v>0</v>
      </c>
      <c r="G84" s="4">
        <f>IFERROR(VLOOKUP($P84,'Rd2 Sandown'!$C$2:$AC$41,17,0),0)</f>
        <v>0</v>
      </c>
      <c r="H84" s="4">
        <f>IFERROR(VLOOKUP($P84,'Rd3 Winton'!$C$2:$AC$45,17,0),0)</f>
        <v>0</v>
      </c>
      <c r="I84" s="4">
        <f>IFERROR(VLOOKUP($P84,'Rd4 Sandown'!$C$2:$AC$32,17,0),0)</f>
        <v>0</v>
      </c>
      <c r="J84" s="4">
        <f>IFERROR(VLOOKUP($P84,'Rd5 Wakefield'!$C$2:$AC$83,17,0),0)</f>
        <v>0</v>
      </c>
      <c r="K84" s="4">
        <f>IFERROR(VLOOKUP($P84,'Rd6 PI'!$C$2:$AC$83,17,0),0)</f>
        <v>0</v>
      </c>
      <c r="L84" s="4">
        <f>IFERROR(VLOOKUP($P84,'Rd7 Broadford'!$C$2:$AC$83,17,0),0)</f>
        <v>0</v>
      </c>
      <c r="M84" s="4">
        <f>IFERROR(VLOOKUP($P84,'Rd8 Winton'!$C$2:$AC$83,17,0),0)</f>
        <v>0</v>
      </c>
      <c r="N84" s="4">
        <f>IFERROR(VLOOKUP($P84,'Rd9 PI'!$C$2:$AC$83,17,0),0)</f>
        <v>0</v>
      </c>
      <c r="O84" s="238">
        <f>IFERROR(VLOOKUP($P84,#REF!,17,0),0)</f>
        <v>0</v>
      </c>
      <c r="P84" s="5" t="str">
        <f>CONCATENATE(LOWER(B84)," ",LOWER(C84))</f>
        <v xml:space="preserve"> </v>
      </c>
      <c r="Q84" s="15"/>
    </row>
    <row r="85" spans="1:17" s="5" customFormat="1" ht="13.5" thickBot="1" x14ac:dyDescent="0.25">
      <c r="A85" s="241">
        <v>5</v>
      </c>
      <c r="B85" s="240"/>
      <c r="C85" s="240"/>
      <c r="D85" s="235" t="s">
        <v>22</v>
      </c>
      <c r="E85" s="242">
        <f>SUM(F85:O85) - SMALL(F85:O85,2) - MIN(F85:O85)</f>
        <v>0</v>
      </c>
      <c r="F85" s="237">
        <f>IFERROR(VLOOKUP($P85,'Rd1 PI'!$C$2:$AC$41,17,0),0)</f>
        <v>0</v>
      </c>
      <c r="G85" s="4">
        <f>IFERROR(VLOOKUP($P85,'Rd2 Sandown'!$C$2:$AC$41,17,0),0)</f>
        <v>0</v>
      </c>
      <c r="H85" s="4">
        <f>IFERROR(VLOOKUP($P85,'Rd3 Winton'!$C$2:$AC$45,17,0),0)</f>
        <v>0</v>
      </c>
      <c r="I85" s="4">
        <f>IFERROR(VLOOKUP($P85,'Rd4 Sandown'!$C$2:$AC$32,17,0),0)</f>
        <v>0</v>
      </c>
      <c r="J85" s="4">
        <f>IFERROR(VLOOKUP($P85,'Rd5 Wakefield'!$C$2:$AC$83,17,0),0)</f>
        <v>0</v>
      </c>
      <c r="K85" s="4">
        <f>IFERROR(VLOOKUP($P85,'Rd6 PI'!$C$2:$AC$83,17,0),0)</f>
        <v>0</v>
      </c>
      <c r="L85" s="4">
        <f>IFERROR(VLOOKUP($P85,'Rd7 Broadford'!$C$2:$AC$83,17,0),0)</f>
        <v>0</v>
      </c>
      <c r="M85" s="4">
        <f>IFERROR(VLOOKUP($P85,'Rd8 Winton'!$C$2:$AC$83,17,0),0)</f>
        <v>0</v>
      </c>
      <c r="N85" s="4">
        <f>IFERROR(VLOOKUP($P85,'Rd9 PI'!$C$2:$AC$83,17,0),0)</f>
        <v>0</v>
      </c>
      <c r="O85" s="238">
        <f>IFERROR(VLOOKUP($P85,#REF!,17,0),0)</f>
        <v>0</v>
      </c>
      <c r="P85" s="5" t="str">
        <f>CONCATENATE(LOWER(B85)," ",LOWER(C85))</f>
        <v xml:space="preserve"> </v>
      </c>
      <c r="Q85" s="15"/>
    </row>
    <row r="86" spans="1:17" s="5" customFormat="1" x14ac:dyDescent="0.2">
      <c r="A86" s="13"/>
      <c r="B86" s="22"/>
      <c r="C86" s="22"/>
      <c r="D86" s="4"/>
      <c r="E86" s="24"/>
      <c r="F86" s="4"/>
      <c r="G86" s="4"/>
      <c r="H86" s="4"/>
      <c r="I86" s="4"/>
      <c r="J86" s="4"/>
      <c r="K86" s="4"/>
      <c r="L86" s="4"/>
      <c r="M86" s="4"/>
      <c r="N86" s="4"/>
      <c r="O86" s="4"/>
      <c r="P86" s="14"/>
      <c r="Q86" s="15"/>
    </row>
    <row r="87" spans="1:17" s="5" customFormat="1" ht="13.5" thickBot="1" x14ac:dyDescent="0.25">
      <c r="A87" s="43" t="s">
        <v>19</v>
      </c>
      <c r="B87" s="44"/>
      <c r="C87" s="44"/>
      <c r="D87" s="15"/>
      <c r="E87" s="24"/>
      <c r="F87" s="4"/>
      <c r="G87" s="4"/>
      <c r="H87" s="4"/>
      <c r="I87" s="4"/>
      <c r="J87" s="4"/>
      <c r="K87" s="4"/>
      <c r="L87" s="4"/>
      <c r="M87" s="4"/>
      <c r="N87" s="4"/>
      <c r="O87" s="4"/>
    </row>
    <row r="88" spans="1:17" s="5" customFormat="1" x14ac:dyDescent="0.2">
      <c r="A88" s="41">
        <v>1</v>
      </c>
      <c r="B88" s="35" t="s">
        <v>95</v>
      </c>
      <c r="C88" s="35" t="s">
        <v>96</v>
      </c>
      <c r="D88" s="65" t="s">
        <v>21</v>
      </c>
      <c r="E88" s="69">
        <f t="shared" ref="E88:E94" si="5">SUM(F88:O88) - SMALL(F88:O88,2) - MIN(F88:O88)</f>
        <v>645</v>
      </c>
      <c r="F88" s="268">
        <f>IFERROR(VLOOKUP($P88,'Rd1 PI'!$C$2:$AC$41,17,0),0)</f>
        <v>100</v>
      </c>
      <c r="G88" s="4">
        <f>IFERROR(VLOOKUP($P88,'Rd2 Sandown'!$C$2:$AC$41,17,0),0)</f>
        <v>75</v>
      </c>
      <c r="H88" s="4">
        <f>IFERROR(VLOOKUP($P88,'Rd3 Winton'!$C$2:$AC$45,17,0),0)</f>
        <v>100</v>
      </c>
      <c r="I88" s="4">
        <f>IFERROR(VLOOKUP($P88,'Rd4 Sandown'!$C$2:$AC$32,17,0),0)</f>
        <v>60</v>
      </c>
      <c r="J88" s="4">
        <f>IFERROR(VLOOKUP($P88,'Rd5 Wakefield'!$C$2:$AC$83,17,0),0)</f>
        <v>75</v>
      </c>
      <c r="K88" s="4">
        <f>IFERROR(VLOOKUP($P88,'Rd6 PI'!$C$2:$AC$83,17,0),0)</f>
        <v>100</v>
      </c>
      <c r="L88" s="4">
        <f>IFERROR(VLOOKUP($P88,'Rd7 Broadford'!$C$2:$AC$83,17,0),0)</f>
        <v>0</v>
      </c>
      <c r="M88" s="4">
        <f>IFERROR(VLOOKUP($P88,'Rd8 Winton'!$C$2:$AC$83,17,0),0)</f>
        <v>75</v>
      </c>
      <c r="N88" s="4">
        <f>IFERROR(VLOOKUP($P88,'Rd9 PI'!$C$2:$AC$83,17,0),0)</f>
        <v>60</v>
      </c>
      <c r="O88" s="268">
        <f>IFERROR(VLOOKUP($P88,#REF!,17,0),0)</f>
        <v>0</v>
      </c>
      <c r="P88" s="5" t="str">
        <f t="shared" ref="P88:P94" si="6">CONCATENATE(LOWER(B88)," ",LOWER(C88))</f>
        <v>max lloyd</v>
      </c>
      <c r="Q88" s="15"/>
    </row>
    <row r="89" spans="1:17" s="5" customFormat="1" x14ac:dyDescent="0.2">
      <c r="A89" s="41">
        <v>2</v>
      </c>
      <c r="B89" s="81" t="s">
        <v>52</v>
      </c>
      <c r="C89" s="81" t="s">
        <v>53</v>
      </c>
      <c r="D89" s="65" t="s">
        <v>21</v>
      </c>
      <c r="E89" s="70">
        <f t="shared" si="5"/>
        <v>525</v>
      </c>
      <c r="F89" s="268">
        <f>IFERROR(VLOOKUP($P89,'Rd1 PI'!$C$2:$AC$41,17,0),0)</f>
        <v>75</v>
      </c>
      <c r="G89" s="4">
        <f>IFERROR(VLOOKUP($P89,'Rd2 Sandown'!$C$2:$AC$41,17,0),0)</f>
        <v>0</v>
      </c>
      <c r="H89" s="4">
        <f>IFERROR(VLOOKUP($P89,'Rd3 Winton'!$C$2:$AC$45,17,0),0)</f>
        <v>0</v>
      </c>
      <c r="I89" s="4">
        <f>IFERROR(VLOOKUP($P89,'Rd4 Sandown'!$C$2:$AC$32,17,0),0)</f>
        <v>100</v>
      </c>
      <c r="J89" s="4">
        <f>IFERROR(VLOOKUP($P89,'Rd5 Wakefield'!$C$2:$AC$83,17,0),0)</f>
        <v>0</v>
      </c>
      <c r="K89" s="4">
        <f>IFERROR(VLOOKUP($P89,'Rd6 PI'!$C$2:$AC$83,17,0),0)</f>
        <v>75</v>
      </c>
      <c r="L89" s="4">
        <f>IFERROR(VLOOKUP($P89,'Rd7 Broadford'!$C$2:$AC$83,17,0),0)</f>
        <v>75</v>
      </c>
      <c r="M89" s="4">
        <f>IFERROR(VLOOKUP($P89,'Rd8 Winton'!$C$2:$AC$83,17,0),0)</f>
        <v>100</v>
      </c>
      <c r="N89" s="4">
        <f>IFERROR(VLOOKUP($P89,'Rd9 PI'!$C$2:$AC$83,17,0),0)</f>
        <v>100</v>
      </c>
      <c r="O89" s="268">
        <f>IFERROR(VLOOKUP($P89,#REF!,17,0),0)</f>
        <v>0</v>
      </c>
      <c r="P89" s="5" t="str">
        <f t="shared" si="6"/>
        <v>steve williamsz</v>
      </c>
    </row>
    <row r="90" spans="1:17" s="5" customFormat="1" x14ac:dyDescent="0.2">
      <c r="A90" s="41">
        <v>3</v>
      </c>
      <c r="B90" s="81" t="s">
        <v>195</v>
      </c>
      <c r="C90" s="81" t="s">
        <v>194</v>
      </c>
      <c r="D90" s="65" t="s">
        <v>21</v>
      </c>
      <c r="E90" s="70">
        <f t="shared" si="5"/>
        <v>505</v>
      </c>
      <c r="F90" s="268">
        <f>IFERROR(VLOOKUP($P90,'Rd1 PI'!$C$2:$AC$41,17,0),0)</f>
        <v>60</v>
      </c>
      <c r="G90" s="4">
        <f>IFERROR(VLOOKUP($P90,'Rd2 Sandown'!$C$2:$AC$41,17,0),0)</f>
        <v>0</v>
      </c>
      <c r="H90" s="4">
        <f>IFERROR(VLOOKUP($P90,'Rd3 Winton'!$C$2:$AC$45,17,0),0)</f>
        <v>60</v>
      </c>
      <c r="I90" s="4">
        <f>IFERROR(VLOOKUP($P90,'Rd4 Sandown'!$C$2:$AC$32,17,0),0)</f>
        <v>75</v>
      </c>
      <c r="J90" s="4">
        <f>IFERROR(VLOOKUP($P90,'Rd5 Wakefield'!$C$2:$AC$83,17,0),0)</f>
        <v>100</v>
      </c>
      <c r="K90" s="4">
        <f>IFERROR(VLOOKUP($P90,'Rd6 PI'!$C$2:$AC$83,17,0),0)</f>
        <v>45</v>
      </c>
      <c r="L90" s="4">
        <f>IFERROR(VLOOKUP($P90,'Rd7 Broadford'!$C$2:$AC$83,17,0),0)</f>
        <v>60</v>
      </c>
      <c r="M90" s="4">
        <f>IFERROR(VLOOKUP($P90,'Rd8 Winton'!$C$2:$AC$83,17,0),0)</f>
        <v>60</v>
      </c>
      <c r="N90" s="4">
        <f>IFERROR(VLOOKUP($P90,'Rd9 PI'!$C$2:$AC$83,17,0),0)</f>
        <v>45</v>
      </c>
      <c r="O90" s="268">
        <f>IFERROR(VLOOKUP($P90,#REF!,17,0),0)</f>
        <v>0</v>
      </c>
      <c r="P90" s="5" t="str">
        <f t="shared" si="6"/>
        <v>peter dannock</v>
      </c>
    </row>
    <row r="91" spans="1:17" x14ac:dyDescent="0.2">
      <c r="A91" s="41">
        <v>4</v>
      </c>
      <c r="B91" s="81" t="s">
        <v>256</v>
      </c>
      <c r="C91" s="81" t="s">
        <v>257</v>
      </c>
      <c r="D91" s="65" t="s">
        <v>21</v>
      </c>
      <c r="E91" s="70">
        <f t="shared" si="5"/>
        <v>455</v>
      </c>
      <c r="F91" s="268">
        <f>IFERROR(VLOOKUP($P91,'Rd1 PI'!$C$2:$AC$41,17,0),0)</f>
        <v>0</v>
      </c>
      <c r="G91" s="4">
        <f>IFERROR(VLOOKUP($P91,'Rd2 Sandown'!$C$2:$AC$41,17,0),0)</f>
        <v>100</v>
      </c>
      <c r="H91" s="4">
        <f>IFERROR(VLOOKUP($P91,'Rd3 Winton'!$C$2:$AC$45,17,0),0)</f>
        <v>75</v>
      </c>
      <c r="I91" s="4">
        <f>IFERROR(VLOOKUP($P91,'Rd4 Sandown'!$C$2:$AC$32,17,0),0)</f>
        <v>45</v>
      </c>
      <c r="J91" s="4">
        <f>IFERROR(VLOOKUP($P91,'Rd5 Wakefield'!$C$2:$AC$83,17,0),0)</f>
        <v>0</v>
      </c>
      <c r="K91" s="4">
        <f>IFERROR(VLOOKUP($P91,'Rd6 PI'!$C$2:$AC$83,17,0),0)</f>
        <v>60</v>
      </c>
      <c r="L91" s="4">
        <f>IFERROR(VLOOKUP($P91,'Rd7 Broadford'!$C$2:$AC$83,17,0),0)</f>
        <v>100</v>
      </c>
      <c r="M91" s="4">
        <f>IFERROR(VLOOKUP($P91,'Rd8 Winton'!$C$2:$AC$83,17,0),0)</f>
        <v>0</v>
      </c>
      <c r="N91" s="4">
        <f>IFERROR(VLOOKUP($P91,'Rd9 PI'!$C$2:$AC$83,17,0),0)</f>
        <v>75</v>
      </c>
      <c r="O91" s="268">
        <f>IFERROR(VLOOKUP($P91,#REF!,17,0),0)</f>
        <v>0</v>
      </c>
      <c r="P91" s="5" t="str">
        <f t="shared" si="6"/>
        <v>noel heritage</v>
      </c>
      <c r="Q91" s="5"/>
    </row>
    <row r="92" spans="1:17" x14ac:dyDescent="0.2">
      <c r="A92" s="42">
        <v>5</v>
      </c>
      <c r="B92" s="81" t="s">
        <v>266</v>
      </c>
      <c r="C92" s="81" t="s">
        <v>267</v>
      </c>
      <c r="D92" s="65" t="s">
        <v>21</v>
      </c>
      <c r="E92" s="70">
        <f t="shared" si="5"/>
        <v>180</v>
      </c>
      <c r="F92" s="268">
        <f>IFERROR(VLOOKUP($P92,'Rd1 PI'!$C$2:$AC$41,17,0),0)</f>
        <v>0</v>
      </c>
      <c r="G92" s="4">
        <f>IFERROR(VLOOKUP($P92,'Rd2 Sandown'!$C$2:$AC$41,17,0),0)</f>
        <v>45</v>
      </c>
      <c r="H92" s="4">
        <f>IFERROR(VLOOKUP($P92,'Rd3 Winton'!$C$2:$AC$45,17,0),0)</f>
        <v>0</v>
      </c>
      <c r="I92" s="4">
        <f>IFERROR(VLOOKUP($P92,'Rd4 Sandown'!$C$2:$AC$32,17,0),0)</f>
        <v>30</v>
      </c>
      <c r="J92" s="4">
        <f>IFERROR(VLOOKUP($P92,'Rd5 Wakefield'!$C$2:$AC$83,17,0),0)</f>
        <v>0</v>
      </c>
      <c r="K92" s="4">
        <f>IFERROR(VLOOKUP($P92,'Rd6 PI'!$C$2:$AC$83,17,0),0)</f>
        <v>30</v>
      </c>
      <c r="L92" s="4">
        <f>IFERROR(VLOOKUP($P92,'Rd7 Broadford'!$C$2:$AC$83,17,0),0)</f>
        <v>45</v>
      </c>
      <c r="M92" s="4">
        <f>IFERROR(VLOOKUP($P92,'Rd8 Winton'!$C$2:$AC$83,17,0),0)</f>
        <v>0</v>
      </c>
      <c r="N92" s="4">
        <f>IFERROR(VLOOKUP($P92,'Rd9 PI'!$C$2:$AC$83,17,0),0)</f>
        <v>30</v>
      </c>
      <c r="O92" s="268">
        <f>IFERROR(VLOOKUP($P92,#REF!,17,0),0)</f>
        <v>0</v>
      </c>
      <c r="P92" s="5" t="str">
        <f t="shared" si="6"/>
        <v>wayne scanlan</v>
      </c>
      <c r="Q92" s="15"/>
    </row>
    <row r="93" spans="1:17" x14ac:dyDescent="0.2">
      <c r="A93" s="41">
        <v>6</v>
      </c>
      <c r="B93" s="81" t="s">
        <v>264</v>
      </c>
      <c r="C93" s="81" t="s">
        <v>265</v>
      </c>
      <c r="D93" s="65" t="s">
        <v>21</v>
      </c>
      <c r="E93" s="70">
        <f t="shared" si="5"/>
        <v>120</v>
      </c>
      <c r="F93" s="268">
        <f>IFERROR(VLOOKUP($P93,'Rd1 PI'!$C$2:$AC$41,17,0),0)</f>
        <v>0</v>
      </c>
      <c r="G93" s="4">
        <f>IFERROR(VLOOKUP($P93,'Rd2 Sandown'!$C$2:$AC$41,17,0),0)</f>
        <v>60</v>
      </c>
      <c r="H93" s="4">
        <f>IFERROR(VLOOKUP($P93,'Rd3 Winton'!$C$2:$AC$45,17,0),0)</f>
        <v>0</v>
      </c>
      <c r="I93" s="4">
        <f>IFERROR(VLOOKUP($P93,'Rd4 Sandown'!$C$2:$AC$32,17,0),0)</f>
        <v>0</v>
      </c>
      <c r="J93" s="4">
        <f>IFERROR(VLOOKUP($P93,'Rd5 Wakefield'!$C$2:$AC$83,17,0),0)</f>
        <v>60</v>
      </c>
      <c r="K93" s="4">
        <f>IFERROR(VLOOKUP($P93,'Rd6 PI'!$C$2:$AC$83,17,0),0)</f>
        <v>0</v>
      </c>
      <c r="L93" s="4">
        <f>IFERROR(VLOOKUP($P93,'Rd7 Broadford'!$C$2:$AC$83,17,0),0)</f>
        <v>0</v>
      </c>
      <c r="M93" s="4">
        <f>IFERROR(VLOOKUP($P93,'Rd8 Winton'!$C$2:$AC$83,17,0),0)</f>
        <v>0</v>
      </c>
      <c r="N93" s="4">
        <f>IFERROR(VLOOKUP($P93,'Rd9 PI'!$C$2:$AC$83,17,0),0)</f>
        <v>0</v>
      </c>
      <c r="O93" s="268">
        <f>IFERROR(VLOOKUP($P93,#REF!,17,0),0)</f>
        <v>0</v>
      </c>
      <c r="P93" s="5" t="str">
        <f t="shared" si="6"/>
        <v>murray seymour</v>
      </c>
      <c r="Q93" s="5"/>
    </row>
    <row r="94" spans="1:17" ht="13.5" thickBot="1" x14ac:dyDescent="0.25">
      <c r="A94" s="42">
        <v>7</v>
      </c>
      <c r="B94" s="81" t="s">
        <v>268</v>
      </c>
      <c r="C94" s="81" t="s">
        <v>269</v>
      </c>
      <c r="D94" s="65" t="s">
        <v>21</v>
      </c>
      <c r="E94" s="71">
        <f t="shared" si="5"/>
        <v>105</v>
      </c>
      <c r="F94" s="268">
        <f>IFERROR(VLOOKUP($P94,'Rd1 PI'!$C$2:$AC$41,17,0),0)</f>
        <v>0</v>
      </c>
      <c r="G94" s="4">
        <f>IFERROR(VLOOKUP($P94,'Rd2 Sandown'!$C$2:$AC$41,17,0),0)</f>
        <v>30</v>
      </c>
      <c r="H94" s="4">
        <f>IFERROR(VLOOKUP($P94,'Rd3 Winton'!$C$2:$AC$45,17,0),0)</f>
        <v>45</v>
      </c>
      <c r="I94" s="4">
        <f>IFERROR(VLOOKUP($P94,'Rd4 Sandown'!$C$2:$AC$32,17,0),0)</f>
        <v>15</v>
      </c>
      <c r="J94" s="4">
        <f>IFERROR(VLOOKUP($P94,'Rd5 Wakefield'!$C$2:$AC$83,17,0),0)</f>
        <v>0</v>
      </c>
      <c r="K94" s="4">
        <f>IFERROR(VLOOKUP($P94,'Rd6 PI'!$C$2:$AC$83,17,0),0)</f>
        <v>15</v>
      </c>
      <c r="L94" s="4">
        <f>IFERROR(VLOOKUP($P94,'Rd7 Broadford'!$C$2:$AC$83,17,0),0)</f>
        <v>0</v>
      </c>
      <c r="M94" s="4">
        <f>IFERROR(VLOOKUP($P94,'Rd8 Winton'!$C$2:$AC$83,17,0),0)</f>
        <v>0</v>
      </c>
      <c r="N94" s="4">
        <f>IFERROR(VLOOKUP($P94,'Rd9 PI'!$C$2:$AC$83,17,0),0)</f>
        <v>0</v>
      </c>
      <c r="O94" s="268">
        <f>IFERROR(VLOOKUP($P94,#REF!,17,0),0)</f>
        <v>0</v>
      </c>
      <c r="P94" s="5" t="str">
        <f t="shared" si="6"/>
        <v>vivien stewart</v>
      </c>
      <c r="Q94" s="15"/>
    </row>
    <row r="95" spans="1:17" x14ac:dyDescent="0.2">
      <c r="A95" s="13"/>
      <c r="B95" s="22"/>
      <c r="C95" s="22"/>
      <c r="D95" s="4"/>
      <c r="E95" s="24"/>
      <c r="F95" s="4"/>
      <c r="G95" s="4"/>
      <c r="H95" s="4"/>
      <c r="I95" s="4"/>
      <c r="J95" s="4"/>
      <c r="K95" s="4"/>
      <c r="L95" s="4"/>
      <c r="M95" s="4"/>
      <c r="N95" s="4"/>
      <c r="O95" s="4"/>
      <c r="P95" s="14"/>
      <c r="Q95" s="15"/>
    </row>
    <row r="96" spans="1:17" s="5" customFormat="1" ht="13.5" thickBot="1" x14ac:dyDescent="0.25">
      <c r="A96" s="371" t="s">
        <v>45</v>
      </c>
      <c r="B96" s="330"/>
      <c r="C96" s="330"/>
      <c r="D96" s="15"/>
      <c r="E96" s="24"/>
      <c r="F96" s="4"/>
      <c r="G96" s="4"/>
      <c r="H96" s="4"/>
      <c r="I96" s="4"/>
      <c r="J96" s="4"/>
      <c r="K96" s="4"/>
      <c r="L96" s="4"/>
      <c r="M96" s="4"/>
      <c r="N96" s="4"/>
      <c r="O96" s="4"/>
    </row>
    <row r="97" spans="1:17" s="5" customFormat="1" x14ac:dyDescent="0.2">
      <c r="A97" s="365">
        <v>1</v>
      </c>
      <c r="B97" s="366" t="s">
        <v>98</v>
      </c>
      <c r="C97" s="366" t="s">
        <v>99</v>
      </c>
      <c r="D97" s="367" t="s">
        <v>48</v>
      </c>
      <c r="E97" s="368">
        <f t="shared" ref="E97:E107" si="7">SUM(F97:O97) - SMALL(F97:O97,2) - MIN(F97:O97)</f>
        <v>775</v>
      </c>
      <c r="F97" s="364">
        <f>IFERROR(VLOOKUP($P97,'Rd1 PI'!$C$2:$AC$41,17,0),0)</f>
        <v>100</v>
      </c>
      <c r="G97" s="4">
        <f>IFERROR(VLOOKUP($P97,'Rd2 Sandown'!$C$2:$AC$41,17,0),0)</f>
        <v>100</v>
      </c>
      <c r="H97" s="4">
        <f>IFERROR(VLOOKUP($P97,'Rd3 Winton'!$C$2:$AC$45,17,0),0)</f>
        <v>100</v>
      </c>
      <c r="I97" s="4">
        <f>IFERROR(VLOOKUP($P97,'Rd4 Sandown'!$C$2:$AC$32,17,0),0)</f>
        <v>100</v>
      </c>
      <c r="J97" s="4">
        <f>IFERROR(VLOOKUP($P97,'Rd5 Wakefield'!$C$2:$AC$83,17,0),0)</f>
        <v>75</v>
      </c>
      <c r="K97" s="4">
        <f>IFERROR(VLOOKUP($P97,'Rd6 PI'!$C$2:$AC$83,17,0),0)</f>
        <v>75</v>
      </c>
      <c r="L97" s="4">
        <f>IFERROR(VLOOKUP($P97,'Rd7 Broadford'!$C$2:$AC$83,17,0),0)</f>
        <v>100</v>
      </c>
      <c r="M97" s="4">
        <f>IFERROR(VLOOKUP($P97,'Rd8 Winton'!$C$2:$AC$83,17,0),0)</f>
        <v>100</v>
      </c>
      <c r="N97" s="4">
        <f>IFERROR(VLOOKUP($P97,'Rd9 PI'!$C$2:$AC$83,17,0),0)</f>
        <v>100</v>
      </c>
      <c r="O97" s="364">
        <f>IFERROR(VLOOKUP($P97,#REF!,17,0),0)</f>
        <v>0</v>
      </c>
      <c r="P97" s="5" t="str">
        <f t="shared" ref="P97:P107" si="8">CONCATENATE(LOWER(B97)," ",LOWER(C97))</f>
        <v>russell garner</v>
      </c>
    </row>
    <row r="98" spans="1:17" s="5" customFormat="1" x14ac:dyDescent="0.2">
      <c r="A98" s="365">
        <v>2</v>
      </c>
      <c r="B98" s="366" t="s">
        <v>111</v>
      </c>
      <c r="C98" s="366" t="s">
        <v>187</v>
      </c>
      <c r="D98" s="367" t="s">
        <v>48</v>
      </c>
      <c r="E98" s="369">
        <f t="shared" si="7"/>
        <v>395</v>
      </c>
      <c r="F98" s="364">
        <f>IFERROR(VLOOKUP($P98,'Rd1 PI'!$C$2:$AC$41,17,0),0)</f>
        <v>60</v>
      </c>
      <c r="G98" s="4">
        <f>IFERROR(VLOOKUP($P98,'Rd2 Sandown'!$C$2:$AC$41,17,0),0)</f>
        <v>0</v>
      </c>
      <c r="H98" s="4">
        <f>IFERROR(VLOOKUP($P98,'Rd3 Winton'!$C$2:$AC$45,17,0),0)</f>
        <v>60</v>
      </c>
      <c r="I98" s="4">
        <f>IFERROR(VLOOKUP($P98,'Rd4 Sandown'!$C$2:$AC$32,17,0),0)</f>
        <v>75</v>
      </c>
      <c r="J98" s="4">
        <f>IFERROR(VLOOKUP($P98,'Rd5 Wakefield'!$C$2:$AC$83,17,0),0)</f>
        <v>100</v>
      </c>
      <c r="K98" s="4">
        <f>IFERROR(VLOOKUP($P98,'Rd6 PI'!$C$2:$AC$83,17,0),0)</f>
        <v>100</v>
      </c>
      <c r="L98" s="4">
        <f>IFERROR(VLOOKUP($P98,'Rd7 Broadford'!$C$2:$AC$83,17,0),0)</f>
        <v>0</v>
      </c>
      <c r="M98" s="4">
        <f>IFERROR(VLOOKUP($P98,'Rd8 Winton'!$C$2:$AC$83,17,0),0)</f>
        <v>0</v>
      </c>
      <c r="N98" s="4">
        <f>IFERROR(VLOOKUP($P98,'Rd9 PI'!$C$2:$AC$83,17,0),0)</f>
        <v>0</v>
      </c>
      <c r="O98" s="364">
        <f>IFERROR(VLOOKUP($P98,#REF!,17,0),0)</f>
        <v>0</v>
      </c>
      <c r="P98" s="5" t="str">
        <f t="shared" si="8"/>
        <v>dean hasnat</v>
      </c>
    </row>
    <row r="99" spans="1:17" s="5" customFormat="1" x14ac:dyDescent="0.2">
      <c r="A99" s="365">
        <v>3</v>
      </c>
      <c r="B99" s="366" t="s">
        <v>262</v>
      </c>
      <c r="C99" s="366" t="s">
        <v>263</v>
      </c>
      <c r="D99" s="367" t="s">
        <v>48</v>
      </c>
      <c r="E99" s="369">
        <f t="shared" si="7"/>
        <v>345</v>
      </c>
      <c r="F99" s="364">
        <f>IFERROR(VLOOKUP($P99,'Rd1 PI'!$C$2:$AC$41,17,0),0)</f>
        <v>0</v>
      </c>
      <c r="G99" s="4">
        <f>IFERROR(VLOOKUP($P99,'Rd2 Sandown'!$C$2:$AC$41,17,0),0)</f>
        <v>75</v>
      </c>
      <c r="H99" s="4">
        <f>IFERROR(VLOOKUP($P99,'Rd3 Winton'!$C$2:$AC$45,17,0),0)</f>
        <v>0</v>
      </c>
      <c r="I99" s="4">
        <f>IFERROR(VLOOKUP($P99,'Rd4 Sandown'!$C$2:$AC$32,17,0),0)</f>
        <v>60</v>
      </c>
      <c r="J99" s="4">
        <f>IFERROR(VLOOKUP($P99,'Rd5 Wakefield'!$C$2:$AC$83,17,0),0)</f>
        <v>60</v>
      </c>
      <c r="K99" s="4">
        <f>IFERROR(VLOOKUP($P99,'Rd6 PI'!$C$2:$AC$83,17,0),0)</f>
        <v>0</v>
      </c>
      <c r="L99" s="4">
        <f>IFERROR(VLOOKUP($P99,'Rd7 Broadford'!$C$2:$AC$83,17,0),0)</f>
        <v>75</v>
      </c>
      <c r="M99" s="4">
        <f>IFERROR(VLOOKUP($P99,'Rd8 Winton'!$C$2:$AC$83,17,0),0)</f>
        <v>75</v>
      </c>
      <c r="N99" s="4">
        <f>IFERROR(VLOOKUP($P99,'Rd9 PI'!$C$2:$AC$83,17,0),0)</f>
        <v>0</v>
      </c>
      <c r="O99" s="364">
        <f>IFERROR(VLOOKUP($P99,#REF!,17,0),0)</f>
        <v>0</v>
      </c>
      <c r="P99" s="5" t="str">
        <f t="shared" si="8"/>
        <v>gavin newman</v>
      </c>
    </row>
    <row r="100" spans="1:17" s="5" customFormat="1" x14ac:dyDescent="0.2">
      <c r="A100" s="365">
        <v>4</v>
      </c>
      <c r="B100" s="366" t="s">
        <v>28</v>
      </c>
      <c r="C100" s="366" t="s">
        <v>190</v>
      </c>
      <c r="D100" s="367" t="s">
        <v>48</v>
      </c>
      <c r="E100" s="369">
        <f t="shared" si="7"/>
        <v>285</v>
      </c>
      <c r="F100" s="364">
        <f>IFERROR(VLOOKUP($P100,'Rd1 PI'!$C$2:$AC$41,17,0),0)</f>
        <v>15</v>
      </c>
      <c r="G100" s="4">
        <f>IFERROR(VLOOKUP($P100,'Rd2 Sandown'!$C$2:$AC$41,17,0),0)</f>
        <v>60</v>
      </c>
      <c r="H100" s="4">
        <f>IFERROR(VLOOKUP($P100,'Rd3 Winton'!$C$2:$AC$45,17,0),0)</f>
        <v>45</v>
      </c>
      <c r="I100" s="4">
        <f>IFERROR(VLOOKUP($P100,'Rd4 Sandown'!$C$2:$AC$32,17,0),0)</f>
        <v>0</v>
      </c>
      <c r="J100" s="4">
        <f>IFERROR(VLOOKUP($P100,'Rd5 Wakefield'!$C$2:$AC$83,17,0),0)</f>
        <v>45</v>
      </c>
      <c r="K100" s="4">
        <f>IFERROR(VLOOKUP($P100,'Rd6 PI'!$C$2:$AC$83,17,0),0)</f>
        <v>15</v>
      </c>
      <c r="L100" s="4">
        <f>IFERROR(VLOOKUP($P100,'Rd7 Broadford'!$C$2:$AC$83,17,0),0)</f>
        <v>45</v>
      </c>
      <c r="M100" s="4">
        <f>IFERROR(VLOOKUP($P100,'Rd8 Winton'!$C$2:$AC$83,17,0),0)</f>
        <v>60</v>
      </c>
      <c r="N100" s="4">
        <f>IFERROR(VLOOKUP($P100,'Rd9 PI'!$C$2:$AC$83,17,0),0)</f>
        <v>0</v>
      </c>
      <c r="O100" s="364">
        <f>IFERROR(VLOOKUP($P100,#REF!,17,0),0)</f>
        <v>0</v>
      </c>
      <c r="P100" s="5" t="str">
        <f t="shared" si="8"/>
        <v>tim van duyl</v>
      </c>
    </row>
    <row r="101" spans="1:17" s="5" customFormat="1" x14ac:dyDescent="0.2">
      <c r="A101" s="365">
        <v>5</v>
      </c>
      <c r="B101" s="366" t="s">
        <v>188</v>
      </c>
      <c r="C101" s="366" t="s">
        <v>189</v>
      </c>
      <c r="D101" s="367" t="s">
        <v>48</v>
      </c>
      <c r="E101" s="369">
        <f t="shared" si="7"/>
        <v>225</v>
      </c>
      <c r="F101" s="364">
        <f>IFERROR(VLOOKUP($P101,'Rd1 PI'!$C$2:$AC$41,17,0),0)</f>
        <v>45</v>
      </c>
      <c r="G101" s="4">
        <f>IFERROR(VLOOKUP($P101,'Rd2 Sandown'!$C$2:$AC$41,17,0),0)</f>
        <v>30</v>
      </c>
      <c r="H101" s="4">
        <f>IFERROR(VLOOKUP($P101,'Rd3 Winton'!$C$2:$AC$45,17,0),0)</f>
        <v>30</v>
      </c>
      <c r="I101" s="4">
        <f>IFERROR(VLOOKUP($P101,'Rd4 Sandown'!$C$2:$AC$32,17,0),0)</f>
        <v>0</v>
      </c>
      <c r="J101" s="4">
        <f>IFERROR(VLOOKUP($P101,'Rd5 Wakefield'!$C$2:$AC$83,17,0),0)</f>
        <v>30</v>
      </c>
      <c r="K101" s="4">
        <f>IFERROR(VLOOKUP($P101,'Rd6 PI'!$C$2:$AC$83,17,0),0)</f>
        <v>30</v>
      </c>
      <c r="L101" s="4">
        <f>IFERROR(VLOOKUP($P101,'Rd7 Broadford'!$C$2:$AC$83,17,0),0)</f>
        <v>60</v>
      </c>
      <c r="M101" s="4">
        <f>IFERROR(VLOOKUP($P101,'Rd8 Winton'!$C$2:$AC$83,17,0),0)</f>
        <v>0</v>
      </c>
      <c r="N101" s="4">
        <f>IFERROR(VLOOKUP($P101,'Rd9 PI'!$C$2:$AC$83,17,0),0)</f>
        <v>0</v>
      </c>
      <c r="O101" s="364">
        <f>IFERROR(VLOOKUP($P101,#REF!,17,0),0)</f>
        <v>0</v>
      </c>
      <c r="P101" s="5" t="str">
        <f t="shared" si="8"/>
        <v>tom whelan</v>
      </c>
    </row>
    <row r="102" spans="1:17" s="5" customFormat="1" x14ac:dyDescent="0.2">
      <c r="A102" s="365">
        <v>6</v>
      </c>
      <c r="B102" s="366" t="s">
        <v>356</v>
      </c>
      <c r="C102" s="366" t="s">
        <v>275</v>
      </c>
      <c r="D102" s="367" t="s">
        <v>48</v>
      </c>
      <c r="E102" s="369">
        <f t="shared" si="7"/>
        <v>210</v>
      </c>
      <c r="F102" s="364">
        <f>IFERROR(VLOOKUP($P102,'Rd1 PI'!$C$2:$AC$41,17,0),0)</f>
        <v>75</v>
      </c>
      <c r="G102" s="4">
        <f>IFERROR(VLOOKUP($P102,'Rd2 Sandown'!$C$2:$AC$41,17,0),0)</f>
        <v>0</v>
      </c>
      <c r="H102" s="4">
        <f>IFERROR(VLOOKUP($P102,'Rd3 Winton'!$C$2:$AC$45,17,0),0)</f>
        <v>75</v>
      </c>
      <c r="I102" s="4">
        <f>IFERROR(VLOOKUP($P102,'Rd4 Sandown'!$C$2:$AC$32,17,0),0)</f>
        <v>0</v>
      </c>
      <c r="J102" s="4">
        <f>IFERROR(VLOOKUP($P102,'Rd5 Wakefield'!$C$2:$AC$83,17,0),0)</f>
        <v>0</v>
      </c>
      <c r="K102" s="4">
        <f>IFERROR(VLOOKUP($P102,'Rd6 PI'!$C$2:$AC$83,17,0),0)</f>
        <v>60</v>
      </c>
      <c r="L102" s="4">
        <f>IFERROR(VLOOKUP($P102,'Rd7 Broadford'!$C$2:$AC$83,17,0),0)</f>
        <v>0</v>
      </c>
      <c r="M102" s="4">
        <f>IFERROR(VLOOKUP($P102,'Rd8 Winton'!$C$2:$AC$83,17,0),0)</f>
        <v>0</v>
      </c>
      <c r="N102" s="4">
        <f>IFERROR(VLOOKUP($P102,'Rd9 PI'!$C$2:$AC$83,17,0),0)</f>
        <v>0</v>
      </c>
      <c r="O102" s="364">
        <f>IFERROR(VLOOKUP($P102,#REF!,17,0),0)</f>
        <v>0</v>
      </c>
      <c r="P102" s="5" t="str">
        <f t="shared" si="8"/>
        <v>ben sale</v>
      </c>
    </row>
    <row r="103" spans="1:17" s="5" customFormat="1" x14ac:dyDescent="0.2">
      <c r="A103" s="365">
        <v>7</v>
      </c>
      <c r="B103" s="366" t="s">
        <v>139</v>
      </c>
      <c r="C103" s="366" t="s">
        <v>140</v>
      </c>
      <c r="D103" s="367" t="s">
        <v>48</v>
      </c>
      <c r="E103" s="369">
        <f t="shared" si="7"/>
        <v>225</v>
      </c>
      <c r="F103" s="364">
        <f>IFERROR(VLOOKUP($P103,'Rd1 PI'!$C$2:$AC$41,17,0),0)</f>
        <v>15</v>
      </c>
      <c r="G103" s="4">
        <f>IFERROR(VLOOKUP($P103,'Rd2 Sandown'!$C$2:$AC$41,17,0),0)</f>
        <v>15</v>
      </c>
      <c r="H103" s="4">
        <f>IFERROR(VLOOKUP($P103,'Rd3 Winton'!$C$2:$AC$45,17,0),0)</f>
        <v>15</v>
      </c>
      <c r="I103" s="4">
        <f>IFERROR(VLOOKUP($P103,'Rd4 Sandown'!$C$2:$AC$32,17,0),0)</f>
        <v>45</v>
      </c>
      <c r="J103" s="4">
        <f>IFERROR(VLOOKUP($P103,'Rd5 Wakefield'!$C$2:$AC$83,17,0),0)</f>
        <v>0</v>
      </c>
      <c r="K103" s="4">
        <f>IFERROR(VLOOKUP($P103,'Rd6 PI'!$C$2:$AC$83,17,0),0)</f>
        <v>15</v>
      </c>
      <c r="L103" s="4">
        <f>IFERROR(VLOOKUP($P103,'Rd7 Broadford'!$C$2:$AC$83,17,0),0)</f>
        <v>0</v>
      </c>
      <c r="M103" s="4">
        <f>IFERROR(VLOOKUP($P103,'Rd8 Winton'!$C$2:$AC$83,17,0),0)</f>
        <v>45</v>
      </c>
      <c r="N103" s="4">
        <f>IFERROR(VLOOKUP($P103,'Rd9 PI'!$C$2:$AC$83,17,0),0)</f>
        <v>75</v>
      </c>
      <c r="O103" s="364">
        <f>IFERROR(VLOOKUP($P103,#REF!,17,0),0)</f>
        <v>0</v>
      </c>
      <c r="P103" s="5" t="str">
        <f t="shared" si="8"/>
        <v>simon acfield</v>
      </c>
    </row>
    <row r="104" spans="1:17" s="5" customFormat="1" x14ac:dyDescent="0.2">
      <c r="A104" s="365">
        <v>8</v>
      </c>
      <c r="B104" s="366" t="s">
        <v>360</v>
      </c>
      <c r="C104" s="366" t="s">
        <v>276</v>
      </c>
      <c r="D104" s="367" t="s">
        <v>48</v>
      </c>
      <c r="E104" s="369">
        <f t="shared" si="7"/>
        <v>90</v>
      </c>
      <c r="F104" s="364">
        <f>IFERROR(VLOOKUP($P104,'Rd1 PI'!$C$2:$AC$41,17,0),0)</f>
        <v>30</v>
      </c>
      <c r="G104" s="4">
        <f>IFERROR(VLOOKUP($P104,'Rd2 Sandown'!$C$2:$AC$41,17,0),0)</f>
        <v>0</v>
      </c>
      <c r="H104" s="4">
        <f>IFERROR(VLOOKUP($P104,'Rd3 Winton'!$C$2:$AC$45,17,0),0)</f>
        <v>15</v>
      </c>
      <c r="I104" s="4">
        <f>IFERROR(VLOOKUP($P104,'Rd4 Sandown'!$C$2:$AC$32,17,0),0)</f>
        <v>0</v>
      </c>
      <c r="J104" s="4">
        <f>IFERROR(VLOOKUP($P104,'Rd5 Wakefield'!$C$2:$AC$83,17,0),0)</f>
        <v>0</v>
      </c>
      <c r="K104" s="4">
        <f>IFERROR(VLOOKUP($P104,'Rd6 PI'!$C$2:$AC$83,17,0),0)</f>
        <v>45</v>
      </c>
      <c r="L104" s="4">
        <f>IFERROR(VLOOKUP($P104,'Rd7 Broadford'!$C$2:$AC$83,17,0),0)</f>
        <v>0</v>
      </c>
      <c r="M104" s="4">
        <f>IFERROR(VLOOKUP($P104,'Rd8 Winton'!$C$2:$AC$83,17,0),0)</f>
        <v>0</v>
      </c>
      <c r="N104" s="4">
        <f>IFERROR(VLOOKUP($P104,'Rd9 PI'!$C$2:$AC$83,17,0),0)</f>
        <v>0</v>
      </c>
      <c r="O104" s="364">
        <f>IFERROR(VLOOKUP($P104,#REF!,17,0),0)</f>
        <v>0</v>
      </c>
      <c r="P104" s="5" t="str">
        <f t="shared" si="8"/>
        <v>alex hailstone</v>
      </c>
    </row>
    <row r="105" spans="1:17" s="5" customFormat="1" x14ac:dyDescent="0.2">
      <c r="A105" s="365">
        <v>9</v>
      </c>
      <c r="B105" s="366" t="s">
        <v>118</v>
      </c>
      <c r="C105" s="366" t="s">
        <v>193</v>
      </c>
      <c r="D105" s="367" t="s">
        <v>48</v>
      </c>
      <c r="E105" s="369">
        <f t="shared" si="7"/>
        <v>75</v>
      </c>
      <c r="F105" s="364">
        <f>IFERROR(VLOOKUP($P105,'Rd1 PI'!$C$2:$AC$41,17,0),0)</f>
        <v>15</v>
      </c>
      <c r="G105" s="4">
        <f>IFERROR(VLOOKUP($P105,'Rd2 Sandown'!$C$2:$AC$41,17,0),0)</f>
        <v>45</v>
      </c>
      <c r="H105" s="4">
        <f>IFERROR(VLOOKUP($P105,'Rd3 Winton'!$C$2:$AC$45,17,0),0)</f>
        <v>15</v>
      </c>
      <c r="I105" s="4">
        <f>IFERROR(VLOOKUP($P105,'Rd4 Sandown'!$C$2:$AC$32,17,0),0)</f>
        <v>0</v>
      </c>
      <c r="J105" s="4">
        <f>IFERROR(VLOOKUP($P105,'Rd5 Wakefield'!$C$2:$AC$83,17,0),0)</f>
        <v>0</v>
      </c>
      <c r="K105" s="4">
        <f>IFERROR(VLOOKUP($P105,'Rd6 PI'!$C$2:$AC$83,17,0),0)</f>
        <v>0</v>
      </c>
      <c r="L105" s="4">
        <f>IFERROR(VLOOKUP($P105,'Rd7 Broadford'!$C$2:$AC$83,17,0),0)</f>
        <v>0</v>
      </c>
      <c r="M105" s="4">
        <f>IFERROR(VLOOKUP($P105,'Rd8 Winton'!$C$2:$AC$83,17,0),0)</f>
        <v>0</v>
      </c>
      <c r="N105" s="4">
        <f>IFERROR(VLOOKUP($P105,'Rd9 PI'!$C$2:$AC$83,17,0),0)</f>
        <v>0</v>
      </c>
      <c r="O105" s="364">
        <f>IFERROR(VLOOKUP($P105,#REF!,17,0),0)</f>
        <v>0</v>
      </c>
      <c r="P105" s="5" t="str">
        <f t="shared" si="8"/>
        <v>david mackrell</v>
      </c>
    </row>
    <row r="106" spans="1:17" s="5" customFormat="1" x14ac:dyDescent="0.2">
      <c r="A106" s="365">
        <v>10</v>
      </c>
      <c r="B106" s="366" t="s">
        <v>366</v>
      </c>
      <c r="C106" s="366" t="s">
        <v>367</v>
      </c>
      <c r="D106" s="367" t="s">
        <v>48</v>
      </c>
      <c r="E106" s="369">
        <f t="shared" si="7"/>
        <v>30</v>
      </c>
      <c r="F106" s="364">
        <f>IFERROR(VLOOKUP($P106,'Rd1 PI'!$C$2:$AC$41,17,0),0)</f>
        <v>0</v>
      </c>
      <c r="G106" s="4">
        <f>IFERROR(VLOOKUP($P106,'Rd2 Sandown'!$C$2:$AC$41,17,0),0)</f>
        <v>0</v>
      </c>
      <c r="H106" s="4">
        <f>IFERROR(VLOOKUP($P106,'Rd3 Winton'!$C$2:$AC$45,17,0),0)</f>
        <v>15</v>
      </c>
      <c r="I106" s="4">
        <f>IFERROR(VLOOKUP($P106,'Rd4 Sandown'!$C$2:$AC$32,17,0),0)</f>
        <v>0</v>
      </c>
      <c r="J106" s="4">
        <f>IFERROR(VLOOKUP($P106,'Rd5 Wakefield'!$C$2:$AC$83,17,0),0)</f>
        <v>15</v>
      </c>
      <c r="K106" s="4">
        <f>IFERROR(VLOOKUP($P106,'Rd6 PI'!$C$2:$AC$83,17,0),0)</f>
        <v>0</v>
      </c>
      <c r="L106" s="4">
        <f>IFERROR(VLOOKUP($P106,'Rd7 Broadford'!$C$2:$AC$83,17,0),0)</f>
        <v>0</v>
      </c>
      <c r="M106" s="4">
        <f>IFERROR(VLOOKUP($P106,'Rd8 Winton'!$C$2:$AC$83,17,0),0)</f>
        <v>0</v>
      </c>
      <c r="N106" s="4">
        <f>IFERROR(VLOOKUP($P106,'Rd9 PI'!$C$2:$AC$83,17,0),0)</f>
        <v>0</v>
      </c>
      <c r="O106" s="364">
        <f>IFERROR(VLOOKUP($P106,#REF!,17,0),0)</f>
        <v>0</v>
      </c>
      <c r="P106" s="5" t="str">
        <f t="shared" si="8"/>
        <v>barry payne</v>
      </c>
    </row>
    <row r="107" spans="1:17" s="5" customFormat="1" ht="13.5" thickBot="1" x14ac:dyDescent="0.25">
      <c r="A107" s="365">
        <v>11</v>
      </c>
      <c r="B107" s="366" t="s">
        <v>191</v>
      </c>
      <c r="C107" s="366" t="s">
        <v>192</v>
      </c>
      <c r="D107" s="367" t="s">
        <v>48</v>
      </c>
      <c r="E107" s="370">
        <f t="shared" si="7"/>
        <v>15</v>
      </c>
      <c r="F107" s="364">
        <f>IFERROR(VLOOKUP($P107,'Rd1 PI'!$C$2:$AC$41,17,0),0)</f>
        <v>15</v>
      </c>
      <c r="G107" s="4">
        <f>IFERROR(VLOOKUP($P107,'Rd2 Sandown'!$C$2:$AC$41,17,0),0)</f>
        <v>0</v>
      </c>
      <c r="H107" s="4">
        <f>IFERROR(VLOOKUP($P107,'Rd3 Winton'!$C$2:$AC$45,17,0),0)</f>
        <v>0</v>
      </c>
      <c r="I107" s="4">
        <f>IFERROR(VLOOKUP($P107,'Rd4 Sandown'!$C$2:$AC$32,17,0),0)</f>
        <v>0</v>
      </c>
      <c r="J107" s="4">
        <f>IFERROR(VLOOKUP($P107,'Rd5 Wakefield'!$C$2:$AC$83,17,0),0)</f>
        <v>0</v>
      </c>
      <c r="K107" s="4">
        <f>IFERROR(VLOOKUP($P107,'Rd6 PI'!$C$2:$AC$83,17,0),0)</f>
        <v>0</v>
      </c>
      <c r="L107" s="4">
        <f>IFERROR(VLOOKUP($P107,'Rd7 Broadford'!$C$2:$AC$83,17,0),0)</f>
        <v>0</v>
      </c>
      <c r="M107" s="4">
        <f>IFERROR(VLOOKUP($P107,'Rd8 Winton'!$C$2:$AC$83,17,0),0)</f>
        <v>0</v>
      </c>
      <c r="N107" s="4">
        <f>IFERROR(VLOOKUP($P107,'Rd9 PI'!$C$2:$AC$83,17,0),0)</f>
        <v>0</v>
      </c>
      <c r="O107" s="364">
        <f>IFERROR(VLOOKUP($P107,#REF!,17,0),0)</f>
        <v>0</v>
      </c>
      <c r="P107" s="5" t="str">
        <f t="shared" si="8"/>
        <v>isaac pittolo</v>
      </c>
    </row>
    <row r="108" spans="1:17" x14ac:dyDescent="0.2">
      <c r="A108" s="13"/>
      <c r="B108" s="5"/>
      <c r="C108" s="5"/>
      <c r="D108" s="23"/>
      <c r="E108" s="24"/>
      <c r="F108" s="4"/>
      <c r="G108" s="4"/>
      <c r="H108" s="4"/>
      <c r="I108" s="12"/>
      <c r="J108" s="12"/>
      <c r="K108" s="12"/>
      <c r="L108" s="4"/>
      <c r="M108" s="4"/>
      <c r="N108" s="4"/>
      <c r="O108" s="4"/>
      <c r="P108" s="14"/>
      <c r="Q108" s="15"/>
    </row>
    <row r="109" spans="1:17" s="5" customFormat="1" ht="13.5" thickBot="1" x14ac:dyDescent="0.25">
      <c r="A109" s="39" t="s">
        <v>46</v>
      </c>
      <c r="B109" s="40"/>
      <c r="C109" s="40"/>
      <c r="D109" s="15"/>
      <c r="E109" s="24"/>
      <c r="F109" s="4"/>
      <c r="G109" s="4"/>
      <c r="H109" s="4"/>
      <c r="I109" s="4"/>
      <c r="J109" s="4"/>
      <c r="K109" s="4"/>
      <c r="L109" s="4"/>
      <c r="M109" s="4"/>
      <c r="N109" s="4"/>
      <c r="O109" s="4"/>
    </row>
    <row r="110" spans="1:17" s="5" customFormat="1" x14ac:dyDescent="0.2">
      <c r="A110" s="36">
        <v>1</v>
      </c>
      <c r="B110" s="86" t="s">
        <v>123</v>
      </c>
      <c r="C110" s="86" t="s">
        <v>122</v>
      </c>
      <c r="D110" s="37" t="s">
        <v>49</v>
      </c>
      <c r="E110" s="72">
        <f>SUM(F110:O110) - SMALL(F110:O110,2) - MIN(F110:O110)</f>
        <v>630</v>
      </c>
      <c r="F110" s="204">
        <f>IFERROR(VLOOKUP($P110,'Rd1 PI'!$C$2:$AC$41,17,0),0)</f>
        <v>45</v>
      </c>
      <c r="G110" s="4">
        <f>IFERROR(VLOOKUP($P110,'Rd2 Sandown'!$C$2:$AC$41,17,0),0)</f>
        <v>60</v>
      </c>
      <c r="H110" s="4">
        <f>IFERROR(VLOOKUP($P110,'Rd3 Winton'!$C$2:$AC$45,17,0),0)</f>
        <v>60</v>
      </c>
      <c r="I110" s="4">
        <f>IFERROR(VLOOKUP($P110,'Rd4 Sandown'!$C$2:$AC$32,17,0),0)</f>
        <v>60</v>
      </c>
      <c r="J110" s="4">
        <f>IFERROR(VLOOKUP($P110,'Rd5 Wakefield'!$C$2:$AC$83,17,0),0)</f>
        <v>75</v>
      </c>
      <c r="K110" s="4">
        <f>IFERROR(VLOOKUP($P110,'Rd6 PI'!$C$2:$AC$83,17,0),0)</f>
        <v>100</v>
      </c>
      <c r="L110" s="4">
        <f>IFERROR(VLOOKUP($P110,'Rd7 Broadford'!$C$2:$AC$83,17,0),0)</f>
        <v>100</v>
      </c>
      <c r="M110" s="4">
        <f>IFERROR(VLOOKUP($P110,'Rd8 Winton'!$C$2:$AC$83,17,0),0)</f>
        <v>100</v>
      </c>
      <c r="N110" s="4">
        <f>IFERROR(VLOOKUP($P110,'Rd9 PI'!$C$2:$AC$83,17,0),0)</f>
        <v>75</v>
      </c>
      <c r="O110" s="38">
        <f>IFERROR(VLOOKUP($P110,#REF!,17,0),0)</f>
        <v>0</v>
      </c>
      <c r="P110" s="5" t="str">
        <f>CONCATENATE(LOWER(B110)," ",LOWER(C110))</f>
        <v>matt brogan</v>
      </c>
    </row>
    <row r="111" spans="1:17" s="5" customFormat="1" x14ac:dyDescent="0.2">
      <c r="A111" s="36">
        <v>2</v>
      </c>
      <c r="B111" s="86" t="s">
        <v>116</v>
      </c>
      <c r="C111" s="86" t="s">
        <v>117</v>
      </c>
      <c r="D111" s="37" t="s">
        <v>49</v>
      </c>
      <c r="E111" s="73">
        <f>SUM(F111:O111) - SMALL(F111:O111,2) - MIN(F111:O111)</f>
        <v>440</v>
      </c>
      <c r="F111" s="204">
        <f>IFERROR(VLOOKUP($P111,'Rd1 PI'!$C$2:$AC$41,17,0),0)</f>
        <v>75</v>
      </c>
      <c r="G111" s="4">
        <f>IFERROR(VLOOKUP($P111,'Rd2 Sandown'!$C$2:$AC$41,17,0),0)</f>
        <v>45</v>
      </c>
      <c r="H111" s="4">
        <f>IFERROR(VLOOKUP($P111,'Rd3 Winton'!$C$2:$AC$45,17,0),0)</f>
        <v>0</v>
      </c>
      <c r="I111" s="4">
        <f>IFERROR(VLOOKUP($P111,'Rd4 Sandown'!$C$2:$AC$32,17,0),0)</f>
        <v>45</v>
      </c>
      <c r="J111" s="4">
        <f>IFERROR(VLOOKUP($P111,'Rd5 Wakefield'!$C$2:$AC$83,17,0),0)</f>
        <v>100</v>
      </c>
      <c r="K111" s="4">
        <f>IFERROR(VLOOKUP($P111,'Rd6 PI'!$C$2:$AC$83,17,0),0)</f>
        <v>75</v>
      </c>
      <c r="L111" s="4">
        <f>IFERROR(VLOOKUP($P111,'Rd7 Broadford'!$C$2:$AC$83,17,0),0)</f>
        <v>0</v>
      </c>
      <c r="M111" s="4">
        <f>IFERROR(VLOOKUP($P111,'Rd8 Winton'!$C$2:$AC$83,17,0),0)</f>
        <v>0</v>
      </c>
      <c r="N111" s="4">
        <f>IFERROR(VLOOKUP($P111,'Rd9 PI'!$C$2:$AC$83,17,0),0)</f>
        <v>100</v>
      </c>
      <c r="O111" s="38">
        <f>IFERROR(VLOOKUP($P111,#REF!,17,0),0)</f>
        <v>0</v>
      </c>
      <c r="P111" s="5" t="str">
        <f>CONCATENATE(LOWER(B111)," ",LOWER(C111))</f>
        <v>alan conrad</v>
      </c>
    </row>
    <row r="112" spans="1:17" s="5" customFormat="1" x14ac:dyDescent="0.2">
      <c r="A112" s="36">
        <v>3</v>
      </c>
      <c r="B112" s="86" t="s">
        <v>114</v>
      </c>
      <c r="C112" s="86" t="s">
        <v>115</v>
      </c>
      <c r="D112" s="37" t="s">
        <v>49</v>
      </c>
      <c r="E112" s="73">
        <f>SUM(F112:O112) - SMALL(F112:O112,2) - MIN(F112:O112)</f>
        <v>375</v>
      </c>
      <c r="F112" s="204">
        <f>IFERROR(VLOOKUP($P112,'Rd1 PI'!$C$2:$AC$41,17,0),0)</f>
        <v>100</v>
      </c>
      <c r="G112" s="4">
        <f>IFERROR(VLOOKUP($P112,'Rd2 Sandown'!$C$2:$AC$41,17,0),0)</f>
        <v>100</v>
      </c>
      <c r="H112" s="4">
        <f>IFERROR(VLOOKUP($P112,'Rd3 Winton'!$C$2:$AC$45,17,0),0)</f>
        <v>100</v>
      </c>
      <c r="I112" s="4">
        <f>IFERROR(VLOOKUP($P112,'Rd4 Sandown'!$C$2:$AC$32,17,0),0)</f>
        <v>75</v>
      </c>
      <c r="J112" s="13">
        <v>0</v>
      </c>
      <c r="K112" s="13">
        <v>0</v>
      </c>
      <c r="L112" s="13">
        <v>0</v>
      </c>
      <c r="M112" s="13">
        <v>0</v>
      </c>
      <c r="N112" s="4">
        <f>IFERROR(VLOOKUP($P112,'Rd9 PI'!$C$2:$AC$83,17,0),0)</f>
        <v>0</v>
      </c>
      <c r="O112" s="38">
        <f>IFERROR(VLOOKUP($P112,#REF!,17,0),0)</f>
        <v>0</v>
      </c>
      <c r="P112" s="5" t="str">
        <f>CONCATENATE(LOWER(B112)," ",LOWER(C112))</f>
        <v>randy stagno navarra</v>
      </c>
    </row>
    <row r="113" spans="1:17" s="5" customFormat="1" x14ac:dyDescent="0.2">
      <c r="A113" s="36">
        <v>4</v>
      </c>
      <c r="B113" s="86" t="s">
        <v>118</v>
      </c>
      <c r="C113" s="86" t="s">
        <v>119</v>
      </c>
      <c r="D113" s="37" t="s">
        <v>49</v>
      </c>
      <c r="E113" s="73">
        <f>SUM(F113:O113) - SMALL(F113:O113,2) - MIN(F113:O113)</f>
        <v>310</v>
      </c>
      <c r="F113" s="204">
        <f>IFERROR(VLOOKUP($P113,'Rd1 PI'!$C$2:$AC$41,17,0),0)</f>
        <v>60</v>
      </c>
      <c r="G113" s="4">
        <f>IFERROR(VLOOKUP($P113,'Rd2 Sandown'!$C$2:$AC$41,17,0),0)</f>
        <v>75</v>
      </c>
      <c r="H113" s="4">
        <f>IFERROR(VLOOKUP($P113,'Rd3 Winton'!$C$2:$AC$45,17,0),0)</f>
        <v>75</v>
      </c>
      <c r="I113" s="4">
        <f>IFERROR(VLOOKUP($P113,'Rd4 Sandown'!$C$2:$AC$32,17,0),0)</f>
        <v>100</v>
      </c>
      <c r="J113" s="4">
        <f>IFERROR(VLOOKUP($P113,'Rd5 Wakefield'!$C$2:$AC$83,17,0),0)</f>
        <v>0</v>
      </c>
      <c r="K113" s="13">
        <v>0</v>
      </c>
      <c r="L113" s="13">
        <v>0</v>
      </c>
      <c r="M113" s="13">
        <v>0</v>
      </c>
      <c r="N113" s="13">
        <v>0</v>
      </c>
      <c r="O113" s="38">
        <f>IFERROR(VLOOKUP($P113,#REF!,17,0),0)</f>
        <v>0</v>
      </c>
      <c r="P113" s="5" t="str">
        <f>CONCATENATE(LOWER(B113)," ",LOWER(C113))</f>
        <v>david adam</v>
      </c>
    </row>
    <row r="114" spans="1:17" s="5" customFormat="1" ht="13.5" thickBot="1" x14ac:dyDescent="0.25">
      <c r="A114" s="36">
        <v>5</v>
      </c>
      <c r="B114" s="86"/>
      <c r="C114" s="86"/>
      <c r="D114" s="37" t="s">
        <v>49</v>
      </c>
      <c r="E114" s="74">
        <f>SUM(F114:O114) - SMALL(F114:O114,2) - MIN(F114:O114)</f>
        <v>0</v>
      </c>
      <c r="F114" s="204">
        <f>IFERROR(VLOOKUP($P114,'Rd1 PI'!$C$2:$AC$41,17,0),0)</f>
        <v>0</v>
      </c>
      <c r="G114" s="4">
        <f>IFERROR(VLOOKUP($P114,'Rd2 Sandown'!$C$2:$AC$41,17,0),0)</f>
        <v>0</v>
      </c>
      <c r="H114" s="4">
        <f>IFERROR(VLOOKUP($P114,'Rd3 Winton'!$C$2:$AC$45,17,0),0)</f>
        <v>0</v>
      </c>
      <c r="I114" s="4">
        <f>IFERROR(VLOOKUP($P114,'Rd4 Sandown'!$C$2:$AC$32,17,0),0)</f>
        <v>0</v>
      </c>
      <c r="J114" s="4">
        <f>IFERROR(VLOOKUP($P114,'Rd5 Wakefield'!$C$2:$AC$83,17,0),0)</f>
        <v>0</v>
      </c>
      <c r="K114" s="4">
        <f>IFERROR(VLOOKUP($P114,'Rd6 PI'!$C$2:$AC$83,17,0),0)</f>
        <v>0</v>
      </c>
      <c r="L114" s="4">
        <f>IFERROR(VLOOKUP($P114,'Rd7 Broadford'!$C$2:$AC$83,17,0),0)</f>
        <v>0</v>
      </c>
      <c r="M114" s="4">
        <f>IFERROR(VLOOKUP($P114,'Rd8 Winton'!$C$2:$AC$83,17,0),0)</f>
        <v>0</v>
      </c>
      <c r="N114" s="4">
        <f>IFERROR(VLOOKUP($P114,'Rd9 PI'!$C$2:$AC$83,17,0),0)</f>
        <v>0</v>
      </c>
      <c r="O114" s="38">
        <f>IFERROR(VLOOKUP($P114,#REF!,17,0),0)</f>
        <v>0</v>
      </c>
      <c r="P114" s="5" t="str">
        <f>CONCATENATE(LOWER(B114)," ",LOWER(C114))</f>
        <v xml:space="preserve"> </v>
      </c>
    </row>
    <row r="115" spans="1:17" x14ac:dyDescent="0.2">
      <c r="A115" s="13"/>
      <c r="B115" s="5"/>
      <c r="C115" s="5"/>
      <c r="D115" s="23"/>
      <c r="E115" s="24"/>
      <c r="F115" s="4"/>
      <c r="G115" s="4"/>
      <c r="H115" s="4"/>
      <c r="I115" s="12"/>
      <c r="J115" s="12"/>
      <c r="K115" s="12"/>
      <c r="L115" s="4"/>
      <c r="M115" s="4"/>
      <c r="N115" s="4"/>
      <c r="O115" s="4"/>
      <c r="P115" s="14"/>
      <c r="Q115" s="15"/>
    </row>
    <row r="116" spans="1:17" s="5" customFormat="1" ht="13.5" thickBot="1" x14ac:dyDescent="0.25">
      <c r="A116" s="122" t="s">
        <v>17</v>
      </c>
      <c r="B116" s="123"/>
      <c r="C116" s="123"/>
      <c r="D116" s="15"/>
      <c r="E116" s="24"/>
      <c r="F116" s="4"/>
      <c r="G116" s="4"/>
      <c r="H116" s="4"/>
      <c r="I116" s="4"/>
      <c r="J116" s="4"/>
      <c r="K116" s="4"/>
      <c r="L116" s="4"/>
      <c r="M116" s="4"/>
      <c r="N116" s="4"/>
      <c r="O116" s="4"/>
    </row>
    <row r="117" spans="1:17" s="5" customFormat="1" x14ac:dyDescent="0.2">
      <c r="A117" s="94">
        <v>1</v>
      </c>
      <c r="B117" s="99" t="s">
        <v>118</v>
      </c>
      <c r="C117" s="99" t="s">
        <v>119</v>
      </c>
      <c r="D117" s="95" t="s">
        <v>16</v>
      </c>
      <c r="E117" s="96">
        <f>SUM(F117:O117) - SMALL(F117:O117,2) - MIN(F117:O117)</f>
        <v>400</v>
      </c>
      <c r="F117" s="396">
        <v>0</v>
      </c>
      <c r="G117" s="326">
        <v>0</v>
      </c>
      <c r="H117" s="326">
        <v>0</v>
      </c>
      <c r="I117" s="326">
        <v>0</v>
      </c>
      <c r="J117" s="13">
        <v>0</v>
      </c>
      <c r="K117" s="4">
        <f>IFERROR(VLOOKUP($P117,'Rd6 PI'!$C$2:$AC$83,17,0),0)</f>
        <v>100</v>
      </c>
      <c r="L117" s="4">
        <f>IFERROR(VLOOKUP($P117,'Rd7 Broadford'!$C$2:$AC$83,17,0),0)</f>
        <v>100</v>
      </c>
      <c r="M117" s="4">
        <f>IFERROR(VLOOKUP($P117,'Rd8 Winton'!$C$2:$AC$83,17,0),0)</f>
        <v>100</v>
      </c>
      <c r="N117" s="4">
        <f>IFERROR(VLOOKUP($P117,'Rd9 PI'!$C$2:$AC$83,17,0),0)</f>
        <v>100</v>
      </c>
      <c r="O117" s="97">
        <f>IFERROR(VLOOKUP($P117,#REF!,17,0),0)</f>
        <v>0</v>
      </c>
      <c r="P117" s="5" t="str">
        <f>CONCATENATE(LOWER(B117)," ",LOWER(C117))</f>
        <v>david adam</v>
      </c>
    </row>
    <row r="118" spans="1:17" s="5" customFormat="1" x14ac:dyDescent="0.2">
      <c r="A118" s="94">
        <v>2</v>
      </c>
      <c r="B118" s="99" t="s">
        <v>114</v>
      </c>
      <c r="C118" s="99" t="s">
        <v>115</v>
      </c>
      <c r="D118" s="95" t="s">
        <v>16</v>
      </c>
      <c r="E118" s="98">
        <f>SUM(F118:O118) - SMALL(F118:O118,2) - MIN(F118:O118)</f>
        <v>325</v>
      </c>
      <c r="F118" s="396">
        <v>0</v>
      </c>
      <c r="G118" s="326">
        <v>0</v>
      </c>
      <c r="H118" s="326">
        <v>0</v>
      </c>
      <c r="I118" s="326">
        <v>0</v>
      </c>
      <c r="J118" s="4">
        <f>IFERROR(VLOOKUP($P118,'Rd5 Wakefield'!$C$2:$AC$83,17,0),0)</f>
        <v>100</v>
      </c>
      <c r="K118" s="4">
        <f>IFERROR(VLOOKUP($P118,'Rd6 PI'!$C$2:$AC$83,17,0),0)</f>
        <v>75</v>
      </c>
      <c r="L118" s="4">
        <f>IFERROR(VLOOKUP($P118,'Rd7 Broadford'!$C$2:$AC$83,17,0),0)</f>
        <v>75</v>
      </c>
      <c r="M118" s="4">
        <f>IFERROR(VLOOKUP($P118,'Rd8 Winton'!$C$2:$AC$83,17,0),0)</f>
        <v>75</v>
      </c>
      <c r="N118" s="4">
        <f>IFERROR(VLOOKUP($P118,'Rd9 PI'!$C$2:$AC$83,17,0),0)</f>
        <v>0</v>
      </c>
      <c r="O118" s="97">
        <f>IFERROR(VLOOKUP($P118,#REF!,17,0),0)</f>
        <v>0</v>
      </c>
      <c r="P118" s="5" t="str">
        <f>CONCATENATE(LOWER(B118)," ",LOWER(C118))</f>
        <v>randy stagno navarra</v>
      </c>
    </row>
    <row r="119" spans="1:17" s="5" customFormat="1" x14ac:dyDescent="0.2">
      <c r="A119" s="94">
        <v>3</v>
      </c>
      <c r="B119" s="99" t="s">
        <v>260</v>
      </c>
      <c r="C119" s="99" t="s">
        <v>261</v>
      </c>
      <c r="D119" s="95" t="s">
        <v>16</v>
      </c>
      <c r="E119" s="98">
        <f>SUM(F119:O119) - SMALL(F119:O119,2) - MIN(F119:O119)</f>
        <v>235</v>
      </c>
      <c r="F119" s="133">
        <f>IFERROR(VLOOKUP($P119,'Rd1 PI'!$C$2:$AC$41,17,0),0)</f>
        <v>0</v>
      </c>
      <c r="G119" s="4">
        <f>IFERROR(VLOOKUP($P119,'Rd2 Sandown'!$C$2:$AC$41,17,0),0)</f>
        <v>100</v>
      </c>
      <c r="H119" s="4">
        <f>IFERROR(VLOOKUP($P119,'Rd3 Winton'!$C$2:$AC$45,17,0),0)</f>
        <v>0</v>
      </c>
      <c r="I119" s="4">
        <f>IFERROR(VLOOKUP($P119,'Rd4 Sandown'!$C$2:$AC$32,17,0),0)</f>
        <v>0</v>
      </c>
      <c r="J119" s="4">
        <f>IFERROR(VLOOKUP($P119,'Rd5 Wakefield'!$C$2:$AC$83,17,0),0)</f>
        <v>0</v>
      </c>
      <c r="K119" s="4">
        <f>IFERROR(VLOOKUP($P119,'Rd6 PI'!$C$2:$AC$83,17,0),0)</f>
        <v>0</v>
      </c>
      <c r="L119" s="4">
        <f>IFERROR(VLOOKUP($P119,'Rd7 Broadford'!$C$2:$AC$83,17,0),0)</f>
        <v>0</v>
      </c>
      <c r="M119" s="4">
        <f>IFERROR(VLOOKUP($P119,'Rd8 Winton'!$C$2:$AC$83,17,0),0)</f>
        <v>60</v>
      </c>
      <c r="N119" s="4">
        <f>IFERROR(VLOOKUP($P119,'Rd9 PI'!$C$2:$AC$83,17,0),0)</f>
        <v>75</v>
      </c>
      <c r="O119" s="97">
        <f>IFERROR(VLOOKUP($P119,#REF!,17,0),0)</f>
        <v>0</v>
      </c>
      <c r="P119" s="5" t="str">
        <f>CONCATENATE(LOWER(B119)," ",LOWER(C119))</f>
        <v>steven cassar</v>
      </c>
    </row>
    <row r="120" spans="1:17" s="5" customFormat="1" x14ac:dyDescent="0.2">
      <c r="A120" s="94">
        <v>4</v>
      </c>
      <c r="B120" s="99"/>
      <c r="C120" s="99"/>
      <c r="D120" s="95" t="s">
        <v>16</v>
      </c>
      <c r="E120" s="98">
        <f>SUM(F120:O120) - SMALL(F120:O120,2) - MIN(F120:O120)</f>
        <v>0</v>
      </c>
      <c r="F120" s="133">
        <f>IFERROR(VLOOKUP($P120,'Rd1 PI'!$C$2:$AC$41,17,0),0)</f>
        <v>0</v>
      </c>
      <c r="G120" s="4">
        <f>IFERROR(VLOOKUP($P120,'Rd2 Sandown'!$C$2:$AC$41,17,0),0)</f>
        <v>0</v>
      </c>
      <c r="H120" s="4">
        <f>IFERROR(VLOOKUP($P120,'Rd3 Winton'!$C$2:$AC$45,17,0),0)</f>
        <v>0</v>
      </c>
      <c r="I120" s="4">
        <f>IFERROR(VLOOKUP($P120,'Rd4 Sandown'!$C$2:$AC$32,17,0),0)</f>
        <v>0</v>
      </c>
      <c r="J120" s="4">
        <f>IFERROR(VLOOKUP($P120,'Rd5 Wakefield'!$C$2:$AC$83,17,0),0)</f>
        <v>0</v>
      </c>
      <c r="K120" s="4">
        <f>IFERROR(VLOOKUP($P120,'Rd6 PI'!$C$2:$AC$83,17,0),0)</f>
        <v>0</v>
      </c>
      <c r="L120" s="4">
        <f>IFERROR(VLOOKUP($P120,'Rd7 Broadford'!$C$2:$AC$83,17,0),0)</f>
        <v>0</v>
      </c>
      <c r="M120" s="4">
        <f>IFERROR(VLOOKUP($P120,'Rd8 Winton'!$C$2:$AC$83,17,0),0)</f>
        <v>0</v>
      </c>
      <c r="N120" s="4">
        <f>IFERROR(VLOOKUP($P120,'Rd9 PI'!$C$2:$AC$83,17,0),0)</f>
        <v>0</v>
      </c>
      <c r="O120" s="97">
        <f>IFERROR(VLOOKUP($P120,#REF!,17,0),0)</f>
        <v>0</v>
      </c>
      <c r="P120" s="5" t="str">
        <f>CONCATENATE(LOWER(B120)," ",LOWER(C120))</f>
        <v xml:space="preserve"> </v>
      </c>
    </row>
    <row r="121" spans="1:17" s="5" customFormat="1" ht="13.5" thickBot="1" x14ac:dyDescent="0.25">
      <c r="A121" s="94">
        <v>5</v>
      </c>
      <c r="B121" s="100"/>
      <c r="C121" s="100"/>
      <c r="D121" s="95" t="s">
        <v>16</v>
      </c>
      <c r="E121" s="101">
        <f>SUM(F121:O121) - SMALL(F121:O121,2) - MIN(F121:O121)</f>
        <v>0</v>
      </c>
      <c r="F121" s="133">
        <f>IFERROR(VLOOKUP($P121,'Rd1 PI'!$C$2:$AC$41,17,0),0)</f>
        <v>0</v>
      </c>
      <c r="G121" s="4">
        <f>IFERROR(VLOOKUP($P121,'Rd2 Sandown'!$C$2:$AC$41,17,0),0)</f>
        <v>0</v>
      </c>
      <c r="H121" s="4">
        <f>IFERROR(VLOOKUP($P121,'Rd3 Winton'!$C$2:$AC$45,17,0),0)</f>
        <v>0</v>
      </c>
      <c r="I121" s="4">
        <f>IFERROR(VLOOKUP($P121,'Rd4 Sandown'!$C$2:$AC$32,17,0),0)</f>
        <v>0</v>
      </c>
      <c r="J121" s="4">
        <f>IFERROR(VLOOKUP($P121,'Rd5 Wakefield'!$C$2:$AC$83,17,0),0)</f>
        <v>0</v>
      </c>
      <c r="K121" s="4">
        <f>IFERROR(VLOOKUP($P121,'Rd6 PI'!$C$2:$AC$83,17,0),0)</f>
        <v>0</v>
      </c>
      <c r="L121" s="4">
        <f>IFERROR(VLOOKUP($P121,'Rd7 Broadford'!$C$2:$AC$83,17,0),0)</f>
        <v>0</v>
      </c>
      <c r="M121" s="4">
        <f>IFERROR(VLOOKUP($P121,'Rd8 Winton'!$C$2:$AC$83,17,0),0)</f>
        <v>0</v>
      </c>
      <c r="N121" s="4">
        <f>IFERROR(VLOOKUP($P121,'Rd9 PI'!$C$2:$AC$83,17,0),0)</f>
        <v>0</v>
      </c>
      <c r="O121" s="97">
        <f>IFERROR(VLOOKUP($P121,#REF!,17,0),0)</f>
        <v>0</v>
      </c>
      <c r="P121" s="5" t="str">
        <f>CONCATENATE(LOWER(B121)," ",LOWER(C121))</f>
        <v xml:space="preserve"> </v>
      </c>
    </row>
    <row r="122" spans="1:17" x14ac:dyDescent="0.2">
      <c r="A122" s="3"/>
      <c r="B122" s="22"/>
      <c r="C122" s="22"/>
      <c r="D122" s="23"/>
      <c r="E122" s="24"/>
      <c r="F122" s="4"/>
      <c r="G122" s="4"/>
      <c r="H122" s="4"/>
      <c r="I122" s="23"/>
      <c r="J122" s="4"/>
      <c r="K122" s="4"/>
      <c r="L122" s="4"/>
      <c r="M122" s="4"/>
      <c r="N122" s="4"/>
      <c r="O122" s="4"/>
      <c r="P122" s="14"/>
      <c r="Q122" s="15"/>
    </row>
    <row r="123" spans="1:17" s="5" customFormat="1" ht="13.5" thickBot="1" x14ac:dyDescent="0.25">
      <c r="A123" s="64" t="s">
        <v>11</v>
      </c>
      <c r="B123" s="59"/>
      <c r="C123" s="59"/>
      <c r="D123" s="23"/>
      <c r="E123" s="24"/>
      <c r="F123" s="4"/>
      <c r="G123" s="4"/>
      <c r="H123" s="4"/>
      <c r="I123" s="12"/>
      <c r="J123" s="12"/>
      <c r="K123" s="12"/>
      <c r="L123" s="4"/>
      <c r="M123" s="4"/>
      <c r="N123" s="4"/>
      <c r="O123" s="4"/>
    </row>
    <row r="124" spans="1:17" s="5" customFormat="1" x14ac:dyDescent="0.2">
      <c r="A124" s="62">
        <v>1</v>
      </c>
      <c r="B124" s="61" t="s">
        <v>206</v>
      </c>
      <c r="C124" s="61" t="s">
        <v>207</v>
      </c>
      <c r="D124" s="60" t="s">
        <v>13</v>
      </c>
      <c r="E124" s="75">
        <f>SUM(F124:O124) - SMALL(F124:O124,2) - MIN(F124:O124)</f>
        <v>535</v>
      </c>
      <c r="F124" s="130">
        <f>IFERROR(VLOOKUP($P124,'Rd1 PI'!$C$2:$AC$41,17,0),0)</f>
        <v>75</v>
      </c>
      <c r="G124" s="4">
        <f>IFERROR(VLOOKUP($P124,'Rd2 Sandown'!$C$2:$AC$41,17,0),0)</f>
        <v>60</v>
      </c>
      <c r="H124" s="4">
        <f>IFERROR(VLOOKUP($P124,'Rd3 Winton'!$C$2:$AC$45,17,0),0)</f>
        <v>0</v>
      </c>
      <c r="I124" s="4">
        <f>IFERROR(VLOOKUP($P124,'Rd4 Sandown'!$C$2:$AC$32,17,0),0)</f>
        <v>100</v>
      </c>
      <c r="J124" s="4">
        <f>IFERROR(VLOOKUP($P124,'Rd5 Wakefield'!$C$2:$AC$83,17,0),0)</f>
        <v>0</v>
      </c>
      <c r="K124" s="4">
        <f>IFERROR(VLOOKUP($P124,'Rd6 PI'!$C$2:$AC$83,17,0),0)</f>
        <v>100</v>
      </c>
      <c r="L124" s="4">
        <f>IFERROR(VLOOKUP($P124,'Rd7 Broadford'!$C$2:$AC$83,17,0),0)</f>
        <v>100</v>
      </c>
      <c r="M124" s="4">
        <f>IFERROR(VLOOKUP($P124,'Rd8 Winton'!$C$2:$AC$83,17,0),0)</f>
        <v>0</v>
      </c>
      <c r="N124" s="4">
        <f>IFERROR(VLOOKUP($P124,'Rd9 PI'!$C$2:$AC$83,17,0),0)</f>
        <v>100</v>
      </c>
      <c r="O124" s="267">
        <f>IFERROR(VLOOKUP($P124,#REF!,17,0),0)</f>
        <v>0</v>
      </c>
      <c r="P124" s="5" t="str">
        <f>CONCATENATE(LOWER(B124)," ",LOWER(C124))</f>
        <v>ray monik</v>
      </c>
    </row>
    <row r="125" spans="1:17" s="5" customFormat="1" x14ac:dyDescent="0.2">
      <c r="A125" s="62">
        <v>2</v>
      </c>
      <c r="B125" s="61" t="s">
        <v>112</v>
      </c>
      <c r="C125" s="61" t="s">
        <v>113</v>
      </c>
      <c r="D125" s="60" t="s">
        <v>13</v>
      </c>
      <c r="E125" s="76">
        <f>SUM(F125:O125) - SMALL(F125:O125,2) - MIN(F125:O125)</f>
        <v>275</v>
      </c>
      <c r="F125" s="130">
        <f>IFERROR(VLOOKUP($P125,'Rd1 PI'!$C$2:$AC$41,17,0),0)</f>
        <v>100</v>
      </c>
      <c r="G125" s="4">
        <f>IFERROR(VLOOKUP($P125,'Rd2 Sandown'!$C$2:$AC$41,17,0),0)</f>
        <v>75</v>
      </c>
      <c r="H125" s="4">
        <f>IFERROR(VLOOKUP($P125,'Rd3 Winton'!$C$2:$AC$45,17,0),0)</f>
        <v>0</v>
      </c>
      <c r="I125" s="4">
        <f>IFERROR(VLOOKUP($P125,'Rd4 Sandown'!$C$2:$AC$32,17,0),0)</f>
        <v>0</v>
      </c>
      <c r="J125" s="4">
        <f>IFERROR(VLOOKUP($P125,'Rd5 Wakefield'!$C$2:$AC$83,17,0),0)</f>
        <v>100</v>
      </c>
      <c r="K125" s="4">
        <f>IFERROR(VLOOKUP($P125,'Rd6 PI'!$C$2:$AC$83,17,0),0)</f>
        <v>0</v>
      </c>
      <c r="L125" s="4">
        <f>IFERROR(VLOOKUP($P125,'Rd7 Broadford'!$C$2:$AC$83,17,0),0)</f>
        <v>0</v>
      </c>
      <c r="M125" s="4">
        <f>IFERROR(VLOOKUP($P125,'Rd8 Winton'!$C$2:$AC$83,17,0),0)</f>
        <v>0</v>
      </c>
      <c r="N125" s="4">
        <f>IFERROR(VLOOKUP($P125,'Rd9 PI'!$C$2:$AC$83,17,0),0)</f>
        <v>0</v>
      </c>
      <c r="O125" s="267">
        <f>IFERROR(VLOOKUP($P125,#REF!,17,0),0)</f>
        <v>0</v>
      </c>
      <c r="P125" s="5" t="str">
        <f>CONCATENATE(LOWER(B125)," ",LOWER(C125))</f>
        <v>paul ledwith</v>
      </c>
    </row>
    <row r="126" spans="1:17" x14ac:dyDescent="0.2">
      <c r="A126" s="62">
        <v>3</v>
      </c>
      <c r="B126" s="61" t="s">
        <v>28</v>
      </c>
      <c r="C126" s="61" t="s">
        <v>29</v>
      </c>
      <c r="D126" s="60" t="s">
        <v>13</v>
      </c>
      <c r="E126" s="76">
        <f>SUM(F126:O126) - SMALL(F126:O126,2) - MIN(F126:O126)</f>
        <v>175</v>
      </c>
      <c r="F126" s="130">
        <f>IFERROR(VLOOKUP($P126,'Rd1 PI'!$C$2:$AC$41,17,0),0)</f>
        <v>0</v>
      </c>
      <c r="G126" s="4">
        <f>IFERROR(VLOOKUP($P126,'Rd2 Sandown'!$C$2:$AC$41,17,0),0)</f>
        <v>100</v>
      </c>
      <c r="H126" s="4">
        <f>IFERROR(VLOOKUP($P126,'Rd3 Winton'!$C$2:$AC$45,17,0),0)</f>
        <v>75</v>
      </c>
      <c r="I126" s="4">
        <f>IFERROR(VLOOKUP($P126,'Rd4 Sandown'!$C$2:$AC$32,17,0),0)</f>
        <v>0</v>
      </c>
      <c r="J126" s="4">
        <f>IFERROR(VLOOKUP($P126,'Rd5 Wakefield'!$C$2:$AC$83,17,0),0)</f>
        <v>0</v>
      </c>
      <c r="K126" s="4">
        <f>IFERROR(VLOOKUP($P126,'Rd6 PI'!$C$2:$AC$83,17,0),0)</f>
        <v>0</v>
      </c>
      <c r="L126" s="4">
        <f>IFERROR(VLOOKUP($P126,'Rd7 Broadford'!$C$2:$AC$83,17,0),0)</f>
        <v>0</v>
      </c>
      <c r="M126" s="4">
        <f>IFERROR(VLOOKUP($P126,'Rd8 Winton'!$C$2:$AC$83,17,0),0)</f>
        <v>0</v>
      </c>
      <c r="N126" s="4">
        <f>IFERROR(VLOOKUP($P126,'Rd9 PI'!$C$2:$AC$83,17,0),0)</f>
        <v>0</v>
      </c>
      <c r="O126" s="267">
        <f>IFERROR(VLOOKUP($P126,#REF!,17,0),0)</f>
        <v>0</v>
      </c>
      <c r="P126" s="5" t="str">
        <f>CONCATENATE(LOWER(B126)," ",LOWER(C126))</f>
        <v>tim meaden</v>
      </c>
      <c r="Q126" s="15"/>
    </row>
    <row r="127" spans="1:17" x14ac:dyDescent="0.2">
      <c r="A127" s="63">
        <v>4</v>
      </c>
      <c r="B127" s="87" t="s">
        <v>357</v>
      </c>
      <c r="C127" s="87" t="s">
        <v>358</v>
      </c>
      <c r="D127" s="60" t="s">
        <v>13</v>
      </c>
      <c r="E127" s="76">
        <f>SUM(F127:O127) - SMALL(F127:O127,2) - MIN(F127:O127)</f>
        <v>175</v>
      </c>
      <c r="F127" s="130">
        <f>IFERROR(VLOOKUP($P127,'Rd1 PI'!$C$2:$AC$41,17,0),0)</f>
        <v>0</v>
      </c>
      <c r="G127" s="4">
        <f>IFERROR(VLOOKUP($P127,'Rd2 Sandown'!$C$2:$AC$41,17,0),0)</f>
        <v>0</v>
      </c>
      <c r="H127" s="4">
        <f>IFERROR(VLOOKUP($P127,'Rd3 Winton'!$C$2:$AC$45,17,0),0)</f>
        <v>100</v>
      </c>
      <c r="I127" s="4">
        <f>IFERROR(VLOOKUP($P127,'Rd4 Sandown'!$C$2:$AC$32,17,0),0)</f>
        <v>0</v>
      </c>
      <c r="J127" s="4">
        <f>IFERROR(VLOOKUP($P127,'Rd5 Wakefield'!$C$2:$AC$83,17,0),0)</f>
        <v>0</v>
      </c>
      <c r="K127" s="4">
        <f>IFERROR(VLOOKUP($P127,'Rd6 PI'!$C$2:$AC$83,17,0),0)</f>
        <v>75</v>
      </c>
      <c r="L127" s="4">
        <f>IFERROR(VLOOKUP($P127,'Rd7 Broadford'!$C$2:$AC$83,17,0),0)</f>
        <v>0</v>
      </c>
      <c r="M127" s="4">
        <f>IFERROR(VLOOKUP($P127,'Rd8 Winton'!$C$2:$AC$83,17,0),0)</f>
        <v>0</v>
      </c>
      <c r="N127" s="4">
        <f>IFERROR(VLOOKUP($P127,'Rd9 PI'!$C$2:$AC$83,17,0),0)</f>
        <v>0</v>
      </c>
      <c r="O127" s="267">
        <f>IFERROR(VLOOKUP($P127,#REF!,17,0),0)</f>
        <v>0</v>
      </c>
      <c r="P127" s="5" t="str">
        <f>CONCATENATE(LOWER(B127)," ",LOWER(C127))</f>
        <v>chris hogan</v>
      </c>
      <c r="Q127" s="15"/>
    </row>
    <row r="128" spans="1:17" ht="13.5" thickBot="1" x14ac:dyDescent="0.25">
      <c r="A128" s="63">
        <v>5</v>
      </c>
      <c r="B128" s="61" t="s">
        <v>111</v>
      </c>
      <c r="C128" s="61" t="s">
        <v>207</v>
      </c>
      <c r="D128" s="60" t="s">
        <v>13</v>
      </c>
      <c r="E128" s="77">
        <f>SUM(F128:O128) - SMALL(F128:O128,2) - MIN(F128:O128)</f>
        <v>0</v>
      </c>
      <c r="F128" s="130">
        <f>IFERROR(VLOOKUP($P128,'Rd1 PI'!$C$2:$AC$41,17,0),0)</f>
        <v>0</v>
      </c>
      <c r="G128" s="4">
        <f>IFERROR(VLOOKUP($P128,'Rd2 Sandown'!$C$2:$AC$41,17,0),0)</f>
        <v>0</v>
      </c>
      <c r="H128" s="4">
        <f>IFERROR(VLOOKUP($P128,'Rd3 Winton'!$C$2:$AC$45,17,0),0)</f>
        <v>0</v>
      </c>
      <c r="I128" s="4">
        <f>IFERROR(VLOOKUP($P128,'Rd4 Sandown'!$C$2:$AC$32,17,0),0)</f>
        <v>0</v>
      </c>
      <c r="J128" s="4">
        <f>IFERROR(VLOOKUP($P128,'Rd5 Wakefield'!$C$2:$AC$83,17,0),0)</f>
        <v>0</v>
      </c>
      <c r="K128" s="4">
        <f>IFERROR(VLOOKUP($P128,'Rd6 PI'!$C$2:$AC$83,17,0),0)</f>
        <v>0</v>
      </c>
      <c r="L128" s="4">
        <f>IFERROR(VLOOKUP($P128,'Rd7 Broadford'!$C$2:$AC$83,17,0),0)</f>
        <v>0</v>
      </c>
      <c r="M128" s="4">
        <f>IFERROR(VLOOKUP($P128,'Rd8 Winton'!$C$2:$AC$83,17,0),0)</f>
        <v>0</v>
      </c>
      <c r="N128" s="4">
        <f>IFERROR(VLOOKUP($P128,'Rd9 PI'!$C$2:$AC$83,17,0),0)</f>
        <v>0</v>
      </c>
      <c r="O128" s="267">
        <f>IFERROR(VLOOKUP($P128,#REF!,17,0),0)</f>
        <v>0</v>
      </c>
      <c r="P128" s="5" t="str">
        <f>CONCATENATE(LOWER(B128)," ",LOWER(C128))</f>
        <v>dean monik</v>
      </c>
      <c r="Q128" s="15"/>
    </row>
    <row r="129" spans="1:16" x14ac:dyDescent="0.2">
      <c r="A129" s="29"/>
      <c r="B129" s="11"/>
      <c r="C129" s="11"/>
      <c r="F129" s="4"/>
      <c r="G129" s="232"/>
      <c r="H129" s="4"/>
      <c r="I129" s="12"/>
      <c r="J129" s="12"/>
      <c r="K129" s="12"/>
      <c r="L129" s="4"/>
      <c r="M129" s="4"/>
      <c r="N129" s="4"/>
      <c r="O129" s="4"/>
    </row>
    <row r="130" spans="1:16" s="5" customFormat="1" ht="13.5" thickBot="1" x14ac:dyDescent="0.25">
      <c r="A130" s="53" t="s">
        <v>10</v>
      </c>
      <c r="B130" s="45"/>
      <c r="C130" s="45"/>
      <c r="D130" s="7"/>
      <c r="E130" s="24"/>
      <c r="F130" s="4"/>
      <c r="G130" s="232"/>
      <c r="H130" s="4"/>
      <c r="I130" s="12"/>
      <c r="J130" s="12"/>
      <c r="K130" s="12"/>
      <c r="L130" s="4"/>
      <c r="M130" s="4"/>
      <c r="N130" s="4"/>
      <c r="O130" s="4"/>
    </row>
    <row r="131" spans="1:16" s="5" customFormat="1" x14ac:dyDescent="0.2">
      <c r="A131" s="54">
        <v>1</v>
      </c>
      <c r="B131" s="88" t="s">
        <v>130</v>
      </c>
      <c r="C131" s="88" t="s">
        <v>131</v>
      </c>
      <c r="D131" s="52" t="s">
        <v>14</v>
      </c>
      <c r="E131" s="78">
        <f>SUM(F131:O131) - SMALL(F131:O131,2) - MIN(F131:O131)</f>
        <v>300</v>
      </c>
      <c r="F131" s="128">
        <f>IFERROR(VLOOKUP($P131,'Rd1 PI'!$C$2:$AC$41,17,0),0)</f>
        <v>100</v>
      </c>
      <c r="G131" s="4">
        <f>IFERROR(VLOOKUP($P131,'Rd2 Sandown'!$C$2:$AC$41,17,0),0)</f>
        <v>0</v>
      </c>
      <c r="H131" s="4">
        <f>IFERROR(VLOOKUP($P131,'Rd3 Winton'!$C$2:$AC$45,17,0),0)</f>
        <v>0</v>
      </c>
      <c r="I131" s="4">
        <f>IFERROR(VLOOKUP($P131,'Rd4 Sandown'!$C$2:$AC$32,17,0),0)</f>
        <v>0</v>
      </c>
      <c r="J131" s="4">
        <f>IFERROR(VLOOKUP($P131,'Rd5 Wakefield'!$C$2:$AC$83,17,0),0)</f>
        <v>100</v>
      </c>
      <c r="K131" s="4">
        <f>IFERROR(VLOOKUP($P131,'Rd6 PI'!$C$2:$AC$83,17,0),0)</f>
        <v>0</v>
      </c>
      <c r="L131" s="4">
        <f>IFERROR(VLOOKUP($P131,'Rd7 Broadford'!$C$2:$AC$83,17,0),0)</f>
        <v>0</v>
      </c>
      <c r="M131" s="4">
        <f>IFERROR(VLOOKUP($P131,'Rd8 Winton'!$C$2:$AC$83,17,0),0)</f>
        <v>100</v>
      </c>
      <c r="N131" s="4">
        <f>IFERROR(VLOOKUP($P131,'Rd9 PI'!$C$2:$AC$83,17,0),0)</f>
        <v>0</v>
      </c>
      <c r="O131" s="51">
        <f>IFERROR(VLOOKUP($P131,#REF!,17,0),0)</f>
        <v>0</v>
      </c>
      <c r="P131" s="5" t="str">
        <f>CONCATENATE(LOWER(B131)," ",LOWER(C131))</f>
        <v>brendan beavis</v>
      </c>
    </row>
    <row r="132" spans="1:16" s="5" customFormat="1" x14ac:dyDescent="0.2">
      <c r="A132" s="54">
        <v>2</v>
      </c>
      <c r="B132" s="88" t="s">
        <v>258</v>
      </c>
      <c r="C132" s="88" t="s">
        <v>259</v>
      </c>
      <c r="D132" s="52" t="s">
        <v>14</v>
      </c>
      <c r="E132" s="79">
        <f>SUM(F132:O132) - SMALL(F132:O132,2) - MIN(F132:O132)</f>
        <v>200</v>
      </c>
      <c r="F132" s="128">
        <f>IFERROR(VLOOKUP($P132,'Rd1 PI'!$C$2:$AC$41,17,0),0)</f>
        <v>0</v>
      </c>
      <c r="G132" s="4">
        <f>IFERROR(VLOOKUP($P132,'Rd2 Sandown'!$C$2:$AC$41,17,0),0)</f>
        <v>100</v>
      </c>
      <c r="H132" s="4">
        <f>IFERROR(VLOOKUP($P132,'Rd3 Winton'!$C$2:$AC$45,17,0),0)</f>
        <v>100</v>
      </c>
      <c r="I132" s="4">
        <f>IFERROR(VLOOKUP($P132,'Rd4 Sandown'!$C$2:$AC$32,17,0),0)</f>
        <v>0</v>
      </c>
      <c r="J132" s="4">
        <f>IFERROR(VLOOKUP($P132,'Rd5 Wakefield'!$C$2:$AC$83,17,0),0)</f>
        <v>0</v>
      </c>
      <c r="K132" s="4">
        <f>IFERROR(VLOOKUP($P132,'Rd6 PI'!$C$2:$AC$83,17,0),0)</f>
        <v>0</v>
      </c>
      <c r="L132" s="4">
        <f>IFERROR(VLOOKUP($P132,'Rd7 Broadford'!$C$2:$AC$83,17,0),0)</f>
        <v>0</v>
      </c>
      <c r="M132" s="4">
        <f>IFERROR(VLOOKUP($P132,'Rd8 Winton'!$C$2:$AC$83,17,0),0)</f>
        <v>0</v>
      </c>
      <c r="N132" s="4">
        <f>IFERROR(VLOOKUP($P132,'Rd9 PI'!$C$2:$AC$83,17,0),0)</f>
        <v>0</v>
      </c>
      <c r="O132" s="51">
        <f>IFERROR(VLOOKUP($P132,#REF!,17,0),0)</f>
        <v>0</v>
      </c>
      <c r="P132" s="5" t="str">
        <f>CONCATENATE(LOWER(B132)," ",LOWER(C132))</f>
        <v>joseph maccora</v>
      </c>
    </row>
    <row r="133" spans="1:16" s="5" customFormat="1" x14ac:dyDescent="0.2">
      <c r="A133" s="54">
        <v>3</v>
      </c>
      <c r="B133" s="88" t="s">
        <v>118</v>
      </c>
      <c r="C133" s="88" t="s">
        <v>707</v>
      </c>
      <c r="D133" s="52" t="s">
        <v>14</v>
      </c>
      <c r="E133" s="79">
        <f>SUM(F133:O133) - SMALL(F133:O133,2) - MIN(F133:O133)</f>
        <v>100</v>
      </c>
      <c r="F133" s="128">
        <f>IFERROR(VLOOKUP($P133,'Rd1 PI'!$C$2:$AC$41,17,0),0)</f>
        <v>0</v>
      </c>
      <c r="G133" s="4">
        <f>IFERROR(VLOOKUP($P133,'Rd2 Sandown'!$C$2:$AC$41,17,0),0)</f>
        <v>0</v>
      </c>
      <c r="H133" s="4">
        <f>IFERROR(VLOOKUP($P133,'Rd3 Winton'!$C$2:$AC$45,17,0),0)</f>
        <v>0</v>
      </c>
      <c r="I133" s="4">
        <f>IFERROR(VLOOKUP($P133,'Rd4 Sandown'!$C$2:$AC$32,17,0),0)</f>
        <v>0</v>
      </c>
      <c r="J133" s="4">
        <f>IFERROR(VLOOKUP($P133,'Rd5 Wakefield'!$C$2:$AC$83,17,0),0)</f>
        <v>0</v>
      </c>
      <c r="K133" s="4">
        <f>IFERROR(VLOOKUP($P133,'Rd6 PI'!$C$2:$AC$83,17,0),0)</f>
        <v>0</v>
      </c>
      <c r="L133" s="4">
        <f>IFERROR(VLOOKUP($P133,'Rd7 Broadford'!$C$2:$AC$83,17,0),0)</f>
        <v>0</v>
      </c>
      <c r="M133" s="4">
        <f>IFERROR(VLOOKUP($P133,'Rd8 Winton'!$C$2:$AC$83,17,0),0)</f>
        <v>0</v>
      </c>
      <c r="N133" s="4">
        <f>IFERROR(VLOOKUP($P133,'Rd9 PI'!$C$2:$AC$83,17,0),0)</f>
        <v>100</v>
      </c>
      <c r="O133" s="51">
        <f>IFERROR(VLOOKUP($P133,#REF!,17,0),0)</f>
        <v>0</v>
      </c>
      <c r="P133" s="5" t="str">
        <f>CONCATENATE(LOWER(B133)," ",LOWER(C133))</f>
        <v>david wilken</v>
      </c>
    </row>
    <row r="134" spans="1:16" s="5" customFormat="1" x14ac:dyDescent="0.2">
      <c r="A134" s="54">
        <v>4</v>
      </c>
      <c r="B134" s="55"/>
      <c r="C134" s="55"/>
      <c r="D134" s="52" t="s">
        <v>14</v>
      </c>
      <c r="E134" s="79">
        <f>SUM(F134:O134) - SMALL(F134:O134,2) - MIN(F134:O134)</f>
        <v>0</v>
      </c>
      <c r="F134" s="128">
        <f>IFERROR(VLOOKUP($P134,'Rd1 PI'!$C$2:$AC$41,17,0),0)</f>
        <v>0</v>
      </c>
      <c r="G134" s="4">
        <f>IFERROR(VLOOKUP($P134,'Rd2 Sandown'!$C$2:$AC$41,17,0),0)</f>
        <v>0</v>
      </c>
      <c r="H134" s="4">
        <f>IFERROR(VLOOKUP($P134,'Rd3 Winton'!$C$2:$AC$45,17,0),0)</f>
        <v>0</v>
      </c>
      <c r="I134" s="4">
        <f>IFERROR(VLOOKUP($P134,'Rd4 Sandown'!$C$2:$AC$32,17,0),0)</f>
        <v>0</v>
      </c>
      <c r="J134" s="4">
        <f>IFERROR(VLOOKUP($P134,'Rd5 Wakefield'!$C$2:$AC$83,17,0),0)</f>
        <v>0</v>
      </c>
      <c r="K134" s="4">
        <f>IFERROR(VLOOKUP($P134,'Rd6 PI'!$C$2:$AC$83,17,0),0)</f>
        <v>0</v>
      </c>
      <c r="L134" s="4">
        <f>IFERROR(VLOOKUP($P134,'Rd7 Broadford'!$C$2:$AC$83,17,0),0)</f>
        <v>0</v>
      </c>
      <c r="M134" s="4">
        <f>IFERROR(VLOOKUP($P134,'Rd8 Winton'!$C$2:$AC$83,17,0),0)</f>
        <v>0</v>
      </c>
      <c r="N134" s="4">
        <f>IFERROR(VLOOKUP($P134,'Rd9 PI'!$C$2:$AC$83,17,0),0)</f>
        <v>0</v>
      </c>
      <c r="O134" s="51">
        <f>IFERROR(VLOOKUP($P134,#REF!,17,0),0)</f>
        <v>0</v>
      </c>
      <c r="P134" s="5" t="str">
        <f>CONCATENATE(LOWER(B134)," ",LOWER(C134))</f>
        <v xml:space="preserve"> </v>
      </c>
    </row>
    <row r="135" spans="1:16" s="5" customFormat="1" ht="13.5" thickBot="1" x14ac:dyDescent="0.25">
      <c r="A135" s="54">
        <v>5</v>
      </c>
      <c r="B135" s="55"/>
      <c r="C135" s="55"/>
      <c r="D135" s="52" t="s">
        <v>14</v>
      </c>
      <c r="E135" s="80">
        <f>SUM(F135:O135) - SMALL(F135:O135,2) - MIN(F135:O135)</f>
        <v>0</v>
      </c>
      <c r="F135" s="128">
        <f>IFERROR(VLOOKUP($P135,'Rd1 PI'!$C$2:$AC$41,17,0),0)</f>
        <v>0</v>
      </c>
      <c r="G135" s="4">
        <f>IFERROR(VLOOKUP($P135,'Rd2 Sandown'!$C$2:$AC$41,17,0),0)</f>
        <v>0</v>
      </c>
      <c r="H135" s="4">
        <f>IFERROR(VLOOKUP($P135,'Rd3 Winton'!$C$2:$AC$45,17,0),0)</f>
        <v>0</v>
      </c>
      <c r="I135" s="4">
        <f>IFERROR(VLOOKUP($P135,'Rd4 Sandown'!$C$2:$AC$32,17,0),0)</f>
        <v>0</v>
      </c>
      <c r="J135" s="4">
        <f>IFERROR(VLOOKUP($P135,'Rd5 Wakefield'!$C$2:$AC$83,17,0),0)</f>
        <v>0</v>
      </c>
      <c r="K135" s="4">
        <f>IFERROR(VLOOKUP($P135,'Rd6 PI'!$C$2:$AC$83,17,0),0)</f>
        <v>0</v>
      </c>
      <c r="L135" s="4">
        <f>IFERROR(VLOOKUP($P135,'Rd7 Broadford'!$C$2:$AC$83,17,0),0)</f>
        <v>0</v>
      </c>
      <c r="M135" s="4">
        <f>IFERROR(VLOOKUP($P135,'Rd8 Winton'!$C$2:$AC$83,17,0),0)</f>
        <v>0</v>
      </c>
      <c r="N135" s="4">
        <f>IFERROR(VLOOKUP($P135,'Rd9 PI'!$C$2:$AC$83,17,0),0)</f>
        <v>0</v>
      </c>
      <c r="O135" s="51">
        <f>IFERROR(VLOOKUP($P135,#REF!,17,0),0)</f>
        <v>0</v>
      </c>
      <c r="P135" s="5" t="str">
        <f>CONCATENATE(LOWER(B135)," ",LOWER(C135))</f>
        <v xml:space="preserve"> </v>
      </c>
    </row>
    <row r="136" spans="1:16" x14ac:dyDescent="0.2">
      <c r="B136" s="6"/>
      <c r="C136" s="6"/>
    </row>
    <row r="137" spans="1:16" x14ac:dyDescent="0.2">
      <c r="D137" s="17"/>
    </row>
    <row r="138" spans="1:16" x14ac:dyDescent="0.2">
      <c r="D138" s="28"/>
      <c r="E138" s="24"/>
      <c r="G138" s="20"/>
      <c r="H138" s="20"/>
      <c r="I138" s="20"/>
      <c r="J138" s="2"/>
      <c r="K138" s="20"/>
      <c r="L138" s="20"/>
    </row>
    <row r="139" spans="1:16" x14ac:dyDescent="0.2">
      <c r="A139" s="29"/>
      <c r="D139" s="17"/>
    </row>
    <row r="140" spans="1:16" x14ac:dyDescent="0.2">
      <c r="B140" s="21"/>
      <c r="C140" s="21"/>
      <c r="D140" s="17"/>
    </row>
    <row r="141" spans="1:16" x14ac:dyDescent="0.2">
      <c r="D141" s="17"/>
    </row>
    <row r="142" spans="1:16" x14ac:dyDescent="0.2">
      <c r="D142" s="17"/>
    </row>
    <row r="143" spans="1:16" x14ac:dyDescent="0.2">
      <c r="B143" s="6"/>
      <c r="C143" s="6"/>
      <c r="D143" s="17"/>
    </row>
    <row r="144" spans="1:16" x14ac:dyDescent="0.2">
      <c r="A144" s="29"/>
      <c r="B144" s="5"/>
      <c r="C144" s="5"/>
      <c r="D144" s="17"/>
    </row>
    <row r="145" spans="1:11" x14ac:dyDescent="0.2">
      <c r="A145" s="29"/>
      <c r="D145" s="17"/>
      <c r="G145" s="2"/>
      <c r="H145" s="2"/>
      <c r="I145" s="2"/>
      <c r="J145" s="2"/>
      <c r="K145" s="20"/>
    </row>
    <row r="146" spans="1:11" x14ac:dyDescent="0.2">
      <c r="A146" s="29"/>
      <c r="B146" s="21"/>
      <c r="C146" s="21"/>
    </row>
    <row r="147" spans="1:11" x14ac:dyDescent="0.2">
      <c r="A147" s="29"/>
      <c r="D147" s="17"/>
    </row>
    <row r="148" spans="1:11" x14ac:dyDescent="0.2">
      <c r="A148" s="29"/>
    </row>
    <row r="149" spans="1:11" x14ac:dyDescent="0.2">
      <c r="D149" s="17"/>
    </row>
    <row r="150" spans="1:11" x14ac:dyDescent="0.2">
      <c r="A150" s="29"/>
      <c r="D150" s="17"/>
    </row>
    <row r="151" spans="1:11" x14ac:dyDescent="0.2">
      <c r="A151" s="29"/>
      <c r="D151" s="7"/>
      <c r="E151" s="24"/>
    </row>
    <row r="152" spans="1:11" x14ac:dyDescent="0.2">
      <c r="A152" s="29"/>
      <c r="D152" s="17"/>
    </row>
    <row r="153" spans="1:11" x14ac:dyDescent="0.2">
      <c r="A153" s="29"/>
      <c r="D153" s="7"/>
      <c r="E153" s="24"/>
    </row>
    <row r="154" spans="1:11" x14ac:dyDescent="0.2">
      <c r="A154" s="29"/>
    </row>
    <row r="155" spans="1:11" x14ac:dyDescent="0.2">
      <c r="A155" s="29"/>
    </row>
    <row r="156" spans="1:11" x14ac:dyDescent="0.2">
      <c r="A156" s="29"/>
    </row>
    <row r="157" spans="1:11" x14ac:dyDescent="0.2">
      <c r="A157" s="29"/>
    </row>
    <row r="158" spans="1:11" x14ac:dyDescent="0.2">
      <c r="A158" s="29"/>
      <c r="B158" s="11"/>
      <c r="C158" s="11"/>
    </row>
    <row r="159" spans="1:11" x14ac:dyDescent="0.2">
      <c r="A159" s="29"/>
      <c r="D159" s="12"/>
      <c r="E159" s="24"/>
    </row>
  </sheetData>
  <sortState xmlns:xlrd2="http://schemas.microsoft.com/office/spreadsheetml/2017/richdata2" ref="B3:Q46">
    <sortCondition descending="1" ref="E3:E46"/>
  </sortState>
  <mergeCells count="1">
    <mergeCell ref="A1:O1"/>
  </mergeCells>
  <phoneticPr fontId="2" type="noConversion"/>
  <conditionalFormatting sqref="B3:D4 B10:D11 F7 G7:G8 O22 B22:D22 F6:G6 B6:D7 B26:D26 O26 F22:G22 B13:D14 F13:G14 F10:G11 B37:D37 F37:G37 B39:D44 F39:G44 F30:G32 B30:D32 O30:O32 O39:O44 O37 O10:O11 O13:O14 O6:O7 F4:G4 H4:H14 H26:H27 F26:G26 H17:H22 O17:O18 F17:G18 B17:D18 O34:O35 B34:D35 F34:G35 F46:H46 B46:D46 O46 H29:H32 F3:K3 H34:H44 I29:I46 I4:K22 L3:L22 O4 M3:O3 M4:N22 J24:N46 I24:I27 G24:H24">
    <cfRule type="expression" dxfId="1440" priority="1420">
      <formula>$D3="OPN"</formula>
    </cfRule>
    <cfRule type="expression" dxfId="1439" priority="1421">
      <formula>$D3="RES"</formula>
    </cfRule>
    <cfRule type="expression" dxfId="1438" priority="1422">
      <formula>$D3="SMOD"</formula>
    </cfRule>
    <cfRule type="expression" dxfId="1437" priority="1423">
      <formula>$D3="CDMOD"</formula>
    </cfRule>
    <cfRule type="expression" dxfId="1436" priority="1424">
      <formula>$D3="ABMOD"</formula>
    </cfRule>
    <cfRule type="expression" dxfId="1435" priority="1425">
      <formula>$D3="NBC"</formula>
    </cfRule>
    <cfRule type="expression" dxfId="1434" priority="1426">
      <formula>$D3="NAC"</formula>
    </cfRule>
    <cfRule type="expression" dxfId="1433" priority="1427">
      <formula>$D3="SND"</formula>
    </cfRule>
    <cfRule type="expression" dxfId="1432" priority="1428">
      <formula>$D3="SNC"</formula>
    </cfRule>
    <cfRule type="expression" dxfId="1431" priority="1429">
      <formula>$D3="SNB"</formula>
    </cfRule>
    <cfRule type="expression" dxfId="1430" priority="1430">
      <formula>$D3="SNA"</formula>
    </cfRule>
  </conditionalFormatting>
  <conditionalFormatting sqref="F8 B8:D8 O8">
    <cfRule type="expression" dxfId="1429" priority="1409">
      <formula>$D8="OPN"</formula>
    </cfRule>
    <cfRule type="expression" dxfId="1428" priority="1410">
      <formula>$D8="RES"</formula>
    </cfRule>
    <cfRule type="expression" dxfId="1427" priority="1411">
      <formula>$D8="SMOD"</formula>
    </cfRule>
    <cfRule type="expression" dxfId="1426" priority="1412">
      <formula>$D8="CDMOD"</formula>
    </cfRule>
    <cfRule type="expression" dxfId="1425" priority="1413">
      <formula>$D8="ABMOD"</formula>
    </cfRule>
    <cfRule type="expression" dxfId="1424" priority="1414">
      <formula>$D8="NBC"</formula>
    </cfRule>
    <cfRule type="expression" dxfId="1423" priority="1415">
      <formula>$D8="NAC"</formula>
    </cfRule>
    <cfRule type="expression" dxfId="1422" priority="1416">
      <formula>$D8="SND"</formula>
    </cfRule>
    <cfRule type="expression" dxfId="1421" priority="1417">
      <formula>$D8="SNC"</formula>
    </cfRule>
    <cfRule type="expression" dxfId="1420" priority="1418">
      <formula>$D8="SNB"</formula>
    </cfRule>
    <cfRule type="expression" dxfId="1419" priority="1419">
      <formula>$D8="SNA"</formula>
    </cfRule>
  </conditionalFormatting>
  <conditionalFormatting sqref="B24:D24 F24 O24">
    <cfRule type="expression" dxfId="1418" priority="1398">
      <formula>$D24="OPN"</formula>
    </cfRule>
    <cfRule type="expression" dxfId="1417" priority="1399">
      <formula>$D24="RES"</formula>
    </cfRule>
    <cfRule type="expression" dxfId="1416" priority="1400">
      <formula>$D24="SMOD"</formula>
    </cfRule>
    <cfRule type="expression" dxfId="1415" priority="1401">
      <formula>$D24="CDMOD"</formula>
    </cfRule>
    <cfRule type="expression" dxfId="1414" priority="1402">
      <formula>$D24="ABMOD"</formula>
    </cfRule>
    <cfRule type="expression" dxfId="1413" priority="1403">
      <formula>$D24="NBC"</formula>
    </cfRule>
    <cfRule type="expression" dxfId="1412" priority="1404">
      <formula>$D24="NAC"</formula>
    </cfRule>
    <cfRule type="expression" dxfId="1411" priority="1405">
      <formula>$D24="SND"</formula>
    </cfRule>
    <cfRule type="expression" dxfId="1410" priority="1406">
      <formula>$D24="SNC"</formula>
    </cfRule>
    <cfRule type="expression" dxfId="1409" priority="1407">
      <formula>$D24="SNB"</formula>
    </cfRule>
    <cfRule type="expression" dxfId="1408" priority="1408">
      <formula>$D24="SNA"</formula>
    </cfRule>
  </conditionalFormatting>
  <conditionalFormatting sqref="G51:G55">
    <cfRule type="expression" dxfId="1407" priority="1387">
      <formula>$D51="OPN"</formula>
    </cfRule>
    <cfRule type="expression" dxfId="1406" priority="1388">
      <formula>$D51="RES"</formula>
    </cfRule>
    <cfRule type="expression" dxfId="1405" priority="1389">
      <formula>$D51="SMOD"</formula>
    </cfRule>
    <cfRule type="expression" dxfId="1404" priority="1390">
      <formula>$D51="CDMOD"</formula>
    </cfRule>
    <cfRule type="expression" dxfId="1403" priority="1391">
      <formula>$D51="ABMOD"</formula>
    </cfRule>
    <cfRule type="expression" dxfId="1402" priority="1392">
      <formula>$D51="NBC"</formula>
    </cfRule>
    <cfRule type="expression" dxfId="1401" priority="1393">
      <formula>$D51="NAC"</formula>
    </cfRule>
    <cfRule type="expression" dxfId="1400" priority="1394">
      <formula>$D51="SND"</formula>
    </cfRule>
    <cfRule type="expression" dxfId="1399" priority="1395">
      <formula>$D51="SNC"</formula>
    </cfRule>
    <cfRule type="expression" dxfId="1398" priority="1396">
      <formula>$D51="SNB"</formula>
    </cfRule>
    <cfRule type="expression" dxfId="1397" priority="1397">
      <formula>$D51="SNA"</formula>
    </cfRule>
  </conditionalFormatting>
  <conditionalFormatting sqref="G81:G85">
    <cfRule type="expression" dxfId="1396" priority="1266">
      <formula>$D81="OPN"</formula>
    </cfRule>
    <cfRule type="expression" dxfId="1395" priority="1267">
      <formula>$D81="RES"</formula>
    </cfRule>
    <cfRule type="expression" dxfId="1394" priority="1268">
      <formula>$D81="SMOD"</formula>
    </cfRule>
    <cfRule type="expression" dxfId="1393" priority="1269">
      <formula>$D81="CDMOD"</formula>
    </cfRule>
    <cfRule type="expression" dxfId="1392" priority="1270">
      <formula>$D81="ABMOD"</formula>
    </cfRule>
    <cfRule type="expression" dxfId="1391" priority="1271">
      <formula>$D81="NBC"</formula>
    </cfRule>
    <cfRule type="expression" dxfId="1390" priority="1272">
      <formula>$D81="NAC"</formula>
    </cfRule>
    <cfRule type="expression" dxfId="1389" priority="1273">
      <formula>$D81="SND"</formula>
    </cfRule>
    <cfRule type="expression" dxfId="1388" priority="1274">
      <formula>$D81="SNC"</formula>
    </cfRule>
    <cfRule type="expression" dxfId="1387" priority="1275">
      <formula>$D81="SNB"</formula>
    </cfRule>
    <cfRule type="expression" dxfId="1386" priority="1276">
      <formula>$D81="SNA"</formula>
    </cfRule>
  </conditionalFormatting>
  <conditionalFormatting sqref="G88:G90 G93:G94">
    <cfRule type="expression" dxfId="1385" priority="1255">
      <formula>$D88="OPN"</formula>
    </cfRule>
    <cfRule type="expression" dxfId="1384" priority="1256">
      <formula>$D88="RES"</formula>
    </cfRule>
    <cfRule type="expression" dxfId="1383" priority="1257">
      <formula>$D88="SMOD"</formula>
    </cfRule>
    <cfRule type="expression" dxfId="1382" priority="1258">
      <formula>$D88="CDMOD"</formula>
    </cfRule>
    <cfRule type="expression" dxfId="1381" priority="1259">
      <formula>$D88="ABMOD"</formula>
    </cfRule>
    <cfRule type="expression" dxfId="1380" priority="1260">
      <formula>$D88="NBC"</formula>
    </cfRule>
    <cfRule type="expression" dxfId="1379" priority="1261">
      <formula>$D88="NAC"</formula>
    </cfRule>
    <cfRule type="expression" dxfId="1378" priority="1262">
      <formula>$D88="SND"</formula>
    </cfRule>
    <cfRule type="expression" dxfId="1377" priority="1263">
      <formula>$D88="SNC"</formula>
    </cfRule>
    <cfRule type="expression" dxfId="1376" priority="1264">
      <formula>$D88="SNB"</formula>
    </cfRule>
    <cfRule type="expression" dxfId="1375" priority="1265">
      <formula>$D88="SNA"</formula>
    </cfRule>
  </conditionalFormatting>
  <conditionalFormatting sqref="G97:G101 G104:G105 G107">
    <cfRule type="expression" dxfId="1374" priority="1244">
      <formula>$D97="OPN"</formula>
    </cfRule>
    <cfRule type="expression" dxfId="1373" priority="1245">
      <formula>$D97="RES"</formula>
    </cfRule>
    <cfRule type="expression" dxfId="1372" priority="1246">
      <formula>$D97="SMOD"</formula>
    </cfRule>
    <cfRule type="expression" dxfId="1371" priority="1247">
      <formula>$D97="CDMOD"</formula>
    </cfRule>
    <cfRule type="expression" dxfId="1370" priority="1248">
      <formula>$D97="ABMOD"</formula>
    </cfRule>
    <cfRule type="expression" dxfId="1369" priority="1249">
      <formula>$D97="NBC"</formula>
    </cfRule>
    <cfRule type="expression" dxfId="1368" priority="1250">
      <formula>$D97="NAC"</formula>
    </cfRule>
    <cfRule type="expression" dxfId="1367" priority="1251">
      <formula>$D97="SND"</formula>
    </cfRule>
    <cfRule type="expression" dxfId="1366" priority="1252">
      <formula>$D97="SNC"</formula>
    </cfRule>
    <cfRule type="expression" dxfId="1365" priority="1253">
      <formula>$D97="SNB"</formula>
    </cfRule>
    <cfRule type="expression" dxfId="1364" priority="1254">
      <formula>$D97="SNA"</formula>
    </cfRule>
  </conditionalFormatting>
  <conditionalFormatting sqref="G110:G114">
    <cfRule type="expression" dxfId="1363" priority="1233">
      <formula>$D110="OPN"</formula>
    </cfRule>
    <cfRule type="expression" dxfId="1362" priority="1234">
      <formula>$D110="RES"</formula>
    </cfRule>
    <cfRule type="expression" dxfId="1361" priority="1235">
      <formula>$D110="SMOD"</formula>
    </cfRule>
    <cfRule type="expression" dxfId="1360" priority="1236">
      <formula>$D110="CDMOD"</formula>
    </cfRule>
    <cfRule type="expression" dxfId="1359" priority="1237">
      <formula>$D110="ABMOD"</formula>
    </cfRule>
    <cfRule type="expression" dxfId="1358" priority="1238">
      <formula>$D110="NBC"</formula>
    </cfRule>
    <cfRule type="expression" dxfId="1357" priority="1239">
      <formula>$D110="NAC"</formula>
    </cfRule>
    <cfRule type="expression" dxfId="1356" priority="1240">
      <formula>$D110="SND"</formula>
    </cfRule>
    <cfRule type="expression" dxfId="1355" priority="1241">
      <formula>$D110="SNC"</formula>
    </cfRule>
    <cfRule type="expression" dxfId="1354" priority="1242">
      <formula>$D110="SNB"</formula>
    </cfRule>
    <cfRule type="expression" dxfId="1353" priority="1243">
      <formula>$D110="SNA"</formula>
    </cfRule>
  </conditionalFormatting>
  <conditionalFormatting sqref="G117:G118 G120:G121">
    <cfRule type="expression" dxfId="1352" priority="1222">
      <formula>$D117="OPN"</formula>
    </cfRule>
    <cfRule type="expression" dxfId="1351" priority="1223">
      <formula>$D117="RES"</formula>
    </cfRule>
    <cfRule type="expression" dxfId="1350" priority="1224">
      <formula>$D117="SMOD"</formula>
    </cfRule>
    <cfRule type="expression" dxfId="1349" priority="1225">
      <formula>$D117="CDMOD"</formula>
    </cfRule>
    <cfRule type="expression" dxfId="1348" priority="1226">
      <formula>$D117="ABMOD"</formula>
    </cfRule>
    <cfRule type="expression" dxfId="1347" priority="1227">
      <formula>$D117="NBC"</formula>
    </cfRule>
    <cfRule type="expression" dxfId="1346" priority="1228">
      <formula>$D117="NAC"</formula>
    </cfRule>
    <cfRule type="expression" dxfId="1345" priority="1229">
      <formula>$D117="SND"</formula>
    </cfRule>
    <cfRule type="expression" dxfId="1344" priority="1230">
      <formula>$D117="SNC"</formula>
    </cfRule>
    <cfRule type="expression" dxfId="1343" priority="1231">
      <formula>$D117="SNB"</formula>
    </cfRule>
    <cfRule type="expression" dxfId="1342" priority="1232">
      <formula>$D117="SNA"</formula>
    </cfRule>
  </conditionalFormatting>
  <conditionalFormatting sqref="G58:G64">
    <cfRule type="expression" dxfId="1341" priority="1299">
      <formula>$D58="OPN"</formula>
    </cfRule>
    <cfRule type="expression" dxfId="1340" priority="1300">
      <formula>$D58="RES"</formula>
    </cfRule>
    <cfRule type="expression" dxfId="1339" priority="1301">
      <formula>$D58="SMOD"</formula>
    </cfRule>
    <cfRule type="expression" dxfId="1338" priority="1302">
      <formula>$D58="CDMOD"</formula>
    </cfRule>
    <cfRule type="expression" dxfId="1337" priority="1303">
      <formula>$D58="ABMOD"</formula>
    </cfRule>
    <cfRule type="expression" dxfId="1336" priority="1304">
      <formula>$D58="NBC"</formula>
    </cfRule>
    <cfRule type="expression" dxfId="1335" priority="1305">
      <formula>$D58="NAC"</formula>
    </cfRule>
    <cfRule type="expression" dxfId="1334" priority="1306">
      <formula>$D58="SND"</formula>
    </cfRule>
    <cfRule type="expression" dxfId="1333" priority="1307">
      <formula>$D58="SNC"</formula>
    </cfRule>
    <cfRule type="expression" dxfId="1332" priority="1308">
      <formula>$D58="SNB"</formula>
    </cfRule>
    <cfRule type="expression" dxfId="1331" priority="1309">
      <formula>$D58="SNA"</formula>
    </cfRule>
  </conditionalFormatting>
  <conditionalFormatting sqref="G67:G71">
    <cfRule type="expression" dxfId="1330" priority="1288">
      <formula>$D67="OPN"</formula>
    </cfRule>
    <cfRule type="expression" dxfId="1329" priority="1289">
      <formula>$D67="RES"</formula>
    </cfRule>
    <cfRule type="expression" dxfId="1328" priority="1290">
      <formula>$D67="SMOD"</formula>
    </cfRule>
    <cfRule type="expression" dxfId="1327" priority="1291">
      <formula>$D67="CDMOD"</formula>
    </cfRule>
    <cfRule type="expression" dxfId="1326" priority="1292">
      <formula>$D67="ABMOD"</formula>
    </cfRule>
    <cfRule type="expression" dxfId="1325" priority="1293">
      <formula>$D67="NBC"</formula>
    </cfRule>
    <cfRule type="expression" dxfId="1324" priority="1294">
      <formula>$D67="NAC"</formula>
    </cfRule>
    <cfRule type="expression" dxfId="1323" priority="1295">
      <formula>$D67="SND"</formula>
    </cfRule>
    <cfRule type="expression" dxfId="1322" priority="1296">
      <formula>$D67="SNC"</formula>
    </cfRule>
    <cfRule type="expression" dxfId="1321" priority="1297">
      <formula>$D67="SNB"</formula>
    </cfRule>
    <cfRule type="expression" dxfId="1320" priority="1298">
      <formula>$D67="SNA"</formula>
    </cfRule>
  </conditionalFormatting>
  <conditionalFormatting sqref="G74:G78">
    <cfRule type="expression" dxfId="1319" priority="1277">
      <formula>$D74="OPN"</formula>
    </cfRule>
    <cfRule type="expression" dxfId="1318" priority="1278">
      <formula>$D74="RES"</formula>
    </cfRule>
    <cfRule type="expression" dxfId="1317" priority="1279">
      <formula>$D74="SMOD"</formula>
    </cfRule>
    <cfRule type="expression" dxfId="1316" priority="1280">
      <formula>$D74="CDMOD"</formula>
    </cfRule>
    <cfRule type="expression" dxfId="1315" priority="1281">
      <formula>$D74="ABMOD"</formula>
    </cfRule>
    <cfRule type="expression" dxfId="1314" priority="1282">
      <formula>$D74="NBC"</formula>
    </cfRule>
    <cfRule type="expression" dxfId="1313" priority="1283">
      <formula>$D74="NAC"</formula>
    </cfRule>
    <cfRule type="expression" dxfId="1312" priority="1284">
      <formula>$D74="SND"</formula>
    </cfRule>
    <cfRule type="expression" dxfId="1311" priority="1285">
      <formula>$D74="SNC"</formula>
    </cfRule>
    <cfRule type="expression" dxfId="1310" priority="1286">
      <formula>$D74="SNB"</formula>
    </cfRule>
    <cfRule type="expression" dxfId="1309" priority="1287">
      <formula>$D74="SNA"</formula>
    </cfRule>
  </conditionalFormatting>
  <conditionalFormatting sqref="G124:G128">
    <cfRule type="expression" dxfId="1308" priority="1211">
      <formula>$D124="OPN"</formula>
    </cfRule>
    <cfRule type="expression" dxfId="1307" priority="1212">
      <formula>$D124="RES"</formula>
    </cfRule>
    <cfRule type="expression" dxfId="1306" priority="1213">
      <formula>$D124="SMOD"</formula>
    </cfRule>
    <cfRule type="expression" dxfId="1305" priority="1214">
      <formula>$D124="CDMOD"</formula>
    </cfRule>
    <cfRule type="expression" dxfId="1304" priority="1215">
      <formula>$D124="ABMOD"</formula>
    </cfRule>
    <cfRule type="expression" dxfId="1303" priority="1216">
      <formula>$D124="NBC"</formula>
    </cfRule>
    <cfRule type="expression" dxfId="1302" priority="1217">
      <formula>$D124="NAC"</formula>
    </cfRule>
    <cfRule type="expression" dxfId="1301" priority="1218">
      <formula>$D124="SND"</formula>
    </cfRule>
    <cfRule type="expression" dxfId="1300" priority="1219">
      <formula>$D124="SNC"</formula>
    </cfRule>
    <cfRule type="expression" dxfId="1299" priority="1220">
      <formula>$D124="SNB"</formula>
    </cfRule>
    <cfRule type="expression" dxfId="1298" priority="1221">
      <formula>$D124="SNA"</formula>
    </cfRule>
  </conditionalFormatting>
  <conditionalFormatting sqref="G131:G135">
    <cfRule type="expression" dxfId="1297" priority="1200">
      <formula>$D131="OPN"</formula>
    </cfRule>
    <cfRule type="expression" dxfId="1296" priority="1201">
      <formula>$D131="RES"</formula>
    </cfRule>
    <cfRule type="expression" dxfId="1295" priority="1202">
      <formula>$D131="SMOD"</formula>
    </cfRule>
    <cfRule type="expression" dxfId="1294" priority="1203">
      <formula>$D131="CDMOD"</formula>
    </cfRule>
    <cfRule type="expression" dxfId="1293" priority="1204">
      <formula>$D131="ABMOD"</formula>
    </cfRule>
    <cfRule type="expression" dxfId="1292" priority="1205">
      <formula>$D131="NBC"</formula>
    </cfRule>
    <cfRule type="expression" dxfId="1291" priority="1206">
      <formula>$D131="NAC"</formula>
    </cfRule>
    <cfRule type="expression" dxfId="1290" priority="1207">
      <formula>$D131="SND"</formula>
    </cfRule>
    <cfRule type="expression" dxfId="1289" priority="1208">
      <formula>$D131="SNC"</formula>
    </cfRule>
    <cfRule type="expression" dxfId="1288" priority="1209">
      <formula>$D131="SNB"</formula>
    </cfRule>
    <cfRule type="expression" dxfId="1287" priority="1210">
      <formula>$D131="SNA"</formula>
    </cfRule>
  </conditionalFormatting>
  <conditionalFormatting sqref="B19:D19 F19:G20 O19">
    <cfRule type="expression" dxfId="1286" priority="1189">
      <formula>$D19="OPN"</formula>
    </cfRule>
    <cfRule type="expression" dxfId="1285" priority="1190">
      <formula>$D19="RES"</formula>
    </cfRule>
    <cfRule type="expression" dxfId="1284" priority="1191">
      <formula>$D19="SMOD"</formula>
    </cfRule>
    <cfRule type="expression" dxfId="1283" priority="1192">
      <formula>$D19="CDMOD"</formula>
    </cfRule>
    <cfRule type="expression" dxfId="1282" priority="1193">
      <formula>$D19="ABMOD"</formula>
    </cfRule>
    <cfRule type="expression" dxfId="1281" priority="1194">
      <formula>$D19="NBC"</formula>
    </cfRule>
    <cfRule type="expression" dxfId="1280" priority="1195">
      <formula>$D19="NAC"</formula>
    </cfRule>
    <cfRule type="expression" dxfId="1279" priority="1196">
      <formula>$D19="SND"</formula>
    </cfRule>
    <cfRule type="expression" dxfId="1278" priority="1197">
      <formula>$D19="SNC"</formula>
    </cfRule>
    <cfRule type="expression" dxfId="1277" priority="1198">
      <formula>$D19="SNB"</formula>
    </cfRule>
    <cfRule type="expression" dxfId="1276" priority="1199">
      <formula>$D19="SNA"</formula>
    </cfRule>
  </conditionalFormatting>
  <conditionalFormatting sqref="B38:D38 F38:G38 O38">
    <cfRule type="expression" dxfId="1275" priority="1167">
      <formula>$D38="OPN"</formula>
    </cfRule>
    <cfRule type="expression" dxfId="1274" priority="1168">
      <formula>$D38="RES"</formula>
    </cfRule>
    <cfRule type="expression" dxfId="1273" priority="1169">
      <formula>$D38="SMOD"</formula>
    </cfRule>
    <cfRule type="expression" dxfId="1272" priority="1170">
      <formula>$D38="CDMOD"</formula>
    </cfRule>
    <cfRule type="expression" dxfId="1271" priority="1171">
      <formula>$D38="ABMOD"</formula>
    </cfRule>
    <cfRule type="expression" dxfId="1270" priority="1172">
      <formula>$D38="NBC"</formula>
    </cfRule>
    <cfRule type="expression" dxfId="1269" priority="1173">
      <formula>$D38="NAC"</formula>
    </cfRule>
    <cfRule type="expression" dxfId="1268" priority="1174">
      <formula>$D38="SND"</formula>
    </cfRule>
    <cfRule type="expression" dxfId="1267" priority="1175">
      <formula>$D38="SNC"</formula>
    </cfRule>
    <cfRule type="expression" dxfId="1266" priority="1176">
      <formula>$D38="SNB"</formula>
    </cfRule>
    <cfRule type="expression" dxfId="1265" priority="1177">
      <formula>$D38="SNA"</formula>
    </cfRule>
  </conditionalFormatting>
  <conditionalFormatting sqref="F5:G5 B5:D5 O5">
    <cfRule type="expression" dxfId="1264" priority="1156">
      <formula>$D5="OPN"</formula>
    </cfRule>
    <cfRule type="expression" dxfId="1263" priority="1157">
      <formula>$D5="RES"</formula>
    </cfRule>
    <cfRule type="expression" dxfId="1262" priority="1158">
      <formula>$D5="SMOD"</formula>
    </cfRule>
    <cfRule type="expression" dxfId="1261" priority="1159">
      <formula>$D5="CDMOD"</formula>
    </cfRule>
    <cfRule type="expression" dxfId="1260" priority="1160">
      <formula>$D5="ABMOD"</formula>
    </cfRule>
    <cfRule type="expression" dxfId="1259" priority="1161">
      <formula>$D5="NBC"</formula>
    </cfRule>
    <cfRule type="expression" dxfId="1258" priority="1162">
      <formula>$D5="NAC"</formula>
    </cfRule>
    <cfRule type="expression" dxfId="1257" priority="1163">
      <formula>$D5="SND"</formula>
    </cfRule>
    <cfRule type="expression" dxfId="1256" priority="1164">
      <formula>$D5="SNC"</formula>
    </cfRule>
    <cfRule type="expression" dxfId="1255" priority="1165">
      <formula>$D5="SNB"</formula>
    </cfRule>
    <cfRule type="expression" dxfId="1254" priority="1166">
      <formula>$D5="SNA"</formula>
    </cfRule>
  </conditionalFormatting>
  <conditionalFormatting sqref="B12:D12 F12:G12 O12">
    <cfRule type="expression" dxfId="1253" priority="1145">
      <formula>$D12="OPN"</formula>
    </cfRule>
    <cfRule type="expression" dxfId="1252" priority="1146">
      <formula>$D12="RES"</formula>
    </cfRule>
    <cfRule type="expression" dxfId="1251" priority="1147">
      <formula>$D12="SMOD"</formula>
    </cfRule>
    <cfRule type="expression" dxfId="1250" priority="1148">
      <formula>$D12="CDMOD"</formula>
    </cfRule>
    <cfRule type="expression" dxfId="1249" priority="1149">
      <formula>$D12="ABMOD"</formula>
    </cfRule>
    <cfRule type="expression" dxfId="1248" priority="1150">
      <formula>$D12="NBC"</formula>
    </cfRule>
    <cfRule type="expression" dxfId="1247" priority="1151">
      <formula>$D12="NAC"</formula>
    </cfRule>
    <cfRule type="expression" dxfId="1246" priority="1152">
      <formula>$D12="SND"</formula>
    </cfRule>
    <cfRule type="expression" dxfId="1245" priority="1153">
      <formula>$D12="SNC"</formula>
    </cfRule>
    <cfRule type="expression" dxfId="1244" priority="1154">
      <formula>$D12="SNB"</formula>
    </cfRule>
    <cfRule type="expression" dxfId="1243" priority="1155">
      <formula>$D12="SNA"</formula>
    </cfRule>
  </conditionalFormatting>
  <conditionalFormatting sqref="F29:G29 B29:D29 O29">
    <cfRule type="expression" dxfId="1242" priority="1134">
      <formula>$D29="OPN"</formula>
    </cfRule>
    <cfRule type="expression" dxfId="1241" priority="1135">
      <formula>$D29="RES"</formula>
    </cfRule>
    <cfRule type="expression" dxfId="1240" priority="1136">
      <formula>$D29="SMOD"</formula>
    </cfRule>
    <cfRule type="expression" dxfId="1239" priority="1137">
      <formula>$D29="CDMOD"</formula>
    </cfRule>
    <cfRule type="expression" dxfId="1238" priority="1138">
      <formula>$D29="ABMOD"</formula>
    </cfRule>
    <cfRule type="expression" dxfId="1237" priority="1139">
      <formula>$D29="NBC"</formula>
    </cfRule>
    <cfRule type="expression" dxfId="1236" priority="1140">
      <formula>$D29="NAC"</formula>
    </cfRule>
    <cfRule type="expression" dxfId="1235" priority="1141">
      <formula>$D29="SND"</formula>
    </cfRule>
    <cfRule type="expression" dxfId="1234" priority="1142">
      <formula>$D29="SNC"</formula>
    </cfRule>
    <cfRule type="expression" dxfId="1233" priority="1143">
      <formula>$D29="SNB"</formula>
    </cfRule>
    <cfRule type="expression" dxfId="1232" priority="1144">
      <formula>$D29="SNA"</formula>
    </cfRule>
  </conditionalFormatting>
  <conditionalFormatting sqref="G91:G92">
    <cfRule type="expression" dxfId="1231" priority="1112">
      <formula>$D91="OPN"</formula>
    </cfRule>
    <cfRule type="expression" dxfId="1230" priority="1113">
      <formula>$D91="RES"</formula>
    </cfRule>
    <cfRule type="expression" dxfId="1229" priority="1114">
      <formula>$D91="SMOD"</formula>
    </cfRule>
    <cfRule type="expression" dxfId="1228" priority="1115">
      <formula>$D91="CDMOD"</formula>
    </cfRule>
    <cfRule type="expression" dxfId="1227" priority="1116">
      <formula>$D91="ABMOD"</formula>
    </cfRule>
    <cfRule type="expression" dxfId="1226" priority="1117">
      <formula>$D91="NBC"</formula>
    </cfRule>
    <cfRule type="expression" dxfId="1225" priority="1118">
      <formula>$D91="NAC"</formula>
    </cfRule>
    <cfRule type="expression" dxfId="1224" priority="1119">
      <formula>$D91="SND"</formula>
    </cfRule>
    <cfRule type="expression" dxfId="1223" priority="1120">
      <formula>$D91="SNC"</formula>
    </cfRule>
    <cfRule type="expression" dxfId="1222" priority="1121">
      <formula>$D91="SNB"</formula>
    </cfRule>
    <cfRule type="expression" dxfId="1221" priority="1122">
      <formula>$D91="SNA"</formula>
    </cfRule>
  </conditionalFormatting>
  <conditionalFormatting sqref="B9:D9 F9:G9 O9">
    <cfRule type="expression" dxfId="1220" priority="1101">
      <formula>$D9="OPN"</formula>
    </cfRule>
    <cfRule type="expression" dxfId="1219" priority="1102">
      <formula>$D9="RES"</formula>
    </cfRule>
    <cfRule type="expression" dxfId="1218" priority="1103">
      <formula>$D9="SMOD"</formula>
    </cfRule>
    <cfRule type="expression" dxfId="1217" priority="1104">
      <formula>$D9="CDMOD"</formula>
    </cfRule>
    <cfRule type="expression" dxfId="1216" priority="1105">
      <formula>$D9="ABMOD"</formula>
    </cfRule>
    <cfRule type="expression" dxfId="1215" priority="1106">
      <formula>$D9="NBC"</formula>
    </cfRule>
    <cfRule type="expression" dxfId="1214" priority="1107">
      <formula>$D9="NAC"</formula>
    </cfRule>
    <cfRule type="expression" dxfId="1213" priority="1108">
      <formula>$D9="SND"</formula>
    </cfRule>
    <cfRule type="expression" dxfId="1212" priority="1109">
      <formula>$D9="SNC"</formula>
    </cfRule>
    <cfRule type="expression" dxfId="1211" priority="1110">
      <formula>$D9="SNB"</formula>
    </cfRule>
    <cfRule type="expression" dxfId="1210" priority="1111">
      <formula>$D9="SNA"</formula>
    </cfRule>
  </conditionalFormatting>
  <conditionalFormatting sqref="B36:D36 F36:G36 O36">
    <cfRule type="expression" dxfId="1209" priority="1090">
      <formula>$D36="OPN"</formula>
    </cfRule>
    <cfRule type="expression" dxfId="1208" priority="1091">
      <formula>$D36="RES"</formula>
    </cfRule>
    <cfRule type="expression" dxfId="1207" priority="1092">
      <formula>$D36="SMOD"</formula>
    </cfRule>
    <cfRule type="expression" dxfId="1206" priority="1093">
      <formula>$D36="CDMOD"</formula>
    </cfRule>
    <cfRule type="expression" dxfId="1205" priority="1094">
      <formula>$D36="ABMOD"</formula>
    </cfRule>
    <cfRule type="expression" dxfId="1204" priority="1095">
      <formula>$D36="NBC"</formula>
    </cfRule>
    <cfRule type="expression" dxfId="1203" priority="1096">
      <formula>$D36="NAC"</formula>
    </cfRule>
    <cfRule type="expression" dxfId="1202" priority="1097">
      <formula>$D36="SND"</formula>
    </cfRule>
    <cfRule type="expression" dxfId="1201" priority="1098">
      <formula>$D36="SNC"</formula>
    </cfRule>
    <cfRule type="expression" dxfId="1200" priority="1099">
      <formula>$D36="SNB"</formula>
    </cfRule>
    <cfRule type="expression" dxfId="1199" priority="1100">
      <formula>$D36="SNA"</formula>
    </cfRule>
  </conditionalFormatting>
  <conditionalFormatting sqref="B27:D27 F27:G27 O27">
    <cfRule type="expression" dxfId="1198" priority="1079">
      <formula>$D27="OPN"</formula>
    </cfRule>
    <cfRule type="expression" dxfId="1197" priority="1080">
      <formula>$D27="RES"</formula>
    </cfRule>
    <cfRule type="expression" dxfId="1196" priority="1081">
      <formula>$D27="SMOD"</formula>
    </cfRule>
    <cfRule type="expression" dxfId="1195" priority="1082">
      <formula>$D27="CDMOD"</formula>
    </cfRule>
    <cfRule type="expression" dxfId="1194" priority="1083">
      <formula>$D27="ABMOD"</formula>
    </cfRule>
    <cfRule type="expression" dxfId="1193" priority="1084">
      <formula>$D27="NBC"</formula>
    </cfRule>
    <cfRule type="expression" dxfId="1192" priority="1085">
      <formula>$D27="NAC"</formula>
    </cfRule>
    <cfRule type="expression" dxfId="1191" priority="1086">
      <formula>$D27="SND"</formula>
    </cfRule>
    <cfRule type="expression" dxfId="1190" priority="1087">
      <formula>$D27="SNC"</formula>
    </cfRule>
    <cfRule type="expression" dxfId="1189" priority="1088">
      <formula>$D27="SNB"</formula>
    </cfRule>
    <cfRule type="expression" dxfId="1188" priority="1089">
      <formula>$D27="SNA"</formula>
    </cfRule>
  </conditionalFormatting>
  <conditionalFormatting sqref="B20:D20 O20">
    <cfRule type="expression" dxfId="1187" priority="1068">
      <formula>$D20="OPN"</formula>
    </cfRule>
    <cfRule type="expression" dxfId="1186" priority="1069">
      <formula>$D20="RES"</formula>
    </cfRule>
    <cfRule type="expression" dxfId="1185" priority="1070">
      <formula>$D20="SMOD"</formula>
    </cfRule>
    <cfRule type="expression" dxfId="1184" priority="1071">
      <formula>$D20="CDMOD"</formula>
    </cfRule>
    <cfRule type="expression" dxfId="1183" priority="1072">
      <formula>$D20="ABMOD"</formula>
    </cfRule>
    <cfRule type="expression" dxfId="1182" priority="1073">
      <formula>$D20="NBC"</formula>
    </cfRule>
    <cfRule type="expression" dxfId="1181" priority="1074">
      <formula>$D20="NAC"</formula>
    </cfRule>
    <cfRule type="expression" dxfId="1180" priority="1075">
      <formula>$D20="SND"</formula>
    </cfRule>
    <cfRule type="expression" dxfId="1179" priority="1076">
      <formula>$D20="SNC"</formula>
    </cfRule>
    <cfRule type="expression" dxfId="1178" priority="1077">
      <formula>$D20="SNB"</formula>
    </cfRule>
    <cfRule type="expression" dxfId="1177" priority="1078">
      <formula>$D20="SNA"</formula>
    </cfRule>
  </conditionalFormatting>
  <conditionalFormatting sqref="G102:G103">
    <cfRule type="expression" dxfId="1176" priority="1057">
      <formula>$D102="OPN"</formula>
    </cfRule>
    <cfRule type="expression" dxfId="1175" priority="1058">
      <formula>$D102="RES"</formula>
    </cfRule>
    <cfRule type="expression" dxfId="1174" priority="1059">
      <formula>$D102="SMOD"</formula>
    </cfRule>
    <cfRule type="expression" dxfId="1173" priority="1060">
      <formula>$D102="CDMOD"</formula>
    </cfRule>
    <cfRule type="expression" dxfId="1172" priority="1061">
      <formula>$D102="ABMOD"</formula>
    </cfRule>
    <cfRule type="expression" dxfId="1171" priority="1062">
      <formula>$D102="NBC"</formula>
    </cfRule>
    <cfRule type="expression" dxfId="1170" priority="1063">
      <formula>$D102="NAC"</formula>
    </cfRule>
    <cfRule type="expression" dxfId="1169" priority="1064">
      <formula>$D102="SND"</formula>
    </cfRule>
    <cfRule type="expression" dxfId="1168" priority="1065">
      <formula>$D102="SNC"</formula>
    </cfRule>
    <cfRule type="expression" dxfId="1167" priority="1066">
      <formula>$D102="SNB"</formula>
    </cfRule>
    <cfRule type="expression" dxfId="1166" priority="1067">
      <formula>$D102="SNA"</formula>
    </cfRule>
  </conditionalFormatting>
  <conditionalFormatting sqref="B21:D21 F21:G21 O21">
    <cfRule type="expression" dxfId="1165" priority="1046">
      <formula>$D21="OPN"</formula>
    </cfRule>
    <cfRule type="expression" dxfId="1164" priority="1047">
      <formula>$D21="RES"</formula>
    </cfRule>
    <cfRule type="expression" dxfId="1163" priority="1048">
      <formula>$D21="SMOD"</formula>
    </cfRule>
    <cfRule type="expression" dxfId="1162" priority="1049">
      <formula>$D21="CDMOD"</formula>
    </cfRule>
    <cfRule type="expression" dxfId="1161" priority="1050">
      <formula>$D21="ABMOD"</formula>
    </cfRule>
    <cfRule type="expression" dxfId="1160" priority="1051">
      <formula>$D21="NBC"</formula>
    </cfRule>
    <cfRule type="expression" dxfId="1159" priority="1052">
      <formula>$D21="NAC"</formula>
    </cfRule>
    <cfRule type="expression" dxfId="1158" priority="1053">
      <formula>$D21="SND"</formula>
    </cfRule>
    <cfRule type="expression" dxfId="1157" priority="1054">
      <formula>$D21="SNC"</formula>
    </cfRule>
    <cfRule type="expression" dxfId="1156" priority="1055">
      <formula>$D21="SNB"</formula>
    </cfRule>
    <cfRule type="expression" dxfId="1155" priority="1056">
      <formula>$D21="SNA"</formula>
    </cfRule>
  </conditionalFormatting>
  <conditionalFormatting sqref="H51:H55">
    <cfRule type="expression" dxfId="1154" priority="1035">
      <formula>$D51="OPN"</formula>
    </cfRule>
    <cfRule type="expression" dxfId="1153" priority="1036">
      <formula>$D51="RES"</formula>
    </cfRule>
    <cfRule type="expression" dxfId="1152" priority="1037">
      <formula>$D51="SMOD"</formula>
    </cfRule>
    <cfRule type="expression" dxfId="1151" priority="1038">
      <formula>$D51="CDMOD"</formula>
    </cfRule>
    <cfRule type="expression" dxfId="1150" priority="1039">
      <formula>$D51="ABMOD"</formula>
    </cfRule>
    <cfRule type="expression" dxfId="1149" priority="1040">
      <formula>$D51="NBC"</formula>
    </cfRule>
    <cfRule type="expression" dxfId="1148" priority="1041">
      <formula>$D51="NAC"</formula>
    </cfRule>
    <cfRule type="expression" dxfId="1147" priority="1042">
      <formula>$D51="SND"</formula>
    </cfRule>
    <cfRule type="expression" dxfId="1146" priority="1043">
      <formula>$D51="SNC"</formula>
    </cfRule>
    <cfRule type="expression" dxfId="1145" priority="1044">
      <formula>$D51="SNB"</formula>
    </cfRule>
    <cfRule type="expression" dxfId="1144" priority="1045">
      <formula>$D51="SNA"</formula>
    </cfRule>
  </conditionalFormatting>
  <conditionalFormatting sqref="H81:H85">
    <cfRule type="expression" dxfId="1143" priority="925">
      <formula>$D81="OPN"</formula>
    </cfRule>
    <cfRule type="expression" dxfId="1142" priority="926">
      <formula>$D81="RES"</formula>
    </cfRule>
    <cfRule type="expression" dxfId="1141" priority="927">
      <formula>$D81="SMOD"</formula>
    </cfRule>
    <cfRule type="expression" dxfId="1140" priority="928">
      <formula>$D81="CDMOD"</formula>
    </cfRule>
    <cfRule type="expression" dxfId="1139" priority="929">
      <formula>$D81="ABMOD"</formula>
    </cfRule>
    <cfRule type="expression" dxfId="1138" priority="930">
      <formula>$D81="NBC"</formula>
    </cfRule>
    <cfRule type="expression" dxfId="1137" priority="931">
      <formula>$D81="NAC"</formula>
    </cfRule>
    <cfRule type="expression" dxfId="1136" priority="932">
      <formula>$D81="SND"</formula>
    </cfRule>
    <cfRule type="expression" dxfId="1135" priority="933">
      <formula>$D81="SNC"</formula>
    </cfRule>
    <cfRule type="expression" dxfId="1134" priority="934">
      <formula>$D81="SNB"</formula>
    </cfRule>
    <cfRule type="expression" dxfId="1133" priority="935">
      <formula>$D81="SNA"</formula>
    </cfRule>
  </conditionalFormatting>
  <conditionalFormatting sqref="H88:H94">
    <cfRule type="expression" dxfId="1132" priority="914">
      <formula>$D88="OPN"</formula>
    </cfRule>
    <cfRule type="expression" dxfId="1131" priority="915">
      <formula>$D88="RES"</formula>
    </cfRule>
    <cfRule type="expression" dxfId="1130" priority="916">
      <formula>$D88="SMOD"</formula>
    </cfRule>
    <cfRule type="expression" dxfId="1129" priority="917">
      <formula>$D88="CDMOD"</formula>
    </cfRule>
    <cfRule type="expression" dxfId="1128" priority="918">
      <formula>$D88="ABMOD"</formula>
    </cfRule>
    <cfRule type="expression" dxfId="1127" priority="919">
      <formula>$D88="NBC"</formula>
    </cfRule>
    <cfRule type="expression" dxfId="1126" priority="920">
      <formula>$D88="NAC"</formula>
    </cfRule>
    <cfRule type="expression" dxfId="1125" priority="921">
      <formula>$D88="SND"</formula>
    </cfRule>
    <cfRule type="expression" dxfId="1124" priority="922">
      <formula>$D88="SNC"</formula>
    </cfRule>
    <cfRule type="expression" dxfId="1123" priority="923">
      <formula>$D88="SNB"</formula>
    </cfRule>
    <cfRule type="expression" dxfId="1122" priority="924">
      <formula>$D88="SNA"</formula>
    </cfRule>
  </conditionalFormatting>
  <conditionalFormatting sqref="H97:H105 H107">
    <cfRule type="expression" dxfId="1121" priority="903">
      <formula>$D97="OPN"</formula>
    </cfRule>
    <cfRule type="expression" dxfId="1120" priority="904">
      <formula>$D97="RES"</formula>
    </cfRule>
    <cfRule type="expression" dxfId="1119" priority="905">
      <formula>$D97="SMOD"</formula>
    </cfRule>
    <cfRule type="expression" dxfId="1118" priority="906">
      <formula>$D97="CDMOD"</formula>
    </cfRule>
    <cfRule type="expression" dxfId="1117" priority="907">
      <formula>$D97="ABMOD"</formula>
    </cfRule>
    <cfRule type="expression" dxfId="1116" priority="908">
      <formula>$D97="NBC"</formula>
    </cfRule>
    <cfRule type="expression" dxfId="1115" priority="909">
      <formula>$D97="NAC"</formula>
    </cfRule>
    <cfRule type="expression" dxfId="1114" priority="910">
      <formula>$D97="SND"</formula>
    </cfRule>
    <cfRule type="expression" dxfId="1113" priority="911">
      <formula>$D97="SNC"</formula>
    </cfRule>
    <cfRule type="expression" dxfId="1112" priority="912">
      <formula>$D97="SNB"</formula>
    </cfRule>
    <cfRule type="expression" dxfId="1111" priority="913">
      <formula>$D97="SNA"</formula>
    </cfRule>
  </conditionalFormatting>
  <conditionalFormatting sqref="H110:H114">
    <cfRule type="expression" dxfId="1110" priority="892">
      <formula>$D110="OPN"</formula>
    </cfRule>
    <cfRule type="expression" dxfId="1109" priority="893">
      <formula>$D110="RES"</formula>
    </cfRule>
    <cfRule type="expression" dxfId="1108" priority="894">
      <formula>$D110="SMOD"</formula>
    </cfRule>
    <cfRule type="expression" dxfId="1107" priority="895">
      <formula>$D110="CDMOD"</formula>
    </cfRule>
    <cfRule type="expression" dxfId="1106" priority="896">
      <formula>$D110="ABMOD"</formula>
    </cfRule>
    <cfRule type="expression" dxfId="1105" priority="897">
      <formula>$D110="NBC"</formula>
    </cfRule>
    <cfRule type="expression" dxfId="1104" priority="898">
      <formula>$D110="NAC"</formula>
    </cfRule>
    <cfRule type="expression" dxfId="1103" priority="899">
      <formula>$D110="SND"</formula>
    </cfRule>
    <cfRule type="expression" dxfId="1102" priority="900">
      <formula>$D110="SNC"</formula>
    </cfRule>
    <cfRule type="expression" dxfId="1101" priority="901">
      <formula>$D110="SNB"</formula>
    </cfRule>
    <cfRule type="expression" dxfId="1100" priority="902">
      <formula>$D110="SNA"</formula>
    </cfRule>
  </conditionalFormatting>
  <conditionalFormatting sqref="H117:H118 H120:H121">
    <cfRule type="expression" dxfId="1099" priority="881">
      <formula>$D117="OPN"</formula>
    </cfRule>
    <cfRule type="expression" dxfId="1098" priority="882">
      <formula>$D117="RES"</formula>
    </cfRule>
    <cfRule type="expression" dxfId="1097" priority="883">
      <formula>$D117="SMOD"</formula>
    </cfRule>
    <cfRule type="expression" dxfId="1096" priority="884">
      <formula>$D117="CDMOD"</formula>
    </cfRule>
    <cfRule type="expression" dxfId="1095" priority="885">
      <formula>$D117="ABMOD"</formula>
    </cfRule>
    <cfRule type="expression" dxfId="1094" priority="886">
      <formula>$D117="NBC"</formula>
    </cfRule>
    <cfRule type="expression" dxfId="1093" priority="887">
      <formula>$D117="NAC"</formula>
    </cfRule>
    <cfRule type="expression" dxfId="1092" priority="888">
      <formula>$D117="SND"</formula>
    </cfRule>
    <cfRule type="expression" dxfId="1091" priority="889">
      <formula>$D117="SNC"</formula>
    </cfRule>
    <cfRule type="expression" dxfId="1090" priority="890">
      <formula>$D117="SNB"</formula>
    </cfRule>
    <cfRule type="expression" dxfId="1089" priority="891">
      <formula>$D117="SNA"</formula>
    </cfRule>
  </conditionalFormatting>
  <conditionalFormatting sqref="H58:H64">
    <cfRule type="expression" dxfId="1088" priority="958">
      <formula>$D58="OPN"</formula>
    </cfRule>
    <cfRule type="expression" dxfId="1087" priority="959">
      <formula>$D58="RES"</formula>
    </cfRule>
    <cfRule type="expression" dxfId="1086" priority="960">
      <formula>$D58="SMOD"</formula>
    </cfRule>
    <cfRule type="expression" dxfId="1085" priority="961">
      <formula>$D58="CDMOD"</formula>
    </cfRule>
    <cfRule type="expression" dxfId="1084" priority="962">
      <formula>$D58="ABMOD"</formula>
    </cfRule>
    <cfRule type="expression" dxfId="1083" priority="963">
      <formula>$D58="NBC"</formula>
    </cfRule>
    <cfRule type="expression" dxfId="1082" priority="964">
      <formula>$D58="NAC"</formula>
    </cfRule>
    <cfRule type="expression" dxfId="1081" priority="965">
      <formula>$D58="SND"</formula>
    </cfRule>
    <cfRule type="expression" dxfId="1080" priority="966">
      <formula>$D58="SNC"</formula>
    </cfRule>
    <cfRule type="expression" dxfId="1079" priority="967">
      <formula>$D58="SNB"</formula>
    </cfRule>
    <cfRule type="expression" dxfId="1078" priority="968">
      <formula>$D58="SNA"</formula>
    </cfRule>
  </conditionalFormatting>
  <conditionalFormatting sqref="H67:H71">
    <cfRule type="expression" dxfId="1077" priority="947">
      <formula>$D67="OPN"</formula>
    </cfRule>
    <cfRule type="expression" dxfId="1076" priority="948">
      <formula>$D67="RES"</formula>
    </cfRule>
    <cfRule type="expression" dxfId="1075" priority="949">
      <formula>$D67="SMOD"</formula>
    </cfRule>
    <cfRule type="expression" dxfId="1074" priority="950">
      <formula>$D67="CDMOD"</formula>
    </cfRule>
    <cfRule type="expression" dxfId="1073" priority="951">
      <formula>$D67="ABMOD"</formula>
    </cfRule>
    <cfRule type="expression" dxfId="1072" priority="952">
      <formula>$D67="NBC"</formula>
    </cfRule>
    <cfRule type="expression" dxfId="1071" priority="953">
      <formula>$D67="NAC"</formula>
    </cfRule>
    <cfRule type="expression" dxfId="1070" priority="954">
      <formula>$D67="SND"</formula>
    </cfRule>
    <cfRule type="expression" dxfId="1069" priority="955">
      <formula>$D67="SNC"</formula>
    </cfRule>
    <cfRule type="expression" dxfId="1068" priority="956">
      <formula>$D67="SNB"</formula>
    </cfRule>
    <cfRule type="expression" dxfId="1067" priority="957">
      <formula>$D67="SNA"</formula>
    </cfRule>
  </conditionalFormatting>
  <conditionalFormatting sqref="H74:H78">
    <cfRule type="expression" dxfId="1066" priority="936">
      <formula>$D74="OPN"</formula>
    </cfRule>
    <cfRule type="expression" dxfId="1065" priority="937">
      <formula>$D74="RES"</formula>
    </cfRule>
    <cfRule type="expression" dxfId="1064" priority="938">
      <formula>$D74="SMOD"</formula>
    </cfRule>
    <cfRule type="expression" dxfId="1063" priority="939">
      <formula>$D74="CDMOD"</formula>
    </cfRule>
    <cfRule type="expression" dxfId="1062" priority="940">
      <formula>$D74="ABMOD"</formula>
    </cfRule>
    <cfRule type="expression" dxfId="1061" priority="941">
      <formula>$D74="NBC"</formula>
    </cfRule>
    <cfRule type="expression" dxfId="1060" priority="942">
      <formula>$D74="NAC"</formula>
    </cfRule>
    <cfRule type="expression" dxfId="1059" priority="943">
      <formula>$D74="SND"</formula>
    </cfRule>
    <cfRule type="expression" dxfId="1058" priority="944">
      <formula>$D74="SNC"</formula>
    </cfRule>
    <cfRule type="expression" dxfId="1057" priority="945">
      <formula>$D74="SNB"</formula>
    </cfRule>
    <cfRule type="expression" dxfId="1056" priority="946">
      <formula>$D74="SNA"</formula>
    </cfRule>
  </conditionalFormatting>
  <conditionalFormatting sqref="H124:H128">
    <cfRule type="expression" dxfId="1055" priority="870">
      <formula>$D124="OPN"</formula>
    </cfRule>
    <cfRule type="expression" dxfId="1054" priority="871">
      <formula>$D124="RES"</formula>
    </cfRule>
    <cfRule type="expression" dxfId="1053" priority="872">
      <formula>$D124="SMOD"</formula>
    </cfRule>
    <cfRule type="expression" dxfId="1052" priority="873">
      <formula>$D124="CDMOD"</formula>
    </cfRule>
    <cfRule type="expression" dxfId="1051" priority="874">
      <formula>$D124="ABMOD"</formula>
    </cfRule>
    <cfRule type="expression" dxfId="1050" priority="875">
      <formula>$D124="NBC"</formula>
    </cfRule>
    <cfRule type="expression" dxfId="1049" priority="876">
      <formula>$D124="NAC"</formula>
    </cfRule>
    <cfRule type="expression" dxfId="1048" priority="877">
      <formula>$D124="SND"</formula>
    </cfRule>
    <cfRule type="expression" dxfId="1047" priority="878">
      <formula>$D124="SNC"</formula>
    </cfRule>
    <cfRule type="expression" dxfId="1046" priority="879">
      <formula>$D124="SNB"</formula>
    </cfRule>
    <cfRule type="expression" dxfId="1045" priority="880">
      <formula>$D124="SNA"</formula>
    </cfRule>
  </conditionalFormatting>
  <conditionalFormatting sqref="H131:H135">
    <cfRule type="expression" dxfId="1044" priority="859">
      <formula>$D131="OPN"</formula>
    </cfRule>
    <cfRule type="expression" dxfId="1043" priority="860">
      <formula>$D131="RES"</formula>
    </cfRule>
    <cfRule type="expression" dxfId="1042" priority="861">
      <formula>$D131="SMOD"</formula>
    </cfRule>
    <cfRule type="expression" dxfId="1041" priority="862">
      <formula>$D131="CDMOD"</formula>
    </cfRule>
    <cfRule type="expression" dxfId="1040" priority="863">
      <formula>$D131="ABMOD"</formula>
    </cfRule>
    <cfRule type="expression" dxfId="1039" priority="864">
      <formula>$D131="NBC"</formula>
    </cfRule>
    <cfRule type="expression" dxfId="1038" priority="865">
      <formula>$D131="NAC"</formula>
    </cfRule>
    <cfRule type="expression" dxfId="1037" priority="866">
      <formula>$D131="SND"</formula>
    </cfRule>
    <cfRule type="expression" dxfId="1036" priority="867">
      <formula>$D131="SNC"</formula>
    </cfRule>
    <cfRule type="expression" dxfId="1035" priority="868">
      <formula>$D131="SNB"</formula>
    </cfRule>
    <cfRule type="expression" dxfId="1034" priority="869">
      <formula>$D131="SNA"</formula>
    </cfRule>
  </conditionalFormatting>
  <conditionalFormatting sqref="B25:D25 F25:H25 O25">
    <cfRule type="expression" dxfId="1033" priority="848">
      <formula>$D25="OPN"</formula>
    </cfRule>
    <cfRule type="expression" dxfId="1032" priority="849">
      <formula>$D25="RES"</formula>
    </cfRule>
    <cfRule type="expression" dxfId="1031" priority="850">
      <formula>$D25="SMOD"</formula>
    </cfRule>
    <cfRule type="expression" dxfId="1030" priority="851">
      <formula>$D25="CDMOD"</formula>
    </cfRule>
    <cfRule type="expression" dxfId="1029" priority="852">
      <formula>$D25="ABMOD"</formula>
    </cfRule>
    <cfRule type="expression" dxfId="1028" priority="853">
      <formula>$D25="NBC"</formula>
    </cfRule>
    <cfRule type="expression" dxfId="1027" priority="854">
      <formula>$D25="NAC"</formula>
    </cfRule>
    <cfRule type="expression" dxfId="1026" priority="855">
      <formula>$D25="SND"</formula>
    </cfRule>
    <cfRule type="expression" dxfId="1025" priority="856">
      <formula>$D25="SNC"</formula>
    </cfRule>
    <cfRule type="expression" dxfId="1024" priority="857">
      <formula>$D25="SNB"</formula>
    </cfRule>
    <cfRule type="expression" dxfId="1023" priority="858">
      <formula>$D25="SNA"</formula>
    </cfRule>
  </conditionalFormatting>
  <conditionalFormatting sqref="F15:H16 B15:D16 O15:O16">
    <cfRule type="expression" dxfId="1022" priority="837">
      <formula>$D15="OPN"</formula>
    </cfRule>
    <cfRule type="expression" dxfId="1021" priority="838">
      <formula>$D15="RES"</formula>
    </cfRule>
    <cfRule type="expression" dxfId="1020" priority="839">
      <formula>$D15="SMOD"</formula>
    </cfRule>
    <cfRule type="expression" dxfId="1019" priority="840">
      <formula>$D15="CDMOD"</formula>
    </cfRule>
    <cfRule type="expression" dxfId="1018" priority="841">
      <formula>$D15="ABMOD"</formula>
    </cfRule>
    <cfRule type="expression" dxfId="1017" priority="842">
      <formula>$D15="NBC"</formula>
    </cfRule>
    <cfRule type="expression" dxfId="1016" priority="843">
      <formula>$D15="NAC"</formula>
    </cfRule>
    <cfRule type="expression" dxfId="1015" priority="844">
      <formula>$D15="SND"</formula>
    </cfRule>
    <cfRule type="expression" dxfId="1014" priority="845">
      <formula>$D15="SNC"</formula>
    </cfRule>
    <cfRule type="expression" dxfId="1013" priority="846">
      <formula>$D15="SNB"</formula>
    </cfRule>
    <cfRule type="expression" dxfId="1012" priority="847">
      <formula>$D15="SNA"</formula>
    </cfRule>
  </conditionalFormatting>
  <conditionalFormatting sqref="B33:D33 F33:H33 O33">
    <cfRule type="expression" dxfId="1011" priority="826">
      <formula>$D33="OPN"</formula>
    </cfRule>
    <cfRule type="expression" dxfId="1010" priority="827">
      <formula>$D33="RES"</formula>
    </cfRule>
    <cfRule type="expression" dxfId="1009" priority="828">
      <formula>$D33="SMOD"</formula>
    </cfRule>
    <cfRule type="expression" dxfId="1008" priority="829">
      <formula>$D33="CDMOD"</formula>
    </cfRule>
    <cfRule type="expression" dxfId="1007" priority="830">
      <formula>$D33="ABMOD"</formula>
    </cfRule>
    <cfRule type="expression" dxfId="1006" priority="831">
      <formula>$D33="NBC"</formula>
    </cfRule>
    <cfRule type="expression" dxfId="1005" priority="832">
      <formula>$D33="NAC"</formula>
    </cfRule>
    <cfRule type="expression" dxfId="1004" priority="833">
      <formula>$D33="SND"</formula>
    </cfRule>
    <cfRule type="expression" dxfId="1003" priority="834">
      <formula>$D33="SNC"</formula>
    </cfRule>
    <cfRule type="expression" dxfId="1002" priority="835">
      <formula>$D33="SNB"</formula>
    </cfRule>
    <cfRule type="expression" dxfId="1001" priority="836">
      <formula>$D33="SNA"</formula>
    </cfRule>
  </conditionalFormatting>
  <conditionalFormatting sqref="F45:H45 B45:D45 O45">
    <cfRule type="expression" dxfId="1000" priority="815">
      <formula>$D45="OPN"</formula>
    </cfRule>
    <cfRule type="expression" dxfId="999" priority="816">
      <formula>$D45="RES"</formula>
    </cfRule>
    <cfRule type="expression" dxfId="998" priority="817">
      <formula>$D45="SMOD"</formula>
    </cfRule>
    <cfRule type="expression" dxfId="997" priority="818">
      <formula>$D45="CDMOD"</formula>
    </cfRule>
    <cfRule type="expression" dxfId="996" priority="819">
      <formula>$D45="ABMOD"</formula>
    </cfRule>
    <cfRule type="expression" dxfId="995" priority="820">
      <formula>$D45="NBC"</formula>
    </cfRule>
    <cfRule type="expression" dxfId="994" priority="821">
      <formula>$D45="NAC"</formula>
    </cfRule>
    <cfRule type="expression" dxfId="993" priority="822">
      <formula>$D45="SND"</formula>
    </cfRule>
    <cfRule type="expression" dxfId="992" priority="823">
      <formula>$D45="SNC"</formula>
    </cfRule>
    <cfRule type="expression" dxfId="991" priority="824">
      <formula>$D45="SNB"</formula>
    </cfRule>
    <cfRule type="expression" dxfId="990" priority="825">
      <formula>$D45="SNA"</formula>
    </cfRule>
  </conditionalFormatting>
  <conditionalFormatting sqref="G106">
    <cfRule type="expression" dxfId="989" priority="804">
      <formula>$D106="OPN"</formula>
    </cfRule>
    <cfRule type="expression" dxfId="988" priority="805">
      <formula>$D106="RES"</formula>
    </cfRule>
    <cfRule type="expression" dxfId="987" priority="806">
      <formula>$D106="SMOD"</formula>
    </cfRule>
    <cfRule type="expression" dxfId="986" priority="807">
      <formula>$D106="CDMOD"</formula>
    </cfRule>
    <cfRule type="expression" dxfId="985" priority="808">
      <formula>$D106="ABMOD"</formula>
    </cfRule>
    <cfRule type="expression" dxfId="984" priority="809">
      <formula>$D106="NBC"</formula>
    </cfRule>
    <cfRule type="expression" dxfId="983" priority="810">
      <formula>$D106="NAC"</formula>
    </cfRule>
    <cfRule type="expression" dxfId="982" priority="811">
      <formula>$D106="SND"</formula>
    </cfRule>
    <cfRule type="expression" dxfId="981" priority="812">
      <formula>$D106="SNC"</formula>
    </cfRule>
    <cfRule type="expression" dxfId="980" priority="813">
      <formula>$D106="SNB"</formula>
    </cfRule>
    <cfRule type="expression" dxfId="979" priority="814">
      <formula>$D106="SNA"</formula>
    </cfRule>
  </conditionalFormatting>
  <conditionalFormatting sqref="H106">
    <cfRule type="expression" dxfId="978" priority="793">
      <formula>$D106="OPN"</formula>
    </cfRule>
    <cfRule type="expression" dxfId="977" priority="794">
      <formula>$D106="RES"</formula>
    </cfRule>
    <cfRule type="expression" dxfId="976" priority="795">
      <formula>$D106="SMOD"</formula>
    </cfRule>
    <cfRule type="expression" dxfId="975" priority="796">
      <formula>$D106="CDMOD"</formula>
    </cfRule>
    <cfRule type="expression" dxfId="974" priority="797">
      <formula>$D106="ABMOD"</formula>
    </cfRule>
    <cfRule type="expression" dxfId="973" priority="798">
      <formula>$D106="NBC"</formula>
    </cfRule>
    <cfRule type="expression" dxfId="972" priority="799">
      <formula>$D106="NAC"</formula>
    </cfRule>
    <cfRule type="expression" dxfId="971" priority="800">
      <formula>$D106="SND"</formula>
    </cfRule>
    <cfRule type="expression" dxfId="970" priority="801">
      <formula>$D106="SNC"</formula>
    </cfRule>
    <cfRule type="expression" dxfId="969" priority="802">
      <formula>$D106="SNB"</formula>
    </cfRule>
    <cfRule type="expression" dxfId="968" priority="803">
      <formula>$D106="SNA"</formula>
    </cfRule>
  </conditionalFormatting>
  <conditionalFormatting sqref="I51:N55">
    <cfRule type="expression" dxfId="967" priority="782">
      <formula>$D51="OPN"</formula>
    </cfRule>
    <cfRule type="expression" dxfId="966" priority="783">
      <formula>$D51="RES"</formula>
    </cfRule>
    <cfRule type="expression" dxfId="965" priority="784">
      <formula>$D51="SMOD"</formula>
    </cfRule>
    <cfRule type="expression" dxfId="964" priority="785">
      <formula>$D51="CDMOD"</formula>
    </cfRule>
    <cfRule type="expression" dxfId="963" priority="786">
      <formula>$D51="ABMOD"</formula>
    </cfRule>
    <cfRule type="expression" dxfId="962" priority="787">
      <formula>$D51="NBC"</formula>
    </cfRule>
    <cfRule type="expression" dxfId="961" priority="788">
      <formula>$D51="NAC"</formula>
    </cfRule>
    <cfRule type="expression" dxfId="960" priority="789">
      <formula>$D51="SND"</formula>
    </cfRule>
    <cfRule type="expression" dxfId="959" priority="790">
      <formula>$D51="SNC"</formula>
    </cfRule>
    <cfRule type="expression" dxfId="958" priority="791">
      <formula>$D51="SNB"</formula>
    </cfRule>
    <cfRule type="expression" dxfId="957" priority="792">
      <formula>$D51="SNA"</formula>
    </cfRule>
  </conditionalFormatting>
  <conditionalFormatting sqref="I58:I64">
    <cfRule type="expression" dxfId="956" priority="771">
      <formula>$D58="OPN"</formula>
    </cfRule>
    <cfRule type="expression" dxfId="955" priority="772">
      <formula>$D58="RES"</formula>
    </cfRule>
    <cfRule type="expression" dxfId="954" priority="773">
      <formula>$D58="SMOD"</formula>
    </cfRule>
    <cfRule type="expression" dxfId="953" priority="774">
      <formula>$D58="CDMOD"</formula>
    </cfRule>
    <cfRule type="expression" dxfId="952" priority="775">
      <formula>$D58="ABMOD"</formula>
    </cfRule>
    <cfRule type="expression" dxfId="951" priority="776">
      <formula>$D58="NBC"</formula>
    </cfRule>
    <cfRule type="expression" dxfId="950" priority="777">
      <formula>$D58="NAC"</formula>
    </cfRule>
    <cfRule type="expression" dxfId="949" priority="778">
      <formula>$D58="SND"</formula>
    </cfRule>
    <cfRule type="expression" dxfId="948" priority="779">
      <formula>$D58="SNC"</formula>
    </cfRule>
    <cfRule type="expression" dxfId="947" priority="780">
      <formula>$D58="SNB"</formula>
    </cfRule>
    <cfRule type="expression" dxfId="946" priority="781">
      <formula>$D58="SNA"</formula>
    </cfRule>
  </conditionalFormatting>
  <conditionalFormatting sqref="I67:I71">
    <cfRule type="expression" dxfId="945" priority="760">
      <formula>$D67="OPN"</formula>
    </cfRule>
    <cfRule type="expression" dxfId="944" priority="761">
      <formula>$D67="RES"</formula>
    </cfRule>
    <cfRule type="expression" dxfId="943" priority="762">
      <formula>$D67="SMOD"</formula>
    </cfRule>
    <cfRule type="expression" dxfId="942" priority="763">
      <formula>$D67="CDMOD"</formula>
    </cfRule>
    <cfRule type="expression" dxfId="941" priority="764">
      <formula>$D67="ABMOD"</formula>
    </cfRule>
    <cfRule type="expression" dxfId="940" priority="765">
      <formula>$D67="NBC"</formula>
    </cfRule>
    <cfRule type="expression" dxfId="939" priority="766">
      <formula>$D67="NAC"</formula>
    </cfRule>
    <cfRule type="expression" dxfId="938" priority="767">
      <formula>$D67="SND"</formula>
    </cfRule>
    <cfRule type="expression" dxfId="937" priority="768">
      <formula>$D67="SNC"</formula>
    </cfRule>
    <cfRule type="expression" dxfId="936" priority="769">
      <formula>$D67="SNB"</formula>
    </cfRule>
    <cfRule type="expression" dxfId="935" priority="770">
      <formula>$D67="SNA"</formula>
    </cfRule>
  </conditionalFormatting>
  <conditionalFormatting sqref="I74:I78">
    <cfRule type="expression" dxfId="934" priority="749">
      <formula>$D74="OPN"</formula>
    </cfRule>
    <cfRule type="expression" dxfId="933" priority="750">
      <formula>$D74="RES"</formula>
    </cfRule>
    <cfRule type="expression" dxfId="932" priority="751">
      <formula>$D74="SMOD"</formula>
    </cfRule>
    <cfRule type="expression" dxfId="931" priority="752">
      <formula>$D74="CDMOD"</formula>
    </cfRule>
    <cfRule type="expression" dxfId="930" priority="753">
      <formula>$D74="ABMOD"</formula>
    </cfRule>
    <cfRule type="expression" dxfId="929" priority="754">
      <formula>$D74="NBC"</formula>
    </cfRule>
    <cfRule type="expression" dxfId="928" priority="755">
      <formula>$D74="NAC"</formula>
    </cfRule>
    <cfRule type="expression" dxfId="927" priority="756">
      <formula>$D74="SND"</formula>
    </cfRule>
    <cfRule type="expression" dxfId="926" priority="757">
      <formula>$D74="SNC"</formula>
    </cfRule>
    <cfRule type="expression" dxfId="925" priority="758">
      <formula>$D74="SNB"</formula>
    </cfRule>
    <cfRule type="expression" dxfId="924" priority="759">
      <formula>$D74="SNA"</formula>
    </cfRule>
  </conditionalFormatting>
  <conditionalFormatting sqref="I81:I85">
    <cfRule type="expression" dxfId="923" priority="738">
      <formula>$D81="OPN"</formula>
    </cfRule>
    <cfRule type="expression" dxfId="922" priority="739">
      <formula>$D81="RES"</formula>
    </cfRule>
    <cfRule type="expression" dxfId="921" priority="740">
      <formula>$D81="SMOD"</formula>
    </cfRule>
    <cfRule type="expression" dxfId="920" priority="741">
      <formula>$D81="CDMOD"</formula>
    </cfRule>
    <cfRule type="expression" dxfId="919" priority="742">
      <formula>$D81="ABMOD"</formula>
    </cfRule>
    <cfRule type="expression" dxfId="918" priority="743">
      <formula>$D81="NBC"</formula>
    </cfRule>
    <cfRule type="expression" dxfId="917" priority="744">
      <formula>$D81="NAC"</formula>
    </cfRule>
    <cfRule type="expression" dxfId="916" priority="745">
      <formula>$D81="SND"</formula>
    </cfRule>
    <cfRule type="expression" dxfId="915" priority="746">
      <formula>$D81="SNC"</formula>
    </cfRule>
    <cfRule type="expression" dxfId="914" priority="747">
      <formula>$D81="SNB"</formula>
    </cfRule>
    <cfRule type="expression" dxfId="913" priority="748">
      <formula>$D81="SNA"</formula>
    </cfRule>
  </conditionalFormatting>
  <conditionalFormatting sqref="I88:I94">
    <cfRule type="expression" dxfId="912" priority="727">
      <formula>$D88="OPN"</formula>
    </cfRule>
    <cfRule type="expression" dxfId="911" priority="728">
      <formula>$D88="RES"</formula>
    </cfRule>
    <cfRule type="expression" dxfId="910" priority="729">
      <formula>$D88="SMOD"</formula>
    </cfRule>
    <cfRule type="expression" dxfId="909" priority="730">
      <formula>$D88="CDMOD"</formula>
    </cfRule>
    <cfRule type="expression" dxfId="908" priority="731">
      <formula>$D88="ABMOD"</formula>
    </cfRule>
    <cfRule type="expression" dxfId="907" priority="732">
      <formula>$D88="NBC"</formula>
    </cfRule>
    <cfRule type="expression" dxfId="906" priority="733">
      <formula>$D88="NAC"</formula>
    </cfRule>
    <cfRule type="expression" dxfId="905" priority="734">
      <formula>$D88="SND"</formula>
    </cfRule>
    <cfRule type="expression" dxfId="904" priority="735">
      <formula>$D88="SNC"</formula>
    </cfRule>
    <cfRule type="expression" dxfId="903" priority="736">
      <formula>$D88="SNB"</formula>
    </cfRule>
    <cfRule type="expression" dxfId="902" priority="737">
      <formula>$D88="SNA"</formula>
    </cfRule>
  </conditionalFormatting>
  <conditionalFormatting sqref="I97:I107">
    <cfRule type="expression" dxfId="901" priority="716">
      <formula>$D97="OPN"</formula>
    </cfRule>
    <cfRule type="expression" dxfId="900" priority="717">
      <formula>$D97="RES"</formula>
    </cfRule>
    <cfRule type="expression" dxfId="899" priority="718">
      <formula>$D97="SMOD"</formula>
    </cfRule>
    <cfRule type="expression" dxfId="898" priority="719">
      <formula>$D97="CDMOD"</formula>
    </cfRule>
    <cfRule type="expression" dxfId="897" priority="720">
      <formula>$D97="ABMOD"</formula>
    </cfRule>
    <cfRule type="expression" dxfId="896" priority="721">
      <formula>$D97="NBC"</formula>
    </cfRule>
    <cfRule type="expression" dxfId="895" priority="722">
      <formula>$D97="NAC"</formula>
    </cfRule>
    <cfRule type="expression" dxfId="894" priority="723">
      <formula>$D97="SND"</formula>
    </cfRule>
    <cfRule type="expression" dxfId="893" priority="724">
      <formula>$D97="SNC"</formula>
    </cfRule>
    <cfRule type="expression" dxfId="892" priority="725">
      <formula>$D97="SNB"</formula>
    </cfRule>
    <cfRule type="expression" dxfId="891" priority="726">
      <formula>$D97="SNA"</formula>
    </cfRule>
  </conditionalFormatting>
  <conditionalFormatting sqref="I110:I114">
    <cfRule type="expression" dxfId="890" priority="705">
      <formula>$D110="OPN"</formula>
    </cfRule>
    <cfRule type="expression" dxfId="889" priority="706">
      <formula>$D110="RES"</formula>
    </cfRule>
    <cfRule type="expression" dxfId="888" priority="707">
      <formula>$D110="SMOD"</formula>
    </cfRule>
    <cfRule type="expression" dxfId="887" priority="708">
      <formula>$D110="CDMOD"</formula>
    </cfRule>
    <cfRule type="expression" dxfId="886" priority="709">
      <formula>$D110="ABMOD"</formula>
    </cfRule>
    <cfRule type="expression" dxfId="885" priority="710">
      <formula>$D110="NBC"</formula>
    </cfRule>
    <cfRule type="expression" dxfId="884" priority="711">
      <formula>$D110="NAC"</formula>
    </cfRule>
    <cfRule type="expression" dxfId="883" priority="712">
      <formula>$D110="SND"</formula>
    </cfRule>
    <cfRule type="expression" dxfId="882" priority="713">
      <formula>$D110="SNC"</formula>
    </cfRule>
    <cfRule type="expression" dxfId="881" priority="714">
      <formula>$D110="SNB"</formula>
    </cfRule>
    <cfRule type="expression" dxfId="880" priority="715">
      <formula>$D110="SNA"</formula>
    </cfRule>
  </conditionalFormatting>
  <conditionalFormatting sqref="I117:I118 I120:I121">
    <cfRule type="expression" dxfId="879" priority="694">
      <formula>$D117="OPN"</formula>
    </cfRule>
    <cfRule type="expression" dxfId="878" priority="695">
      <formula>$D117="RES"</formula>
    </cfRule>
    <cfRule type="expression" dxfId="877" priority="696">
      <formula>$D117="SMOD"</formula>
    </cfRule>
    <cfRule type="expression" dxfId="876" priority="697">
      <formula>$D117="CDMOD"</formula>
    </cfRule>
    <cfRule type="expression" dxfId="875" priority="698">
      <formula>$D117="ABMOD"</formula>
    </cfRule>
    <cfRule type="expression" dxfId="874" priority="699">
      <formula>$D117="NBC"</formula>
    </cfRule>
    <cfRule type="expression" dxfId="873" priority="700">
      <formula>$D117="NAC"</formula>
    </cfRule>
    <cfRule type="expression" dxfId="872" priority="701">
      <formula>$D117="SND"</formula>
    </cfRule>
    <cfRule type="expression" dxfId="871" priority="702">
      <formula>$D117="SNC"</formula>
    </cfRule>
    <cfRule type="expression" dxfId="870" priority="703">
      <formula>$D117="SNB"</formula>
    </cfRule>
    <cfRule type="expression" dxfId="869" priority="704">
      <formula>$D117="SNA"</formula>
    </cfRule>
  </conditionalFormatting>
  <conditionalFormatting sqref="I124:I128">
    <cfRule type="expression" dxfId="868" priority="683">
      <formula>$D124="OPN"</formula>
    </cfRule>
    <cfRule type="expression" dxfId="867" priority="684">
      <formula>$D124="RES"</formula>
    </cfRule>
    <cfRule type="expression" dxfId="866" priority="685">
      <formula>$D124="SMOD"</formula>
    </cfRule>
    <cfRule type="expression" dxfId="865" priority="686">
      <formula>$D124="CDMOD"</formula>
    </cfRule>
    <cfRule type="expression" dxfId="864" priority="687">
      <formula>$D124="ABMOD"</formula>
    </cfRule>
    <cfRule type="expression" dxfId="863" priority="688">
      <formula>$D124="NBC"</formula>
    </cfRule>
    <cfRule type="expression" dxfId="862" priority="689">
      <formula>$D124="NAC"</formula>
    </cfRule>
    <cfRule type="expression" dxfId="861" priority="690">
      <formula>$D124="SND"</formula>
    </cfRule>
    <cfRule type="expression" dxfId="860" priority="691">
      <formula>$D124="SNC"</formula>
    </cfRule>
    <cfRule type="expression" dxfId="859" priority="692">
      <formula>$D124="SNB"</formula>
    </cfRule>
    <cfRule type="expression" dxfId="858" priority="693">
      <formula>$D124="SNA"</formula>
    </cfRule>
  </conditionalFormatting>
  <conditionalFormatting sqref="I131:I135">
    <cfRule type="expression" dxfId="857" priority="672">
      <formula>$D131="OPN"</formula>
    </cfRule>
    <cfRule type="expression" dxfId="856" priority="673">
      <formula>$D131="RES"</formula>
    </cfRule>
    <cfRule type="expression" dxfId="855" priority="674">
      <formula>$D131="SMOD"</formula>
    </cfRule>
    <cfRule type="expression" dxfId="854" priority="675">
      <formula>$D131="CDMOD"</formula>
    </cfRule>
    <cfRule type="expression" dxfId="853" priority="676">
      <formula>$D131="ABMOD"</formula>
    </cfRule>
    <cfRule type="expression" dxfId="852" priority="677">
      <formula>$D131="NBC"</formula>
    </cfRule>
    <cfRule type="expression" dxfId="851" priority="678">
      <formula>$D131="NAC"</formula>
    </cfRule>
    <cfRule type="expression" dxfId="850" priority="679">
      <formula>$D131="SND"</formula>
    </cfRule>
    <cfRule type="expression" dxfId="849" priority="680">
      <formula>$D131="SNC"</formula>
    </cfRule>
    <cfRule type="expression" dxfId="848" priority="681">
      <formula>$D131="SNB"</formula>
    </cfRule>
    <cfRule type="expression" dxfId="847" priority="682">
      <formula>$D131="SNA"</formula>
    </cfRule>
  </conditionalFormatting>
  <conditionalFormatting sqref="H28:I28">
    <cfRule type="expression" dxfId="846" priority="661">
      <formula>$D28="OPN"</formula>
    </cfRule>
    <cfRule type="expression" dxfId="845" priority="662">
      <formula>$D28="RES"</formula>
    </cfRule>
    <cfRule type="expression" dxfId="844" priority="663">
      <formula>$D28="SMOD"</formula>
    </cfRule>
    <cfRule type="expression" dxfId="843" priority="664">
      <formula>$D28="CDMOD"</formula>
    </cfRule>
    <cfRule type="expression" dxfId="842" priority="665">
      <formula>$D28="ABMOD"</formula>
    </cfRule>
    <cfRule type="expression" dxfId="841" priority="666">
      <formula>$D28="NBC"</formula>
    </cfRule>
    <cfRule type="expression" dxfId="840" priority="667">
      <formula>$D28="NAC"</formula>
    </cfRule>
    <cfRule type="expression" dxfId="839" priority="668">
      <formula>$D28="SND"</formula>
    </cfRule>
    <cfRule type="expression" dxfId="838" priority="669">
      <formula>$D28="SNC"</formula>
    </cfRule>
    <cfRule type="expression" dxfId="837" priority="670">
      <formula>$D28="SNB"</formula>
    </cfRule>
    <cfRule type="expression" dxfId="836" priority="671">
      <formula>$D28="SNA"</formula>
    </cfRule>
  </conditionalFormatting>
  <conditionalFormatting sqref="F28:G28 B28:D28 O28">
    <cfRule type="expression" dxfId="835" priority="650">
      <formula>$D28="OPN"</formula>
    </cfRule>
    <cfRule type="expression" dxfId="834" priority="651">
      <formula>$D28="RES"</formula>
    </cfRule>
    <cfRule type="expression" dxfId="833" priority="652">
      <formula>$D28="SMOD"</formula>
    </cfRule>
    <cfRule type="expression" dxfId="832" priority="653">
      <formula>$D28="CDMOD"</formula>
    </cfRule>
    <cfRule type="expression" dxfId="831" priority="654">
      <formula>$D28="ABMOD"</formula>
    </cfRule>
    <cfRule type="expression" dxfId="830" priority="655">
      <formula>$D28="NBC"</formula>
    </cfRule>
    <cfRule type="expression" dxfId="829" priority="656">
      <formula>$D28="NAC"</formula>
    </cfRule>
    <cfRule type="expression" dxfId="828" priority="657">
      <formula>$D28="SND"</formula>
    </cfRule>
    <cfRule type="expression" dxfId="827" priority="658">
      <formula>$D28="SNC"</formula>
    </cfRule>
    <cfRule type="expression" dxfId="826" priority="659">
      <formula>$D28="SNB"</formula>
    </cfRule>
    <cfRule type="expression" dxfId="825" priority="660">
      <formula>$D28="SNA"</formula>
    </cfRule>
  </conditionalFormatting>
  <conditionalFormatting sqref="J58:J64">
    <cfRule type="expression" dxfId="824" priority="639">
      <formula>$D58="OPN"</formula>
    </cfRule>
    <cfRule type="expression" dxfId="823" priority="640">
      <formula>$D58="RES"</formula>
    </cfRule>
    <cfRule type="expression" dxfId="822" priority="641">
      <formula>$D58="SMOD"</formula>
    </cfRule>
    <cfRule type="expression" dxfId="821" priority="642">
      <formula>$D58="CDMOD"</formula>
    </cfRule>
    <cfRule type="expression" dxfId="820" priority="643">
      <formula>$D58="ABMOD"</formula>
    </cfRule>
    <cfRule type="expression" dxfId="819" priority="644">
      <formula>$D58="NBC"</formula>
    </cfRule>
    <cfRule type="expression" dxfId="818" priority="645">
      <formula>$D58="NAC"</formula>
    </cfRule>
    <cfRule type="expression" dxfId="817" priority="646">
      <formula>$D58="SND"</formula>
    </cfRule>
    <cfRule type="expression" dxfId="816" priority="647">
      <formula>$D58="SNC"</formula>
    </cfRule>
    <cfRule type="expression" dxfId="815" priority="648">
      <formula>$D58="SNB"</formula>
    </cfRule>
    <cfRule type="expression" dxfId="814" priority="649">
      <formula>$D58="SNA"</formula>
    </cfRule>
  </conditionalFormatting>
  <conditionalFormatting sqref="J67:J71">
    <cfRule type="expression" dxfId="813" priority="628">
      <formula>$D67="OPN"</formula>
    </cfRule>
    <cfRule type="expression" dxfId="812" priority="629">
      <formula>$D67="RES"</formula>
    </cfRule>
    <cfRule type="expression" dxfId="811" priority="630">
      <formula>$D67="SMOD"</formula>
    </cfRule>
    <cfRule type="expression" dxfId="810" priority="631">
      <formula>$D67="CDMOD"</formula>
    </cfRule>
    <cfRule type="expression" dxfId="809" priority="632">
      <formula>$D67="ABMOD"</formula>
    </cfRule>
    <cfRule type="expression" dxfId="808" priority="633">
      <formula>$D67="NBC"</formula>
    </cfRule>
    <cfRule type="expression" dxfId="807" priority="634">
      <formula>$D67="NAC"</formula>
    </cfRule>
    <cfRule type="expression" dxfId="806" priority="635">
      <formula>$D67="SND"</formula>
    </cfRule>
    <cfRule type="expression" dxfId="805" priority="636">
      <formula>$D67="SNC"</formula>
    </cfRule>
    <cfRule type="expression" dxfId="804" priority="637">
      <formula>$D67="SNB"</formula>
    </cfRule>
    <cfRule type="expression" dxfId="803" priority="638">
      <formula>$D67="SNA"</formula>
    </cfRule>
  </conditionalFormatting>
  <conditionalFormatting sqref="J74:J78">
    <cfRule type="expression" dxfId="802" priority="617">
      <formula>$D74="OPN"</formula>
    </cfRule>
    <cfRule type="expression" dxfId="801" priority="618">
      <formula>$D74="RES"</formula>
    </cfRule>
    <cfRule type="expression" dxfId="800" priority="619">
      <formula>$D74="SMOD"</formula>
    </cfRule>
    <cfRule type="expression" dxfId="799" priority="620">
      <formula>$D74="CDMOD"</formula>
    </cfRule>
    <cfRule type="expression" dxfId="798" priority="621">
      <formula>$D74="ABMOD"</formula>
    </cfRule>
    <cfRule type="expression" dxfId="797" priority="622">
      <formula>$D74="NBC"</formula>
    </cfRule>
    <cfRule type="expression" dxfId="796" priority="623">
      <formula>$D74="NAC"</formula>
    </cfRule>
    <cfRule type="expression" dxfId="795" priority="624">
      <formula>$D74="SND"</formula>
    </cfRule>
    <cfRule type="expression" dxfId="794" priority="625">
      <formula>$D74="SNC"</formula>
    </cfRule>
    <cfRule type="expression" dxfId="793" priority="626">
      <formula>$D74="SNB"</formula>
    </cfRule>
    <cfRule type="expression" dxfId="792" priority="627">
      <formula>$D74="SNA"</formula>
    </cfRule>
  </conditionalFormatting>
  <conditionalFormatting sqref="J81:J85">
    <cfRule type="expression" dxfId="791" priority="595">
      <formula>$D81="OPN"</formula>
    </cfRule>
    <cfRule type="expression" dxfId="790" priority="596">
      <formula>$D81="RES"</formula>
    </cfRule>
    <cfRule type="expression" dxfId="789" priority="597">
      <formula>$D81="SMOD"</formula>
    </cfRule>
    <cfRule type="expression" dxfId="788" priority="598">
      <formula>$D81="CDMOD"</formula>
    </cfRule>
    <cfRule type="expression" dxfId="787" priority="599">
      <formula>$D81="ABMOD"</formula>
    </cfRule>
    <cfRule type="expression" dxfId="786" priority="600">
      <formula>$D81="NBC"</formula>
    </cfRule>
    <cfRule type="expression" dxfId="785" priority="601">
      <formula>$D81="NAC"</formula>
    </cfRule>
    <cfRule type="expression" dxfId="784" priority="602">
      <formula>$D81="SND"</formula>
    </cfRule>
    <cfRule type="expression" dxfId="783" priority="603">
      <formula>$D81="SNC"</formula>
    </cfRule>
    <cfRule type="expression" dxfId="782" priority="604">
      <formula>$D81="SNB"</formula>
    </cfRule>
    <cfRule type="expression" dxfId="781" priority="605">
      <formula>$D81="SNA"</formula>
    </cfRule>
  </conditionalFormatting>
  <conditionalFormatting sqref="J88:J94">
    <cfRule type="expression" dxfId="780" priority="584">
      <formula>$D88="OPN"</formula>
    </cfRule>
    <cfRule type="expression" dxfId="779" priority="585">
      <formula>$D88="RES"</formula>
    </cfRule>
    <cfRule type="expression" dxfId="778" priority="586">
      <formula>$D88="SMOD"</formula>
    </cfRule>
    <cfRule type="expression" dxfId="777" priority="587">
      <formula>$D88="CDMOD"</formula>
    </cfRule>
    <cfRule type="expression" dxfId="776" priority="588">
      <formula>$D88="ABMOD"</formula>
    </cfRule>
    <cfRule type="expression" dxfId="775" priority="589">
      <formula>$D88="NBC"</formula>
    </cfRule>
    <cfRule type="expression" dxfId="774" priority="590">
      <formula>$D88="NAC"</formula>
    </cfRule>
    <cfRule type="expression" dxfId="773" priority="591">
      <formula>$D88="SND"</formula>
    </cfRule>
    <cfRule type="expression" dxfId="772" priority="592">
      <formula>$D88="SNC"</formula>
    </cfRule>
    <cfRule type="expression" dxfId="771" priority="593">
      <formula>$D88="SNB"</formula>
    </cfRule>
    <cfRule type="expression" dxfId="770" priority="594">
      <formula>$D88="SNA"</formula>
    </cfRule>
  </conditionalFormatting>
  <conditionalFormatting sqref="J97:J107">
    <cfRule type="expression" dxfId="769" priority="573">
      <formula>$D97="OPN"</formula>
    </cfRule>
    <cfRule type="expression" dxfId="768" priority="574">
      <formula>$D97="RES"</formula>
    </cfRule>
    <cfRule type="expression" dxfId="767" priority="575">
      <formula>$D97="SMOD"</formula>
    </cfRule>
    <cfRule type="expression" dxfId="766" priority="576">
      <formula>$D97="CDMOD"</formula>
    </cfRule>
    <cfRule type="expression" dxfId="765" priority="577">
      <formula>$D97="ABMOD"</formula>
    </cfRule>
    <cfRule type="expression" dxfId="764" priority="578">
      <formula>$D97="NBC"</formula>
    </cfRule>
    <cfRule type="expression" dxfId="763" priority="579">
      <formula>$D97="NAC"</formula>
    </cfRule>
    <cfRule type="expression" dxfId="762" priority="580">
      <formula>$D97="SND"</formula>
    </cfRule>
    <cfRule type="expression" dxfId="761" priority="581">
      <formula>$D97="SNC"</formula>
    </cfRule>
    <cfRule type="expression" dxfId="760" priority="582">
      <formula>$D97="SNB"</formula>
    </cfRule>
    <cfRule type="expression" dxfId="759" priority="583">
      <formula>$D97="SNA"</formula>
    </cfRule>
  </conditionalFormatting>
  <conditionalFormatting sqref="J110:J114">
    <cfRule type="expression" dxfId="758" priority="562">
      <formula>$D110="OPN"</formula>
    </cfRule>
    <cfRule type="expression" dxfId="757" priority="563">
      <formula>$D110="RES"</formula>
    </cfRule>
    <cfRule type="expression" dxfId="756" priority="564">
      <formula>$D110="SMOD"</formula>
    </cfRule>
    <cfRule type="expression" dxfId="755" priority="565">
      <formula>$D110="CDMOD"</formula>
    </cfRule>
    <cfRule type="expression" dxfId="754" priority="566">
      <formula>$D110="ABMOD"</formula>
    </cfRule>
    <cfRule type="expression" dxfId="753" priority="567">
      <formula>$D110="NBC"</formula>
    </cfRule>
    <cfRule type="expression" dxfId="752" priority="568">
      <formula>$D110="NAC"</formula>
    </cfRule>
    <cfRule type="expression" dxfId="751" priority="569">
      <formula>$D110="SND"</formula>
    </cfRule>
    <cfRule type="expression" dxfId="750" priority="570">
      <formula>$D110="SNC"</formula>
    </cfRule>
    <cfRule type="expression" dxfId="749" priority="571">
      <formula>$D110="SNB"</formula>
    </cfRule>
    <cfRule type="expression" dxfId="748" priority="572">
      <formula>$D110="SNA"</formula>
    </cfRule>
  </conditionalFormatting>
  <conditionalFormatting sqref="J117:J121">
    <cfRule type="expression" dxfId="747" priority="551">
      <formula>$D117="OPN"</formula>
    </cfRule>
    <cfRule type="expression" dxfId="746" priority="552">
      <formula>$D117="RES"</formula>
    </cfRule>
    <cfRule type="expression" dxfId="745" priority="553">
      <formula>$D117="SMOD"</formula>
    </cfRule>
    <cfRule type="expression" dxfId="744" priority="554">
      <formula>$D117="CDMOD"</formula>
    </cfRule>
    <cfRule type="expression" dxfId="743" priority="555">
      <formula>$D117="ABMOD"</formula>
    </cfRule>
    <cfRule type="expression" dxfId="742" priority="556">
      <formula>$D117="NBC"</formula>
    </cfRule>
    <cfRule type="expression" dxfId="741" priority="557">
      <formula>$D117="NAC"</formula>
    </cfRule>
    <cfRule type="expression" dxfId="740" priority="558">
      <formula>$D117="SND"</formula>
    </cfRule>
    <cfRule type="expression" dxfId="739" priority="559">
      <formula>$D117="SNC"</formula>
    </cfRule>
    <cfRule type="expression" dxfId="738" priority="560">
      <formula>$D117="SNB"</formula>
    </cfRule>
    <cfRule type="expression" dxfId="737" priority="561">
      <formula>$D117="SNA"</formula>
    </cfRule>
  </conditionalFormatting>
  <conditionalFormatting sqref="J124:J128">
    <cfRule type="expression" dxfId="736" priority="540">
      <formula>$D124="OPN"</formula>
    </cfRule>
    <cfRule type="expression" dxfId="735" priority="541">
      <formula>$D124="RES"</formula>
    </cfRule>
    <cfRule type="expression" dxfId="734" priority="542">
      <formula>$D124="SMOD"</formula>
    </cfRule>
    <cfRule type="expression" dxfId="733" priority="543">
      <formula>$D124="CDMOD"</formula>
    </cfRule>
    <cfRule type="expression" dxfId="732" priority="544">
      <formula>$D124="ABMOD"</formula>
    </cfRule>
    <cfRule type="expression" dxfId="731" priority="545">
      <formula>$D124="NBC"</formula>
    </cfRule>
    <cfRule type="expression" dxfId="730" priority="546">
      <formula>$D124="NAC"</formula>
    </cfRule>
    <cfRule type="expression" dxfId="729" priority="547">
      <formula>$D124="SND"</formula>
    </cfRule>
    <cfRule type="expression" dxfId="728" priority="548">
      <formula>$D124="SNC"</formula>
    </cfRule>
    <cfRule type="expression" dxfId="727" priority="549">
      <formula>$D124="SNB"</formula>
    </cfRule>
    <cfRule type="expression" dxfId="726" priority="550">
      <formula>$D124="SNA"</formula>
    </cfRule>
  </conditionalFormatting>
  <conditionalFormatting sqref="J131:J135">
    <cfRule type="expression" dxfId="725" priority="529">
      <formula>$D131="OPN"</formula>
    </cfRule>
    <cfRule type="expression" dxfId="724" priority="530">
      <formula>$D131="RES"</formula>
    </cfRule>
    <cfRule type="expression" dxfId="723" priority="531">
      <formula>$D131="SMOD"</formula>
    </cfRule>
    <cfRule type="expression" dxfId="722" priority="532">
      <formula>$D131="CDMOD"</formula>
    </cfRule>
    <cfRule type="expression" dxfId="721" priority="533">
      <formula>$D131="ABMOD"</formula>
    </cfRule>
    <cfRule type="expression" dxfId="720" priority="534">
      <formula>$D131="NBC"</formula>
    </cfRule>
    <cfRule type="expression" dxfId="719" priority="535">
      <formula>$D131="NAC"</formula>
    </cfRule>
    <cfRule type="expression" dxfId="718" priority="536">
      <formula>$D131="SND"</formula>
    </cfRule>
    <cfRule type="expression" dxfId="717" priority="537">
      <formula>$D131="SNC"</formula>
    </cfRule>
    <cfRule type="expression" dxfId="716" priority="538">
      <formula>$D131="SNB"</formula>
    </cfRule>
    <cfRule type="expression" dxfId="715" priority="539">
      <formula>$D131="SNA"</formula>
    </cfRule>
  </conditionalFormatting>
  <conditionalFormatting sqref="K58:K64">
    <cfRule type="expression" dxfId="714" priority="518">
      <formula>$D58="OPN"</formula>
    </cfRule>
    <cfRule type="expression" dxfId="713" priority="519">
      <formula>$D58="RES"</formula>
    </cfRule>
    <cfRule type="expression" dxfId="712" priority="520">
      <formula>$D58="SMOD"</formula>
    </cfRule>
    <cfRule type="expression" dxfId="711" priority="521">
      <formula>$D58="CDMOD"</formula>
    </cfRule>
    <cfRule type="expression" dxfId="710" priority="522">
      <formula>$D58="ABMOD"</formula>
    </cfRule>
    <cfRule type="expression" dxfId="709" priority="523">
      <formula>$D58="NBC"</formula>
    </cfRule>
    <cfRule type="expression" dxfId="708" priority="524">
      <formula>$D58="NAC"</formula>
    </cfRule>
    <cfRule type="expression" dxfId="707" priority="525">
      <formula>$D58="SND"</formula>
    </cfRule>
    <cfRule type="expression" dxfId="706" priority="526">
      <formula>$D58="SNC"</formula>
    </cfRule>
    <cfRule type="expression" dxfId="705" priority="527">
      <formula>$D58="SNB"</formula>
    </cfRule>
    <cfRule type="expression" dxfId="704" priority="528">
      <formula>$D58="SNA"</formula>
    </cfRule>
  </conditionalFormatting>
  <conditionalFormatting sqref="K67:K71">
    <cfRule type="expression" dxfId="703" priority="507">
      <formula>$D67="OPN"</formula>
    </cfRule>
    <cfRule type="expression" dxfId="702" priority="508">
      <formula>$D67="RES"</formula>
    </cfRule>
    <cfRule type="expression" dxfId="701" priority="509">
      <formula>$D67="SMOD"</formula>
    </cfRule>
    <cfRule type="expression" dxfId="700" priority="510">
      <formula>$D67="CDMOD"</formula>
    </cfRule>
    <cfRule type="expression" dxfId="699" priority="511">
      <formula>$D67="ABMOD"</formula>
    </cfRule>
    <cfRule type="expression" dxfId="698" priority="512">
      <formula>$D67="NBC"</formula>
    </cfRule>
    <cfRule type="expression" dxfId="697" priority="513">
      <formula>$D67="NAC"</formula>
    </cfRule>
    <cfRule type="expression" dxfId="696" priority="514">
      <formula>$D67="SND"</formula>
    </cfRule>
    <cfRule type="expression" dxfId="695" priority="515">
      <formula>$D67="SNC"</formula>
    </cfRule>
    <cfRule type="expression" dxfId="694" priority="516">
      <formula>$D67="SNB"</formula>
    </cfRule>
    <cfRule type="expression" dxfId="693" priority="517">
      <formula>$D67="SNA"</formula>
    </cfRule>
  </conditionalFormatting>
  <conditionalFormatting sqref="K74:K78">
    <cfRule type="expression" dxfId="692" priority="496">
      <formula>$D74="OPN"</formula>
    </cfRule>
    <cfRule type="expression" dxfId="691" priority="497">
      <formula>$D74="RES"</formula>
    </cfRule>
    <cfRule type="expression" dxfId="690" priority="498">
      <formula>$D74="SMOD"</formula>
    </cfRule>
    <cfRule type="expression" dxfId="689" priority="499">
      <formula>$D74="CDMOD"</formula>
    </cfRule>
    <cfRule type="expression" dxfId="688" priority="500">
      <formula>$D74="ABMOD"</formula>
    </cfRule>
    <cfRule type="expression" dxfId="687" priority="501">
      <formula>$D74="NBC"</formula>
    </cfRule>
    <cfRule type="expression" dxfId="686" priority="502">
      <formula>$D74="NAC"</formula>
    </cfRule>
    <cfRule type="expression" dxfId="685" priority="503">
      <formula>$D74="SND"</formula>
    </cfRule>
    <cfRule type="expression" dxfId="684" priority="504">
      <formula>$D74="SNC"</formula>
    </cfRule>
    <cfRule type="expression" dxfId="683" priority="505">
      <formula>$D74="SNB"</formula>
    </cfRule>
    <cfRule type="expression" dxfId="682" priority="506">
      <formula>$D74="SNA"</formula>
    </cfRule>
  </conditionalFormatting>
  <conditionalFormatting sqref="K81:K85">
    <cfRule type="expression" dxfId="681" priority="485">
      <formula>$D81="OPN"</formula>
    </cfRule>
    <cfRule type="expression" dxfId="680" priority="486">
      <formula>$D81="RES"</formula>
    </cfRule>
    <cfRule type="expression" dxfId="679" priority="487">
      <formula>$D81="SMOD"</formula>
    </cfRule>
    <cfRule type="expression" dxfId="678" priority="488">
      <formula>$D81="CDMOD"</formula>
    </cfRule>
    <cfRule type="expression" dxfId="677" priority="489">
      <formula>$D81="ABMOD"</formula>
    </cfRule>
    <cfRule type="expression" dxfId="676" priority="490">
      <formula>$D81="NBC"</formula>
    </cfRule>
    <cfRule type="expression" dxfId="675" priority="491">
      <formula>$D81="NAC"</formula>
    </cfRule>
    <cfRule type="expression" dxfId="674" priority="492">
      <formula>$D81="SND"</formula>
    </cfRule>
    <cfRule type="expression" dxfId="673" priority="493">
      <formula>$D81="SNC"</formula>
    </cfRule>
    <cfRule type="expression" dxfId="672" priority="494">
      <formula>$D81="SNB"</formula>
    </cfRule>
    <cfRule type="expression" dxfId="671" priority="495">
      <formula>$D81="SNA"</formula>
    </cfRule>
  </conditionalFormatting>
  <conditionalFormatting sqref="K88:K94">
    <cfRule type="expression" dxfId="670" priority="474">
      <formula>$D88="OPN"</formula>
    </cfRule>
    <cfRule type="expression" dxfId="669" priority="475">
      <formula>$D88="RES"</formula>
    </cfRule>
    <cfRule type="expression" dxfId="668" priority="476">
      <formula>$D88="SMOD"</formula>
    </cfRule>
    <cfRule type="expression" dxfId="667" priority="477">
      <formula>$D88="CDMOD"</formula>
    </cfRule>
    <cfRule type="expression" dxfId="666" priority="478">
      <formula>$D88="ABMOD"</formula>
    </cfRule>
    <cfRule type="expression" dxfId="665" priority="479">
      <formula>$D88="NBC"</formula>
    </cfRule>
    <cfRule type="expression" dxfId="664" priority="480">
      <formula>$D88="NAC"</formula>
    </cfRule>
    <cfRule type="expression" dxfId="663" priority="481">
      <formula>$D88="SND"</formula>
    </cfRule>
    <cfRule type="expression" dxfId="662" priority="482">
      <formula>$D88="SNC"</formula>
    </cfRule>
    <cfRule type="expression" dxfId="661" priority="483">
      <formula>$D88="SNB"</formula>
    </cfRule>
    <cfRule type="expression" dxfId="660" priority="484">
      <formula>$D88="SNA"</formula>
    </cfRule>
  </conditionalFormatting>
  <conditionalFormatting sqref="K97:K107">
    <cfRule type="expression" dxfId="659" priority="463">
      <formula>$D97="OPN"</formula>
    </cfRule>
    <cfRule type="expression" dxfId="658" priority="464">
      <formula>$D97="RES"</formula>
    </cfRule>
    <cfRule type="expression" dxfId="657" priority="465">
      <formula>$D97="SMOD"</formula>
    </cfRule>
    <cfRule type="expression" dxfId="656" priority="466">
      <formula>$D97="CDMOD"</formula>
    </cfRule>
    <cfRule type="expression" dxfId="655" priority="467">
      <formula>$D97="ABMOD"</formula>
    </cfRule>
    <cfRule type="expression" dxfId="654" priority="468">
      <formula>$D97="NBC"</formula>
    </cfRule>
    <cfRule type="expression" dxfId="653" priority="469">
      <formula>$D97="NAC"</formula>
    </cfRule>
    <cfRule type="expression" dxfId="652" priority="470">
      <formula>$D97="SND"</formula>
    </cfRule>
    <cfRule type="expression" dxfId="651" priority="471">
      <formula>$D97="SNC"</formula>
    </cfRule>
    <cfRule type="expression" dxfId="650" priority="472">
      <formula>$D97="SNB"</formula>
    </cfRule>
    <cfRule type="expression" dxfId="649" priority="473">
      <formula>$D97="SNA"</formula>
    </cfRule>
  </conditionalFormatting>
  <conditionalFormatting sqref="K110:K114">
    <cfRule type="expression" dxfId="648" priority="452">
      <formula>$D110="OPN"</formula>
    </cfRule>
    <cfRule type="expression" dxfId="647" priority="453">
      <formula>$D110="RES"</formula>
    </cfRule>
    <cfRule type="expression" dxfId="646" priority="454">
      <formula>$D110="SMOD"</formula>
    </cfRule>
    <cfRule type="expression" dxfId="645" priority="455">
      <formula>$D110="CDMOD"</formula>
    </cfRule>
    <cfRule type="expression" dxfId="644" priority="456">
      <formula>$D110="ABMOD"</formula>
    </cfRule>
    <cfRule type="expression" dxfId="643" priority="457">
      <formula>$D110="NBC"</formula>
    </cfRule>
    <cfRule type="expression" dxfId="642" priority="458">
      <formula>$D110="NAC"</formula>
    </cfRule>
    <cfRule type="expression" dxfId="641" priority="459">
      <formula>$D110="SND"</formula>
    </cfRule>
    <cfRule type="expression" dxfId="640" priority="460">
      <formula>$D110="SNC"</formula>
    </cfRule>
    <cfRule type="expression" dxfId="639" priority="461">
      <formula>$D110="SNB"</formula>
    </cfRule>
    <cfRule type="expression" dxfId="638" priority="462">
      <formula>$D110="SNA"</formula>
    </cfRule>
  </conditionalFormatting>
  <conditionalFormatting sqref="G119">
    <cfRule type="expression" dxfId="637" priority="441">
      <formula>$D119="OPN"</formula>
    </cfRule>
    <cfRule type="expression" dxfId="636" priority="442">
      <formula>$D119="RES"</formula>
    </cfRule>
    <cfRule type="expression" dxfId="635" priority="443">
      <formula>$D119="SMOD"</formula>
    </cfRule>
    <cfRule type="expression" dxfId="634" priority="444">
      <formula>$D119="CDMOD"</formula>
    </cfRule>
    <cfRule type="expression" dxfId="633" priority="445">
      <formula>$D119="ABMOD"</formula>
    </cfRule>
    <cfRule type="expression" dxfId="632" priority="446">
      <formula>$D119="NBC"</formula>
    </cfRule>
    <cfRule type="expression" dxfId="631" priority="447">
      <formula>$D119="NAC"</formula>
    </cfRule>
    <cfRule type="expression" dxfId="630" priority="448">
      <formula>$D119="SND"</formula>
    </cfRule>
    <cfRule type="expression" dxfId="629" priority="449">
      <formula>$D119="SNC"</formula>
    </cfRule>
    <cfRule type="expression" dxfId="628" priority="450">
      <formula>$D119="SNB"</formula>
    </cfRule>
    <cfRule type="expression" dxfId="627" priority="451">
      <formula>$D119="SNA"</formula>
    </cfRule>
  </conditionalFormatting>
  <conditionalFormatting sqref="H119">
    <cfRule type="expression" dxfId="626" priority="430">
      <formula>$D119="OPN"</formula>
    </cfRule>
    <cfRule type="expression" dxfId="625" priority="431">
      <formula>$D119="RES"</formula>
    </cfRule>
    <cfRule type="expression" dxfId="624" priority="432">
      <formula>$D119="SMOD"</formula>
    </cfRule>
    <cfRule type="expression" dxfId="623" priority="433">
      <formula>$D119="CDMOD"</formula>
    </cfRule>
    <cfRule type="expression" dxfId="622" priority="434">
      <formula>$D119="ABMOD"</formula>
    </cfRule>
    <cfRule type="expression" dxfId="621" priority="435">
      <formula>$D119="NBC"</formula>
    </cfRule>
    <cfRule type="expression" dxfId="620" priority="436">
      <formula>$D119="NAC"</formula>
    </cfRule>
    <cfRule type="expression" dxfId="619" priority="437">
      <formula>$D119="SND"</formula>
    </cfRule>
    <cfRule type="expression" dxfId="618" priority="438">
      <formula>$D119="SNC"</formula>
    </cfRule>
    <cfRule type="expression" dxfId="617" priority="439">
      <formula>$D119="SNB"</formula>
    </cfRule>
    <cfRule type="expression" dxfId="616" priority="440">
      <formula>$D119="SNA"</formula>
    </cfRule>
  </conditionalFormatting>
  <conditionalFormatting sqref="I119">
    <cfRule type="expression" dxfId="615" priority="419">
      <formula>$D119="OPN"</formula>
    </cfRule>
    <cfRule type="expression" dxfId="614" priority="420">
      <formula>$D119="RES"</formula>
    </cfRule>
    <cfRule type="expression" dxfId="613" priority="421">
      <formula>$D119="SMOD"</formula>
    </cfRule>
    <cfRule type="expression" dxfId="612" priority="422">
      <formula>$D119="CDMOD"</formula>
    </cfRule>
    <cfRule type="expression" dxfId="611" priority="423">
      <formula>$D119="ABMOD"</formula>
    </cfRule>
    <cfRule type="expression" dxfId="610" priority="424">
      <formula>$D119="NBC"</formula>
    </cfRule>
    <cfRule type="expression" dxfId="609" priority="425">
      <formula>$D119="NAC"</formula>
    </cfRule>
    <cfRule type="expression" dxfId="608" priority="426">
      <formula>$D119="SND"</formula>
    </cfRule>
    <cfRule type="expression" dxfId="607" priority="427">
      <formula>$D119="SNC"</formula>
    </cfRule>
    <cfRule type="expression" dxfId="606" priority="428">
      <formula>$D119="SNB"</formula>
    </cfRule>
    <cfRule type="expression" dxfId="605" priority="429">
      <formula>$D119="SNA"</formula>
    </cfRule>
  </conditionalFormatting>
  <conditionalFormatting sqref="K117:K121">
    <cfRule type="expression" dxfId="604" priority="408">
      <formula>$D117="OPN"</formula>
    </cfRule>
    <cfRule type="expression" dxfId="603" priority="409">
      <formula>$D117="RES"</formula>
    </cfRule>
    <cfRule type="expression" dxfId="602" priority="410">
      <formula>$D117="SMOD"</formula>
    </cfRule>
    <cfRule type="expression" dxfId="601" priority="411">
      <formula>$D117="CDMOD"</formula>
    </cfRule>
    <cfRule type="expression" dxfId="600" priority="412">
      <formula>$D117="ABMOD"</formula>
    </cfRule>
    <cfRule type="expression" dxfId="599" priority="413">
      <formula>$D117="NBC"</formula>
    </cfRule>
    <cfRule type="expression" dxfId="598" priority="414">
      <formula>$D117="NAC"</formula>
    </cfRule>
    <cfRule type="expression" dxfId="597" priority="415">
      <formula>$D117="SND"</formula>
    </cfRule>
    <cfRule type="expression" dxfId="596" priority="416">
      <formula>$D117="SNC"</formula>
    </cfRule>
    <cfRule type="expression" dxfId="595" priority="417">
      <formula>$D117="SNB"</formula>
    </cfRule>
    <cfRule type="expression" dxfId="594" priority="418">
      <formula>$D117="SNA"</formula>
    </cfRule>
  </conditionalFormatting>
  <conditionalFormatting sqref="K124:K128">
    <cfRule type="expression" dxfId="593" priority="397">
      <formula>$D124="OPN"</formula>
    </cfRule>
    <cfRule type="expression" dxfId="592" priority="398">
      <formula>$D124="RES"</formula>
    </cfRule>
    <cfRule type="expression" dxfId="591" priority="399">
      <formula>$D124="SMOD"</formula>
    </cfRule>
    <cfRule type="expression" dxfId="590" priority="400">
      <formula>$D124="CDMOD"</formula>
    </cfRule>
    <cfRule type="expression" dxfId="589" priority="401">
      <formula>$D124="ABMOD"</formula>
    </cfRule>
    <cfRule type="expression" dxfId="588" priority="402">
      <formula>$D124="NBC"</formula>
    </cfRule>
    <cfRule type="expression" dxfId="587" priority="403">
      <formula>$D124="NAC"</formula>
    </cfRule>
    <cfRule type="expression" dxfId="586" priority="404">
      <formula>$D124="SND"</formula>
    </cfRule>
    <cfRule type="expression" dxfId="585" priority="405">
      <formula>$D124="SNC"</formula>
    </cfRule>
    <cfRule type="expression" dxfId="584" priority="406">
      <formula>$D124="SNB"</formula>
    </cfRule>
    <cfRule type="expression" dxfId="583" priority="407">
      <formula>$D124="SNA"</formula>
    </cfRule>
  </conditionalFormatting>
  <conditionalFormatting sqref="K131:K135">
    <cfRule type="expression" dxfId="582" priority="386">
      <formula>$D131="OPN"</formula>
    </cfRule>
    <cfRule type="expression" dxfId="581" priority="387">
      <formula>$D131="RES"</formula>
    </cfRule>
    <cfRule type="expression" dxfId="580" priority="388">
      <formula>$D131="SMOD"</formula>
    </cfRule>
    <cfRule type="expression" dxfId="579" priority="389">
      <formula>$D131="CDMOD"</formula>
    </cfRule>
    <cfRule type="expression" dxfId="578" priority="390">
      <formula>$D131="ABMOD"</formula>
    </cfRule>
    <cfRule type="expression" dxfId="577" priority="391">
      <formula>$D131="NBC"</formula>
    </cfRule>
    <cfRule type="expression" dxfId="576" priority="392">
      <formula>$D131="NAC"</formula>
    </cfRule>
    <cfRule type="expression" dxfId="575" priority="393">
      <formula>$D131="SND"</formula>
    </cfRule>
    <cfRule type="expression" dxfId="574" priority="394">
      <formula>$D131="SNC"</formula>
    </cfRule>
    <cfRule type="expression" dxfId="573" priority="395">
      <formula>$D131="SNB"</formula>
    </cfRule>
    <cfRule type="expression" dxfId="572" priority="396">
      <formula>$D131="SNA"</formula>
    </cfRule>
  </conditionalFormatting>
  <conditionalFormatting sqref="L58:L64">
    <cfRule type="expression" dxfId="571" priority="375">
      <formula>$D58="OPN"</formula>
    </cfRule>
    <cfRule type="expression" dxfId="570" priority="376">
      <formula>$D58="RES"</formula>
    </cfRule>
    <cfRule type="expression" dxfId="569" priority="377">
      <formula>$D58="SMOD"</formula>
    </cfRule>
    <cfRule type="expression" dxfId="568" priority="378">
      <formula>$D58="CDMOD"</formula>
    </cfRule>
    <cfRule type="expression" dxfId="567" priority="379">
      <formula>$D58="ABMOD"</formula>
    </cfRule>
    <cfRule type="expression" dxfId="566" priority="380">
      <formula>$D58="NBC"</formula>
    </cfRule>
    <cfRule type="expression" dxfId="565" priority="381">
      <formula>$D58="NAC"</formula>
    </cfRule>
    <cfRule type="expression" dxfId="564" priority="382">
      <formula>$D58="SND"</formula>
    </cfRule>
    <cfRule type="expression" dxfId="563" priority="383">
      <formula>$D58="SNC"</formula>
    </cfRule>
    <cfRule type="expression" dxfId="562" priority="384">
      <formula>$D58="SNB"</formula>
    </cfRule>
    <cfRule type="expression" dxfId="561" priority="385">
      <formula>$D58="SNA"</formula>
    </cfRule>
  </conditionalFormatting>
  <conditionalFormatting sqref="L67:L71">
    <cfRule type="expression" dxfId="560" priority="364">
      <formula>$D67="OPN"</formula>
    </cfRule>
    <cfRule type="expression" dxfId="559" priority="365">
      <formula>$D67="RES"</formula>
    </cfRule>
    <cfRule type="expression" dxfId="558" priority="366">
      <formula>$D67="SMOD"</formula>
    </cfRule>
    <cfRule type="expression" dxfId="557" priority="367">
      <formula>$D67="CDMOD"</formula>
    </cfRule>
    <cfRule type="expression" dxfId="556" priority="368">
      <formula>$D67="ABMOD"</formula>
    </cfRule>
    <cfRule type="expression" dxfId="555" priority="369">
      <formula>$D67="NBC"</formula>
    </cfRule>
    <cfRule type="expression" dxfId="554" priority="370">
      <formula>$D67="NAC"</formula>
    </cfRule>
    <cfRule type="expression" dxfId="553" priority="371">
      <formula>$D67="SND"</formula>
    </cfRule>
    <cfRule type="expression" dxfId="552" priority="372">
      <formula>$D67="SNC"</formula>
    </cfRule>
    <cfRule type="expression" dxfId="551" priority="373">
      <formula>$D67="SNB"</formula>
    </cfRule>
    <cfRule type="expression" dxfId="550" priority="374">
      <formula>$D67="SNA"</formula>
    </cfRule>
  </conditionalFormatting>
  <conditionalFormatting sqref="L74:L78">
    <cfRule type="expression" dxfId="549" priority="353">
      <formula>$D74="OPN"</formula>
    </cfRule>
    <cfRule type="expression" dxfId="548" priority="354">
      <formula>$D74="RES"</formula>
    </cfRule>
    <cfRule type="expression" dxfId="547" priority="355">
      <formula>$D74="SMOD"</formula>
    </cfRule>
    <cfRule type="expression" dxfId="546" priority="356">
      <formula>$D74="CDMOD"</formula>
    </cfRule>
    <cfRule type="expression" dxfId="545" priority="357">
      <formula>$D74="ABMOD"</formula>
    </cfRule>
    <cfRule type="expression" dxfId="544" priority="358">
      <formula>$D74="NBC"</formula>
    </cfRule>
    <cfRule type="expression" dxfId="543" priority="359">
      <formula>$D74="NAC"</formula>
    </cfRule>
    <cfRule type="expression" dxfId="542" priority="360">
      <formula>$D74="SND"</formula>
    </cfRule>
    <cfRule type="expression" dxfId="541" priority="361">
      <formula>$D74="SNC"</formula>
    </cfRule>
    <cfRule type="expression" dxfId="540" priority="362">
      <formula>$D74="SNB"</formula>
    </cfRule>
    <cfRule type="expression" dxfId="539" priority="363">
      <formula>$D74="SNA"</formula>
    </cfRule>
  </conditionalFormatting>
  <conditionalFormatting sqref="L81:L85">
    <cfRule type="expression" dxfId="538" priority="342">
      <formula>$D81="OPN"</formula>
    </cfRule>
    <cfRule type="expression" dxfId="537" priority="343">
      <formula>$D81="RES"</formula>
    </cfRule>
    <cfRule type="expression" dxfId="536" priority="344">
      <formula>$D81="SMOD"</formula>
    </cfRule>
    <cfRule type="expression" dxfId="535" priority="345">
      <formula>$D81="CDMOD"</formula>
    </cfRule>
    <cfRule type="expression" dxfId="534" priority="346">
      <formula>$D81="ABMOD"</formula>
    </cfRule>
    <cfRule type="expression" dxfId="533" priority="347">
      <formula>$D81="NBC"</formula>
    </cfRule>
    <cfRule type="expression" dxfId="532" priority="348">
      <formula>$D81="NAC"</formula>
    </cfRule>
    <cfRule type="expression" dxfId="531" priority="349">
      <formula>$D81="SND"</formula>
    </cfRule>
    <cfRule type="expression" dxfId="530" priority="350">
      <formula>$D81="SNC"</formula>
    </cfRule>
    <cfRule type="expression" dxfId="529" priority="351">
      <formula>$D81="SNB"</formula>
    </cfRule>
    <cfRule type="expression" dxfId="528" priority="352">
      <formula>$D81="SNA"</formula>
    </cfRule>
  </conditionalFormatting>
  <conditionalFormatting sqref="L88:L94">
    <cfRule type="expression" dxfId="527" priority="331">
      <formula>$D88="OPN"</formula>
    </cfRule>
    <cfRule type="expression" dxfId="526" priority="332">
      <formula>$D88="RES"</formula>
    </cfRule>
    <cfRule type="expression" dxfId="525" priority="333">
      <formula>$D88="SMOD"</formula>
    </cfRule>
    <cfRule type="expression" dxfId="524" priority="334">
      <formula>$D88="CDMOD"</formula>
    </cfRule>
    <cfRule type="expression" dxfId="523" priority="335">
      <formula>$D88="ABMOD"</formula>
    </cfRule>
    <cfRule type="expression" dxfId="522" priority="336">
      <formula>$D88="NBC"</formula>
    </cfRule>
    <cfRule type="expression" dxfId="521" priority="337">
      <formula>$D88="NAC"</formula>
    </cfRule>
    <cfRule type="expression" dxfId="520" priority="338">
      <formula>$D88="SND"</formula>
    </cfRule>
    <cfRule type="expression" dxfId="519" priority="339">
      <formula>$D88="SNC"</formula>
    </cfRule>
    <cfRule type="expression" dxfId="518" priority="340">
      <formula>$D88="SNB"</formula>
    </cfRule>
    <cfRule type="expression" dxfId="517" priority="341">
      <formula>$D88="SNA"</formula>
    </cfRule>
  </conditionalFormatting>
  <conditionalFormatting sqref="L97:L107">
    <cfRule type="expression" dxfId="516" priority="320">
      <formula>$D97="OPN"</formula>
    </cfRule>
    <cfRule type="expression" dxfId="515" priority="321">
      <formula>$D97="RES"</formula>
    </cfRule>
    <cfRule type="expression" dxfId="514" priority="322">
      <formula>$D97="SMOD"</formula>
    </cfRule>
    <cfRule type="expression" dxfId="513" priority="323">
      <formula>$D97="CDMOD"</formula>
    </cfRule>
    <cfRule type="expression" dxfId="512" priority="324">
      <formula>$D97="ABMOD"</formula>
    </cfRule>
    <cfRule type="expression" dxfId="511" priority="325">
      <formula>$D97="NBC"</formula>
    </cfRule>
    <cfRule type="expression" dxfId="510" priority="326">
      <formula>$D97="NAC"</formula>
    </cfRule>
    <cfRule type="expression" dxfId="509" priority="327">
      <formula>$D97="SND"</formula>
    </cfRule>
    <cfRule type="expression" dxfId="508" priority="328">
      <formula>$D97="SNC"</formula>
    </cfRule>
    <cfRule type="expression" dxfId="507" priority="329">
      <formula>$D97="SNB"</formula>
    </cfRule>
    <cfRule type="expression" dxfId="506" priority="330">
      <formula>$D97="SNA"</formula>
    </cfRule>
  </conditionalFormatting>
  <conditionalFormatting sqref="L110:L114">
    <cfRule type="expression" dxfId="505" priority="309">
      <formula>$D110="OPN"</formula>
    </cfRule>
    <cfRule type="expression" dxfId="504" priority="310">
      <formula>$D110="RES"</formula>
    </cfRule>
    <cfRule type="expression" dxfId="503" priority="311">
      <formula>$D110="SMOD"</formula>
    </cfRule>
    <cfRule type="expression" dxfId="502" priority="312">
      <formula>$D110="CDMOD"</formula>
    </cfRule>
    <cfRule type="expression" dxfId="501" priority="313">
      <formula>$D110="ABMOD"</formula>
    </cfRule>
    <cfRule type="expression" dxfId="500" priority="314">
      <formula>$D110="NBC"</formula>
    </cfRule>
    <cfRule type="expression" dxfId="499" priority="315">
      <formula>$D110="NAC"</formula>
    </cfRule>
    <cfRule type="expression" dxfId="498" priority="316">
      <formula>$D110="SND"</formula>
    </cfRule>
    <cfRule type="expression" dxfId="497" priority="317">
      <formula>$D110="SNC"</formula>
    </cfRule>
    <cfRule type="expression" dxfId="496" priority="318">
      <formula>$D110="SNB"</formula>
    </cfRule>
    <cfRule type="expression" dxfId="495" priority="319">
      <formula>$D110="SNA"</formula>
    </cfRule>
  </conditionalFormatting>
  <conditionalFormatting sqref="L117:L121">
    <cfRule type="expression" dxfId="494" priority="298">
      <formula>$D117="OPN"</formula>
    </cfRule>
    <cfRule type="expression" dxfId="493" priority="299">
      <formula>$D117="RES"</formula>
    </cfRule>
    <cfRule type="expression" dxfId="492" priority="300">
      <formula>$D117="SMOD"</formula>
    </cfRule>
    <cfRule type="expression" dxfId="491" priority="301">
      <formula>$D117="CDMOD"</formula>
    </cfRule>
    <cfRule type="expression" dxfId="490" priority="302">
      <formula>$D117="ABMOD"</formula>
    </cfRule>
    <cfRule type="expression" dxfId="489" priority="303">
      <formula>$D117="NBC"</formula>
    </cfRule>
    <cfRule type="expression" dxfId="488" priority="304">
      <formula>$D117="NAC"</formula>
    </cfRule>
    <cfRule type="expression" dxfId="487" priority="305">
      <formula>$D117="SND"</formula>
    </cfRule>
    <cfRule type="expression" dxfId="486" priority="306">
      <formula>$D117="SNC"</formula>
    </cfRule>
    <cfRule type="expression" dxfId="485" priority="307">
      <formula>$D117="SNB"</formula>
    </cfRule>
    <cfRule type="expression" dxfId="484" priority="308">
      <formula>$D117="SNA"</formula>
    </cfRule>
  </conditionalFormatting>
  <conditionalFormatting sqref="L124:L128">
    <cfRule type="expression" dxfId="483" priority="287">
      <formula>$D124="OPN"</formula>
    </cfRule>
    <cfRule type="expression" dxfId="482" priority="288">
      <formula>$D124="RES"</formula>
    </cfRule>
    <cfRule type="expression" dxfId="481" priority="289">
      <formula>$D124="SMOD"</formula>
    </cfRule>
    <cfRule type="expression" dxfId="480" priority="290">
      <formula>$D124="CDMOD"</formula>
    </cfRule>
    <cfRule type="expression" dxfId="479" priority="291">
      <formula>$D124="ABMOD"</formula>
    </cfRule>
    <cfRule type="expression" dxfId="478" priority="292">
      <formula>$D124="NBC"</formula>
    </cfRule>
    <cfRule type="expression" dxfId="477" priority="293">
      <formula>$D124="NAC"</formula>
    </cfRule>
    <cfRule type="expression" dxfId="476" priority="294">
      <formula>$D124="SND"</formula>
    </cfRule>
    <cfRule type="expression" dxfId="475" priority="295">
      <formula>$D124="SNC"</formula>
    </cfRule>
    <cfRule type="expression" dxfId="474" priority="296">
      <formula>$D124="SNB"</formula>
    </cfRule>
    <cfRule type="expression" dxfId="473" priority="297">
      <formula>$D124="SNA"</formula>
    </cfRule>
  </conditionalFormatting>
  <conditionalFormatting sqref="L131:L135">
    <cfRule type="expression" dxfId="472" priority="276">
      <formula>$D131="OPN"</formula>
    </cfRule>
    <cfRule type="expression" dxfId="471" priority="277">
      <formula>$D131="RES"</formula>
    </cfRule>
    <cfRule type="expression" dxfId="470" priority="278">
      <formula>$D131="SMOD"</formula>
    </cfRule>
    <cfRule type="expression" dxfId="469" priority="279">
      <formula>$D131="CDMOD"</formula>
    </cfRule>
    <cfRule type="expression" dxfId="468" priority="280">
      <formula>$D131="ABMOD"</formula>
    </cfRule>
    <cfRule type="expression" dxfId="467" priority="281">
      <formula>$D131="NBC"</formula>
    </cfRule>
    <cfRule type="expression" dxfId="466" priority="282">
      <formula>$D131="NAC"</formula>
    </cfRule>
    <cfRule type="expression" dxfId="465" priority="283">
      <formula>$D131="SND"</formula>
    </cfRule>
    <cfRule type="expression" dxfId="464" priority="284">
      <formula>$D131="SNC"</formula>
    </cfRule>
    <cfRule type="expression" dxfId="463" priority="285">
      <formula>$D131="SNB"</formula>
    </cfRule>
    <cfRule type="expression" dxfId="462" priority="286">
      <formula>$D131="SNA"</formula>
    </cfRule>
  </conditionalFormatting>
  <conditionalFormatting sqref="M58:M64">
    <cfRule type="expression" dxfId="461" priority="265">
      <formula>$D58="OPN"</formula>
    </cfRule>
    <cfRule type="expression" dxfId="460" priority="266">
      <formula>$D58="RES"</formula>
    </cfRule>
    <cfRule type="expression" dxfId="459" priority="267">
      <formula>$D58="SMOD"</formula>
    </cfRule>
    <cfRule type="expression" dxfId="458" priority="268">
      <formula>$D58="CDMOD"</formula>
    </cfRule>
    <cfRule type="expression" dxfId="457" priority="269">
      <formula>$D58="ABMOD"</formula>
    </cfRule>
    <cfRule type="expression" dxfId="456" priority="270">
      <formula>$D58="NBC"</formula>
    </cfRule>
    <cfRule type="expression" dxfId="455" priority="271">
      <formula>$D58="NAC"</formula>
    </cfRule>
    <cfRule type="expression" dxfId="454" priority="272">
      <formula>$D58="SND"</formula>
    </cfRule>
    <cfRule type="expression" dxfId="453" priority="273">
      <formula>$D58="SNC"</formula>
    </cfRule>
    <cfRule type="expression" dxfId="452" priority="274">
      <formula>$D58="SNB"</formula>
    </cfRule>
    <cfRule type="expression" dxfId="451" priority="275">
      <formula>$D58="SNA"</formula>
    </cfRule>
  </conditionalFormatting>
  <conditionalFormatting sqref="M67:M71">
    <cfRule type="expression" dxfId="450" priority="254">
      <formula>$D67="OPN"</formula>
    </cfRule>
    <cfRule type="expression" dxfId="449" priority="255">
      <formula>$D67="RES"</formula>
    </cfRule>
    <cfRule type="expression" dxfId="448" priority="256">
      <formula>$D67="SMOD"</formula>
    </cfRule>
    <cfRule type="expression" dxfId="447" priority="257">
      <formula>$D67="CDMOD"</formula>
    </cfRule>
    <cfRule type="expression" dxfId="446" priority="258">
      <formula>$D67="ABMOD"</formula>
    </cfRule>
    <cfRule type="expression" dxfId="445" priority="259">
      <formula>$D67="NBC"</formula>
    </cfRule>
    <cfRule type="expression" dxfId="444" priority="260">
      <formula>$D67="NAC"</formula>
    </cfRule>
    <cfRule type="expression" dxfId="443" priority="261">
      <formula>$D67="SND"</formula>
    </cfRule>
    <cfRule type="expression" dxfId="442" priority="262">
      <formula>$D67="SNC"</formula>
    </cfRule>
    <cfRule type="expression" dxfId="441" priority="263">
      <formula>$D67="SNB"</formula>
    </cfRule>
    <cfRule type="expression" dxfId="440" priority="264">
      <formula>$D67="SNA"</formula>
    </cfRule>
  </conditionalFormatting>
  <conditionalFormatting sqref="M74:M78">
    <cfRule type="expression" dxfId="439" priority="243">
      <formula>$D74="OPN"</formula>
    </cfRule>
    <cfRule type="expression" dxfId="438" priority="244">
      <formula>$D74="RES"</formula>
    </cfRule>
    <cfRule type="expression" dxfId="437" priority="245">
      <formula>$D74="SMOD"</formula>
    </cfRule>
    <cfRule type="expression" dxfId="436" priority="246">
      <formula>$D74="CDMOD"</formula>
    </cfRule>
    <cfRule type="expression" dxfId="435" priority="247">
      <formula>$D74="ABMOD"</formula>
    </cfRule>
    <cfRule type="expression" dxfId="434" priority="248">
      <formula>$D74="NBC"</formula>
    </cfRule>
    <cfRule type="expression" dxfId="433" priority="249">
      <formula>$D74="NAC"</formula>
    </cfRule>
    <cfRule type="expression" dxfId="432" priority="250">
      <formula>$D74="SND"</formula>
    </cfRule>
    <cfRule type="expression" dxfId="431" priority="251">
      <formula>$D74="SNC"</formula>
    </cfRule>
    <cfRule type="expression" dxfId="430" priority="252">
      <formula>$D74="SNB"</formula>
    </cfRule>
    <cfRule type="expression" dxfId="429" priority="253">
      <formula>$D74="SNA"</formula>
    </cfRule>
  </conditionalFormatting>
  <conditionalFormatting sqref="M81:M85">
    <cfRule type="expression" dxfId="428" priority="232">
      <formula>$D81="OPN"</formula>
    </cfRule>
    <cfRule type="expression" dxfId="427" priority="233">
      <formula>$D81="RES"</formula>
    </cfRule>
    <cfRule type="expression" dxfId="426" priority="234">
      <formula>$D81="SMOD"</formula>
    </cfRule>
    <cfRule type="expression" dxfId="425" priority="235">
      <formula>$D81="CDMOD"</formula>
    </cfRule>
    <cfRule type="expression" dxfId="424" priority="236">
      <formula>$D81="ABMOD"</formula>
    </cfRule>
    <cfRule type="expression" dxfId="423" priority="237">
      <formula>$D81="NBC"</formula>
    </cfRule>
    <cfRule type="expression" dxfId="422" priority="238">
      <formula>$D81="NAC"</formula>
    </cfRule>
    <cfRule type="expression" dxfId="421" priority="239">
      <formula>$D81="SND"</formula>
    </cfRule>
    <cfRule type="expression" dxfId="420" priority="240">
      <formula>$D81="SNC"</formula>
    </cfRule>
    <cfRule type="expression" dxfId="419" priority="241">
      <formula>$D81="SNB"</formula>
    </cfRule>
    <cfRule type="expression" dxfId="418" priority="242">
      <formula>$D81="SNA"</formula>
    </cfRule>
  </conditionalFormatting>
  <conditionalFormatting sqref="M88:M94">
    <cfRule type="expression" dxfId="417" priority="221">
      <formula>$D88="OPN"</formula>
    </cfRule>
    <cfRule type="expression" dxfId="416" priority="222">
      <formula>$D88="RES"</formula>
    </cfRule>
    <cfRule type="expression" dxfId="415" priority="223">
      <formula>$D88="SMOD"</formula>
    </cfRule>
    <cfRule type="expression" dxfId="414" priority="224">
      <formula>$D88="CDMOD"</formula>
    </cfRule>
    <cfRule type="expression" dxfId="413" priority="225">
      <formula>$D88="ABMOD"</formula>
    </cfRule>
    <cfRule type="expression" dxfId="412" priority="226">
      <formula>$D88="NBC"</formula>
    </cfRule>
    <cfRule type="expression" dxfId="411" priority="227">
      <formula>$D88="NAC"</formula>
    </cfRule>
    <cfRule type="expression" dxfId="410" priority="228">
      <formula>$D88="SND"</formula>
    </cfRule>
    <cfRule type="expression" dxfId="409" priority="229">
      <formula>$D88="SNC"</formula>
    </cfRule>
    <cfRule type="expression" dxfId="408" priority="230">
      <formula>$D88="SNB"</formula>
    </cfRule>
    <cfRule type="expression" dxfId="407" priority="231">
      <formula>$D88="SNA"</formula>
    </cfRule>
  </conditionalFormatting>
  <conditionalFormatting sqref="M97:M107">
    <cfRule type="expression" dxfId="406" priority="210">
      <formula>$D97="OPN"</formula>
    </cfRule>
    <cfRule type="expression" dxfId="405" priority="211">
      <formula>$D97="RES"</formula>
    </cfRule>
    <cfRule type="expression" dxfId="404" priority="212">
      <formula>$D97="SMOD"</formula>
    </cfRule>
    <cfRule type="expression" dxfId="403" priority="213">
      <formula>$D97="CDMOD"</formula>
    </cfRule>
    <cfRule type="expression" dxfId="402" priority="214">
      <formula>$D97="ABMOD"</formula>
    </cfRule>
    <cfRule type="expression" dxfId="401" priority="215">
      <formula>$D97="NBC"</formula>
    </cfRule>
    <cfRule type="expression" dxfId="400" priority="216">
      <formula>$D97="NAC"</formula>
    </cfRule>
    <cfRule type="expression" dxfId="399" priority="217">
      <formula>$D97="SND"</formula>
    </cfRule>
    <cfRule type="expression" dxfId="398" priority="218">
      <formula>$D97="SNC"</formula>
    </cfRule>
    <cfRule type="expression" dxfId="397" priority="219">
      <formula>$D97="SNB"</formula>
    </cfRule>
    <cfRule type="expression" dxfId="396" priority="220">
      <formula>$D97="SNA"</formula>
    </cfRule>
  </conditionalFormatting>
  <conditionalFormatting sqref="M110 M112 M114">
    <cfRule type="expression" dxfId="395" priority="199">
      <formula>$D110="OPN"</formula>
    </cfRule>
    <cfRule type="expression" dxfId="394" priority="200">
      <formula>$D110="RES"</formula>
    </cfRule>
    <cfRule type="expression" dxfId="393" priority="201">
      <formula>$D110="SMOD"</formula>
    </cfRule>
    <cfRule type="expression" dxfId="392" priority="202">
      <formula>$D110="CDMOD"</formula>
    </cfRule>
    <cfRule type="expression" dxfId="391" priority="203">
      <formula>$D110="ABMOD"</formula>
    </cfRule>
    <cfRule type="expression" dxfId="390" priority="204">
      <formula>$D110="NBC"</formula>
    </cfRule>
    <cfRule type="expression" dxfId="389" priority="205">
      <formula>$D110="NAC"</formula>
    </cfRule>
    <cfRule type="expression" dxfId="388" priority="206">
      <formula>$D110="SND"</formula>
    </cfRule>
    <cfRule type="expression" dxfId="387" priority="207">
      <formula>$D110="SNC"</formula>
    </cfRule>
    <cfRule type="expression" dxfId="386" priority="208">
      <formula>$D110="SNB"</formula>
    </cfRule>
    <cfRule type="expression" dxfId="385" priority="209">
      <formula>$D110="SNA"</formula>
    </cfRule>
  </conditionalFormatting>
  <conditionalFormatting sqref="M117:M121">
    <cfRule type="expression" dxfId="384" priority="188">
      <formula>$D117="OPN"</formula>
    </cfRule>
    <cfRule type="expression" dxfId="383" priority="189">
      <formula>$D117="RES"</formula>
    </cfRule>
    <cfRule type="expression" dxfId="382" priority="190">
      <formula>$D117="SMOD"</formula>
    </cfRule>
    <cfRule type="expression" dxfId="381" priority="191">
      <formula>$D117="CDMOD"</formula>
    </cfRule>
    <cfRule type="expression" dxfId="380" priority="192">
      <formula>$D117="ABMOD"</formula>
    </cfRule>
    <cfRule type="expression" dxfId="379" priority="193">
      <formula>$D117="NBC"</formula>
    </cfRule>
    <cfRule type="expression" dxfId="378" priority="194">
      <formula>$D117="NAC"</formula>
    </cfRule>
    <cfRule type="expression" dxfId="377" priority="195">
      <formula>$D117="SND"</formula>
    </cfRule>
    <cfRule type="expression" dxfId="376" priority="196">
      <formula>$D117="SNC"</formula>
    </cfRule>
    <cfRule type="expression" dxfId="375" priority="197">
      <formula>$D117="SNB"</formula>
    </cfRule>
    <cfRule type="expression" dxfId="374" priority="198">
      <formula>$D117="SNA"</formula>
    </cfRule>
  </conditionalFormatting>
  <conditionalFormatting sqref="M124:M128">
    <cfRule type="expression" dxfId="373" priority="177">
      <formula>$D124="OPN"</formula>
    </cfRule>
    <cfRule type="expression" dxfId="372" priority="178">
      <formula>$D124="RES"</formula>
    </cfRule>
    <cfRule type="expression" dxfId="371" priority="179">
      <formula>$D124="SMOD"</formula>
    </cfRule>
    <cfRule type="expression" dxfId="370" priority="180">
      <formula>$D124="CDMOD"</formula>
    </cfRule>
    <cfRule type="expression" dxfId="369" priority="181">
      <formula>$D124="ABMOD"</formula>
    </cfRule>
    <cfRule type="expression" dxfId="368" priority="182">
      <formula>$D124="NBC"</formula>
    </cfRule>
    <cfRule type="expression" dxfId="367" priority="183">
      <formula>$D124="NAC"</formula>
    </cfRule>
    <cfRule type="expression" dxfId="366" priority="184">
      <formula>$D124="SND"</formula>
    </cfRule>
    <cfRule type="expression" dxfId="365" priority="185">
      <formula>$D124="SNC"</formula>
    </cfRule>
    <cfRule type="expression" dxfId="364" priority="186">
      <formula>$D124="SNB"</formula>
    </cfRule>
    <cfRule type="expression" dxfId="363" priority="187">
      <formula>$D124="SNA"</formula>
    </cfRule>
  </conditionalFormatting>
  <conditionalFormatting sqref="M131:M135">
    <cfRule type="expression" dxfId="362" priority="166">
      <formula>$D131="OPN"</formula>
    </cfRule>
    <cfRule type="expression" dxfId="361" priority="167">
      <formula>$D131="RES"</formula>
    </cfRule>
    <cfRule type="expression" dxfId="360" priority="168">
      <formula>$D131="SMOD"</formula>
    </cfRule>
    <cfRule type="expression" dxfId="359" priority="169">
      <formula>$D131="CDMOD"</formula>
    </cfRule>
    <cfRule type="expression" dxfId="358" priority="170">
      <formula>$D131="ABMOD"</formula>
    </cfRule>
    <cfRule type="expression" dxfId="357" priority="171">
      <formula>$D131="NBC"</formula>
    </cfRule>
    <cfRule type="expression" dxfId="356" priority="172">
      <formula>$D131="NAC"</formula>
    </cfRule>
    <cfRule type="expression" dxfId="355" priority="173">
      <formula>$D131="SND"</formula>
    </cfRule>
    <cfRule type="expression" dxfId="354" priority="174">
      <formula>$D131="SNC"</formula>
    </cfRule>
    <cfRule type="expression" dxfId="353" priority="175">
      <formula>$D131="SNB"</formula>
    </cfRule>
    <cfRule type="expression" dxfId="352" priority="176">
      <formula>$D131="SNA"</formula>
    </cfRule>
  </conditionalFormatting>
  <conditionalFormatting sqref="M111">
    <cfRule type="expression" dxfId="351" priority="155">
      <formula>$D111="OPN"</formula>
    </cfRule>
    <cfRule type="expression" dxfId="350" priority="156">
      <formula>$D111="RES"</formula>
    </cfRule>
    <cfRule type="expression" dxfId="349" priority="157">
      <formula>$D111="SMOD"</formula>
    </cfRule>
    <cfRule type="expression" dxfId="348" priority="158">
      <formula>$D111="CDMOD"</formula>
    </cfRule>
    <cfRule type="expression" dxfId="347" priority="159">
      <formula>$D111="ABMOD"</formula>
    </cfRule>
    <cfRule type="expression" dxfId="346" priority="160">
      <formula>$D111="NBC"</formula>
    </cfRule>
    <cfRule type="expression" dxfId="345" priority="161">
      <formula>$D111="NAC"</formula>
    </cfRule>
    <cfRule type="expression" dxfId="344" priority="162">
      <formula>$D111="SND"</formula>
    </cfRule>
    <cfRule type="expression" dxfId="343" priority="163">
      <formula>$D111="SNC"</formula>
    </cfRule>
    <cfRule type="expression" dxfId="342" priority="164">
      <formula>$D111="SNB"</formula>
    </cfRule>
    <cfRule type="expression" dxfId="341" priority="165">
      <formula>$D111="SNA"</formula>
    </cfRule>
  </conditionalFormatting>
  <conditionalFormatting sqref="M113">
    <cfRule type="expression" dxfId="340" priority="144">
      <formula>$D113="OPN"</formula>
    </cfRule>
    <cfRule type="expression" dxfId="339" priority="145">
      <formula>$D113="RES"</formula>
    </cfRule>
    <cfRule type="expression" dxfId="338" priority="146">
      <formula>$D113="SMOD"</formula>
    </cfRule>
    <cfRule type="expression" dxfId="337" priority="147">
      <formula>$D113="CDMOD"</formula>
    </cfRule>
    <cfRule type="expression" dxfId="336" priority="148">
      <formula>$D113="ABMOD"</formula>
    </cfRule>
    <cfRule type="expression" dxfId="335" priority="149">
      <formula>$D113="NBC"</formula>
    </cfRule>
    <cfRule type="expression" dxfId="334" priority="150">
      <formula>$D113="NAC"</formula>
    </cfRule>
    <cfRule type="expression" dxfId="333" priority="151">
      <formula>$D113="SND"</formula>
    </cfRule>
    <cfRule type="expression" dxfId="332" priority="152">
      <formula>$D113="SNC"</formula>
    </cfRule>
    <cfRule type="expression" dxfId="331" priority="153">
      <formula>$D113="SNB"</formula>
    </cfRule>
    <cfRule type="expression" dxfId="330" priority="154">
      <formula>$D113="SNA"</formula>
    </cfRule>
  </conditionalFormatting>
  <conditionalFormatting sqref="N58:N64">
    <cfRule type="expression" dxfId="329" priority="133">
      <formula>$D58="OPN"</formula>
    </cfRule>
    <cfRule type="expression" dxfId="328" priority="134">
      <formula>$D58="RES"</formula>
    </cfRule>
    <cfRule type="expression" dxfId="327" priority="135">
      <formula>$D58="SMOD"</formula>
    </cfRule>
    <cfRule type="expression" dxfId="326" priority="136">
      <formula>$D58="CDMOD"</formula>
    </cfRule>
    <cfRule type="expression" dxfId="325" priority="137">
      <formula>$D58="ABMOD"</formula>
    </cfRule>
    <cfRule type="expression" dxfId="324" priority="138">
      <formula>$D58="NBC"</formula>
    </cfRule>
    <cfRule type="expression" dxfId="323" priority="139">
      <formula>$D58="NAC"</formula>
    </cfRule>
    <cfRule type="expression" dxfId="322" priority="140">
      <formula>$D58="SND"</formula>
    </cfRule>
    <cfRule type="expression" dxfId="321" priority="141">
      <formula>$D58="SNC"</formula>
    </cfRule>
    <cfRule type="expression" dxfId="320" priority="142">
      <formula>$D58="SNB"</formula>
    </cfRule>
    <cfRule type="expression" dxfId="319" priority="143">
      <formula>$D58="SNA"</formula>
    </cfRule>
  </conditionalFormatting>
  <conditionalFormatting sqref="N124:N128">
    <cfRule type="expression" dxfId="318" priority="34">
      <formula>$D124="OPN"</formula>
    </cfRule>
    <cfRule type="expression" dxfId="317" priority="35">
      <formula>$D124="RES"</formula>
    </cfRule>
    <cfRule type="expression" dxfId="316" priority="36">
      <formula>$D124="SMOD"</formula>
    </cfRule>
    <cfRule type="expression" dxfId="315" priority="37">
      <formula>$D124="CDMOD"</formula>
    </cfRule>
    <cfRule type="expression" dxfId="314" priority="38">
      <formula>$D124="ABMOD"</formula>
    </cfRule>
    <cfRule type="expression" dxfId="313" priority="39">
      <formula>$D124="NBC"</formula>
    </cfRule>
    <cfRule type="expression" dxfId="312" priority="40">
      <formula>$D124="NAC"</formula>
    </cfRule>
    <cfRule type="expression" dxfId="311" priority="41">
      <formula>$D124="SND"</formula>
    </cfRule>
    <cfRule type="expression" dxfId="310" priority="42">
      <formula>$D124="SNC"</formula>
    </cfRule>
    <cfRule type="expression" dxfId="309" priority="43">
      <formula>$D124="SNB"</formula>
    </cfRule>
    <cfRule type="expression" dxfId="308" priority="44">
      <formula>$D124="SNA"</formula>
    </cfRule>
  </conditionalFormatting>
  <conditionalFormatting sqref="N74:N78">
    <cfRule type="expression" dxfId="307" priority="111">
      <formula>$D74="OPN"</formula>
    </cfRule>
    <cfRule type="expression" dxfId="306" priority="112">
      <formula>$D74="RES"</formula>
    </cfRule>
    <cfRule type="expression" dxfId="305" priority="113">
      <formula>$D74="SMOD"</formula>
    </cfRule>
    <cfRule type="expression" dxfId="304" priority="114">
      <formula>$D74="CDMOD"</formula>
    </cfRule>
    <cfRule type="expression" dxfId="303" priority="115">
      <formula>$D74="ABMOD"</formula>
    </cfRule>
    <cfRule type="expression" dxfId="302" priority="116">
      <formula>$D74="NBC"</formula>
    </cfRule>
    <cfRule type="expression" dxfId="301" priority="117">
      <formula>$D74="NAC"</formula>
    </cfRule>
    <cfRule type="expression" dxfId="300" priority="118">
      <formula>$D74="SND"</formula>
    </cfRule>
    <cfRule type="expression" dxfId="299" priority="119">
      <formula>$D74="SNC"</formula>
    </cfRule>
    <cfRule type="expression" dxfId="298" priority="120">
      <formula>$D74="SNB"</formula>
    </cfRule>
    <cfRule type="expression" dxfId="297" priority="121">
      <formula>$D74="SNA"</formula>
    </cfRule>
  </conditionalFormatting>
  <conditionalFormatting sqref="N67:N71">
    <cfRule type="expression" dxfId="296" priority="100">
      <formula>$D67="OPN"</formula>
    </cfRule>
    <cfRule type="expression" dxfId="295" priority="101">
      <formula>$D67="RES"</formula>
    </cfRule>
    <cfRule type="expression" dxfId="294" priority="102">
      <formula>$D67="SMOD"</formula>
    </cfRule>
    <cfRule type="expression" dxfId="293" priority="103">
      <formula>$D67="CDMOD"</formula>
    </cfRule>
    <cfRule type="expression" dxfId="292" priority="104">
      <formula>$D67="ABMOD"</formula>
    </cfRule>
    <cfRule type="expression" dxfId="291" priority="105">
      <formula>$D67="NBC"</formula>
    </cfRule>
    <cfRule type="expression" dxfId="290" priority="106">
      <formula>$D67="NAC"</formula>
    </cfRule>
    <cfRule type="expression" dxfId="289" priority="107">
      <formula>$D67="SND"</formula>
    </cfRule>
    <cfRule type="expression" dxfId="288" priority="108">
      <formula>$D67="SNC"</formula>
    </cfRule>
    <cfRule type="expression" dxfId="287" priority="109">
      <formula>$D67="SNB"</formula>
    </cfRule>
    <cfRule type="expression" dxfId="286" priority="110">
      <formula>$D67="SNA"</formula>
    </cfRule>
  </conditionalFormatting>
  <conditionalFormatting sqref="N81:N85">
    <cfRule type="expression" dxfId="285" priority="89">
      <formula>$D81="OPN"</formula>
    </cfRule>
    <cfRule type="expression" dxfId="284" priority="90">
      <formula>$D81="RES"</formula>
    </cfRule>
    <cfRule type="expression" dxfId="283" priority="91">
      <formula>$D81="SMOD"</formula>
    </cfRule>
    <cfRule type="expression" dxfId="282" priority="92">
      <formula>$D81="CDMOD"</formula>
    </cfRule>
    <cfRule type="expression" dxfId="281" priority="93">
      <formula>$D81="ABMOD"</formula>
    </cfRule>
    <cfRule type="expression" dxfId="280" priority="94">
      <formula>$D81="NBC"</formula>
    </cfRule>
    <cfRule type="expression" dxfId="279" priority="95">
      <formula>$D81="NAC"</formula>
    </cfRule>
    <cfRule type="expression" dxfId="278" priority="96">
      <formula>$D81="SND"</formula>
    </cfRule>
    <cfRule type="expression" dxfId="277" priority="97">
      <formula>$D81="SNC"</formula>
    </cfRule>
    <cfRule type="expression" dxfId="276" priority="98">
      <formula>$D81="SNB"</formula>
    </cfRule>
    <cfRule type="expression" dxfId="275" priority="99">
      <formula>$D81="SNA"</formula>
    </cfRule>
  </conditionalFormatting>
  <conditionalFormatting sqref="N88:N94">
    <cfRule type="expression" dxfId="274" priority="78">
      <formula>$D88="OPN"</formula>
    </cfRule>
    <cfRule type="expression" dxfId="273" priority="79">
      <formula>$D88="RES"</formula>
    </cfRule>
    <cfRule type="expression" dxfId="272" priority="80">
      <formula>$D88="SMOD"</formula>
    </cfRule>
    <cfRule type="expression" dxfId="271" priority="81">
      <formula>$D88="CDMOD"</formula>
    </cfRule>
    <cfRule type="expression" dxfId="270" priority="82">
      <formula>$D88="ABMOD"</formula>
    </cfRule>
    <cfRule type="expression" dxfId="269" priority="83">
      <formula>$D88="NBC"</formula>
    </cfRule>
    <cfRule type="expression" dxfId="268" priority="84">
      <formula>$D88="NAC"</formula>
    </cfRule>
    <cfRule type="expression" dxfId="267" priority="85">
      <formula>$D88="SND"</formula>
    </cfRule>
    <cfRule type="expression" dxfId="266" priority="86">
      <formula>$D88="SNC"</formula>
    </cfRule>
    <cfRule type="expression" dxfId="265" priority="87">
      <formula>$D88="SNB"</formula>
    </cfRule>
    <cfRule type="expression" dxfId="264" priority="88">
      <formula>$D88="SNA"</formula>
    </cfRule>
  </conditionalFormatting>
  <conditionalFormatting sqref="N97:N107">
    <cfRule type="expression" dxfId="263" priority="67">
      <formula>$D97="OPN"</formula>
    </cfRule>
    <cfRule type="expression" dxfId="262" priority="68">
      <formula>$D97="RES"</formula>
    </cfRule>
    <cfRule type="expression" dxfId="261" priority="69">
      <formula>$D97="SMOD"</formula>
    </cfRule>
    <cfRule type="expression" dxfId="260" priority="70">
      <formula>$D97="CDMOD"</formula>
    </cfRule>
    <cfRule type="expression" dxfId="259" priority="71">
      <formula>$D97="ABMOD"</formula>
    </cfRule>
    <cfRule type="expression" dxfId="258" priority="72">
      <formula>$D97="NBC"</formula>
    </cfRule>
    <cfRule type="expression" dxfId="257" priority="73">
      <formula>$D97="NAC"</formula>
    </cfRule>
    <cfRule type="expression" dxfId="256" priority="74">
      <formula>$D97="SND"</formula>
    </cfRule>
    <cfRule type="expression" dxfId="255" priority="75">
      <formula>$D97="SNC"</formula>
    </cfRule>
    <cfRule type="expression" dxfId="254" priority="76">
      <formula>$D97="SNB"</formula>
    </cfRule>
    <cfRule type="expression" dxfId="253" priority="77">
      <formula>$D97="SNA"</formula>
    </cfRule>
  </conditionalFormatting>
  <conditionalFormatting sqref="N110:N114">
    <cfRule type="expression" dxfId="252" priority="56">
      <formula>$D110="OPN"</formula>
    </cfRule>
    <cfRule type="expression" dxfId="251" priority="57">
      <formula>$D110="RES"</formula>
    </cfRule>
    <cfRule type="expression" dxfId="250" priority="58">
      <formula>$D110="SMOD"</formula>
    </cfRule>
    <cfRule type="expression" dxfId="249" priority="59">
      <formula>$D110="CDMOD"</formula>
    </cfRule>
    <cfRule type="expression" dxfId="248" priority="60">
      <formula>$D110="ABMOD"</formula>
    </cfRule>
    <cfRule type="expression" dxfId="247" priority="61">
      <formula>$D110="NBC"</formula>
    </cfRule>
    <cfRule type="expression" dxfId="246" priority="62">
      <formula>$D110="NAC"</formula>
    </cfRule>
    <cfRule type="expression" dxfId="245" priority="63">
      <formula>$D110="SND"</formula>
    </cfRule>
    <cfRule type="expression" dxfId="244" priority="64">
      <formula>$D110="SNC"</formula>
    </cfRule>
    <cfRule type="expression" dxfId="243" priority="65">
      <formula>$D110="SNB"</formula>
    </cfRule>
    <cfRule type="expression" dxfId="242" priority="66">
      <formula>$D110="SNA"</formula>
    </cfRule>
  </conditionalFormatting>
  <conditionalFormatting sqref="N117:N121">
    <cfRule type="expression" dxfId="241" priority="45">
      <formula>$D117="OPN"</formula>
    </cfRule>
    <cfRule type="expression" dxfId="240" priority="46">
      <formula>$D117="RES"</formula>
    </cfRule>
    <cfRule type="expression" dxfId="239" priority="47">
      <formula>$D117="SMOD"</formula>
    </cfRule>
    <cfRule type="expression" dxfId="238" priority="48">
      <formula>$D117="CDMOD"</formula>
    </cfRule>
    <cfRule type="expression" dxfId="237" priority="49">
      <formula>$D117="ABMOD"</formula>
    </cfRule>
    <cfRule type="expression" dxfId="236" priority="50">
      <formula>$D117="NBC"</formula>
    </cfRule>
    <cfRule type="expression" dxfId="235" priority="51">
      <formula>$D117="NAC"</formula>
    </cfRule>
    <cfRule type="expression" dxfId="234" priority="52">
      <formula>$D117="SND"</formula>
    </cfRule>
    <cfRule type="expression" dxfId="233" priority="53">
      <formula>$D117="SNC"</formula>
    </cfRule>
    <cfRule type="expression" dxfId="232" priority="54">
      <formula>$D117="SNB"</formula>
    </cfRule>
    <cfRule type="expression" dxfId="231" priority="55">
      <formula>$D117="SNA"</formula>
    </cfRule>
  </conditionalFormatting>
  <conditionalFormatting sqref="N131:N135">
    <cfRule type="expression" dxfId="230" priority="23">
      <formula>$D131="OPN"</formula>
    </cfRule>
    <cfRule type="expression" dxfId="229" priority="24">
      <formula>$D131="RES"</formula>
    </cfRule>
    <cfRule type="expression" dxfId="228" priority="25">
      <formula>$D131="SMOD"</formula>
    </cfRule>
    <cfRule type="expression" dxfId="227" priority="26">
      <formula>$D131="CDMOD"</formula>
    </cfRule>
    <cfRule type="expression" dxfId="226" priority="27">
      <formula>$D131="ABMOD"</formula>
    </cfRule>
    <cfRule type="expression" dxfId="225" priority="28">
      <formula>$D131="NBC"</formula>
    </cfRule>
    <cfRule type="expression" dxfId="224" priority="29">
      <formula>$D131="NAC"</formula>
    </cfRule>
    <cfRule type="expression" dxfId="223" priority="30">
      <formula>$D131="SND"</formula>
    </cfRule>
    <cfRule type="expression" dxfId="222" priority="31">
      <formula>$D131="SNC"</formula>
    </cfRule>
    <cfRule type="expression" dxfId="221" priority="32">
      <formula>$D131="SNB"</formula>
    </cfRule>
    <cfRule type="expression" dxfId="220" priority="33">
      <formula>$D131="SNA"</formula>
    </cfRule>
  </conditionalFormatting>
  <conditionalFormatting sqref="G23:N23">
    <cfRule type="expression" dxfId="219" priority="12">
      <formula>$D23="OPN"</formula>
    </cfRule>
    <cfRule type="expression" dxfId="218" priority="13">
      <formula>$D23="RES"</formula>
    </cfRule>
    <cfRule type="expression" dxfId="217" priority="14">
      <formula>$D23="SMOD"</formula>
    </cfRule>
    <cfRule type="expression" dxfId="216" priority="15">
      <formula>$D23="CDMOD"</formula>
    </cfRule>
    <cfRule type="expression" dxfId="215" priority="16">
      <formula>$D23="ABMOD"</formula>
    </cfRule>
    <cfRule type="expression" dxfId="214" priority="17">
      <formula>$D23="NBC"</formula>
    </cfRule>
    <cfRule type="expression" dxfId="213" priority="18">
      <formula>$D23="NAC"</formula>
    </cfRule>
    <cfRule type="expression" dxfId="212" priority="19">
      <formula>$D23="SND"</formula>
    </cfRule>
    <cfRule type="expression" dxfId="211" priority="20">
      <formula>$D23="SNC"</formula>
    </cfRule>
    <cfRule type="expression" dxfId="210" priority="21">
      <formula>$D23="SNB"</formula>
    </cfRule>
    <cfRule type="expression" dxfId="209" priority="22">
      <formula>$D23="SNA"</formula>
    </cfRule>
  </conditionalFormatting>
  <conditionalFormatting sqref="B23:D23 F23 O23">
    <cfRule type="expression" dxfId="208" priority="1">
      <formula>$D23="OPN"</formula>
    </cfRule>
    <cfRule type="expression" dxfId="207" priority="2">
      <formula>$D23="RES"</formula>
    </cfRule>
    <cfRule type="expression" dxfId="206" priority="3">
      <formula>$D23="SMOD"</formula>
    </cfRule>
    <cfRule type="expression" dxfId="205" priority="4">
      <formula>$D23="CDMOD"</formula>
    </cfRule>
    <cfRule type="expression" dxfId="204" priority="5">
      <formula>$D23="ABMOD"</formula>
    </cfRule>
    <cfRule type="expression" dxfId="203" priority="6">
      <formula>$D23="NBC"</formula>
    </cfRule>
    <cfRule type="expression" dxfId="202" priority="7">
      <formula>$D23="NAC"</formula>
    </cfRule>
    <cfRule type="expression" dxfId="201" priority="8">
      <formula>$D23="SND"</formula>
    </cfRule>
    <cfRule type="expression" dxfId="200" priority="9">
      <formula>$D23="SNC"</formula>
    </cfRule>
    <cfRule type="expression" dxfId="199" priority="10">
      <formula>$D23="SNB"</formula>
    </cfRule>
    <cfRule type="expression" dxfId="198" priority="11">
      <formula>$D23="SNA"</formula>
    </cfRule>
  </conditionalFormatting>
  <pageMargins left="0.75" right="0.75" top="1" bottom="1"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08156-5887-4B4E-B92A-8367D151AF43}">
  <dimension ref="A1:AG31"/>
  <sheetViews>
    <sheetView zoomScale="90" zoomScaleNormal="90" workbookViewId="0">
      <selection activeCell="A2" sqref="A2"/>
    </sheetView>
  </sheetViews>
  <sheetFormatPr defaultColWidth="8.85546875" defaultRowHeight="12.75" x14ac:dyDescent="0.2"/>
  <cols>
    <col min="1" max="1" width="8.140625" style="83" customWidth="1"/>
    <col min="2" max="2" width="23.7109375" style="84" customWidth="1"/>
    <col min="3" max="3" width="5.85546875" style="84" hidden="1" customWidth="1"/>
    <col min="4" max="4" width="8.28515625" style="84" bestFit="1" customWidth="1"/>
    <col min="5" max="5" width="11.5703125" style="84" customWidth="1"/>
    <col min="6" max="6" width="15" style="84" bestFit="1" customWidth="1"/>
    <col min="7" max="7" width="9.28515625" style="84" bestFit="1" customWidth="1"/>
    <col min="8" max="18" width="7.7109375" style="84" customWidth="1"/>
    <col min="19" max="19" width="6.7109375" style="84" customWidth="1"/>
    <col min="20" max="20" width="7.28515625" style="84" bestFit="1" customWidth="1"/>
    <col min="21" max="21" width="8.28515625" style="84" customWidth="1"/>
    <col min="22" max="22" width="8.85546875" style="124" customWidth="1"/>
    <col min="23" max="23" width="8.85546875" style="84" customWidth="1"/>
    <col min="24" max="24" width="14.28515625" style="84" hidden="1" customWidth="1"/>
    <col min="25" max="27" width="8.85546875" style="84" hidden="1" customWidth="1"/>
    <col min="28" max="28" width="11.42578125" style="84" hidden="1" customWidth="1"/>
    <col min="29" max="29" width="8.85546875" style="84" customWidth="1"/>
    <col min="30" max="30" width="5.85546875" style="84" customWidth="1"/>
    <col min="31" max="31" width="8.85546875" style="84"/>
    <col min="32" max="32" width="22.28515625" style="84" customWidth="1"/>
    <col min="33" max="33" width="10.28515625" style="84" customWidth="1"/>
    <col min="34" max="16384" width="8.85546875" style="84"/>
  </cols>
  <sheetData>
    <row r="1" spans="1:33" s="83" customFormat="1" ht="43.15" customHeight="1" thickBot="1" x14ac:dyDescent="0.25">
      <c r="A1" s="298" t="s">
        <v>23</v>
      </c>
      <c r="B1" s="299" t="s">
        <v>1</v>
      </c>
      <c r="C1" s="300" t="s">
        <v>1</v>
      </c>
      <c r="D1" s="300" t="s">
        <v>2</v>
      </c>
      <c r="E1" s="301" t="s">
        <v>24</v>
      </c>
      <c r="F1" s="302"/>
      <c r="G1" s="302" t="s">
        <v>25</v>
      </c>
      <c r="H1" s="303" t="s">
        <v>14</v>
      </c>
      <c r="I1" s="304" t="s">
        <v>13</v>
      </c>
      <c r="J1" s="305" t="s">
        <v>16</v>
      </c>
      <c r="K1" s="306" t="s">
        <v>49</v>
      </c>
      <c r="L1" s="307" t="s">
        <v>48</v>
      </c>
      <c r="M1" s="308" t="s">
        <v>21</v>
      </c>
      <c r="N1" s="309" t="s">
        <v>22</v>
      </c>
      <c r="O1" s="310" t="s">
        <v>47</v>
      </c>
      <c r="P1" s="311" t="s">
        <v>4</v>
      </c>
      <c r="Q1" s="312" t="s">
        <v>5</v>
      </c>
      <c r="R1" s="313" t="s">
        <v>3</v>
      </c>
      <c r="S1" s="227" t="s">
        <v>57</v>
      </c>
      <c r="T1" s="145" t="s">
        <v>78</v>
      </c>
      <c r="U1" s="145" t="s">
        <v>54</v>
      </c>
      <c r="V1" s="148" t="s">
        <v>55</v>
      </c>
      <c r="W1" s="146" t="s">
        <v>56</v>
      </c>
      <c r="X1" s="228" t="s">
        <v>76</v>
      </c>
      <c r="Y1" s="228" t="s">
        <v>2</v>
      </c>
      <c r="Z1" s="228" t="s">
        <v>80</v>
      </c>
      <c r="AA1" s="228" t="s">
        <v>72</v>
      </c>
      <c r="AB1" s="228" t="s">
        <v>77</v>
      </c>
      <c r="AC1" s="227" t="s">
        <v>81</v>
      </c>
      <c r="AE1" s="422" t="s">
        <v>91</v>
      </c>
      <c r="AF1" s="422"/>
      <c r="AG1" s="422"/>
    </row>
    <row r="2" spans="1:33" x14ac:dyDescent="0.2">
      <c r="A2" s="346">
        <v>73</v>
      </c>
      <c r="B2" s="378" t="s">
        <v>97</v>
      </c>
      <c r="C2" s="378" t="str">
        <f t="shared" ref="C2:C28" si="0">LOWER(B2)</f>
        <v>david adam</v>
      </c>
      <c r="D2" s="347" t="s">
        <v>16</v>
      </c>
      <c r="E2" s="416" t="s">
        <v>676</v>
      </c>
      <c r="F2" s="379"/>
      <c r="G2" s="347" t="s">
        <v>291</v>
      </c>
      <c r="H2" s="280" t="str">
        <f t="shared" ref="H2:R17" si="1">IF($D2=H$1,$S2,"")</f>
        <v/>
      </c>
      <c r="I2" s="280" t="str">
        <f t="shared" si="1"/>
        <v/>
      </c>
      <c r="J2" s="280">
        <f t="shared" si="1"/>
        <v>100</v>
      </c>
      <c r="K2" s="280" t="str">
        <f t="shared" si="1"/>
        <v/>
      </c>
      <c r="L2" s="280" t="str">
        <f t="shared" si="1"/>
        <v/>
      </c>
      <c r="M2" s="280" t="str">
        <f t="shared" si="1"/>
        <v/>
      </c>
      <c r="N2" s="280" t="str">
        <f t="shared" si="1"/>
        <v/>
      </c>
      <c r="O2" s="280" t="str">
        <f t="shared" si="1"/>
        <v/>
      </c>
      <c r="P2" s="280" t="str">
        <f t="shared" si="1"/>
        <v/>
      </c>
      <c r="Q2" s="280" t="str">
        <f t="shared" si="1"/>
        <v/>
      </c>
      <c r="R2" s="281" t="str">
        <f t="shared" si="1"/>
        <v/>
      </c>
      <c r="S2" s="151">
        <f t="shared" ref="S2:S28" si="2">IFERROR(VLOOKUP($Z2,Points2018,2,0),0)</f>
        <v>100</v>
      </c>
      <c r="T2" s="272">
        <f t="shared" ref="T2:T28" si="3">AB2-S2</f>
        <v>0</v>
      </c>
      <c r="U2" s="273">
        <f t="shared" ref="U2:U28" si="4">IFERROR(VLOOKUP(D2,BenchmarksRd1,3,0)*86400,"")</f>
        <v>111.39800000000001</v>
      </c>
      <c r="V2" s="274">
        <f t="shared" ref="V2:V28" si="5">IFERROR((($E2*86400)-U2),"")</f>
        <v>23.027000000000001</v>
      </c>
      <c r="W2" s="275">
        <f>IF(V2&lt;=0,10,IF(V2&lt;1,5,IF(V2&lt;2,0,IF(V2&lt;3,-5,-10))))</f>
        <v>-10</v>
      </c>
      <c r="X2" s="247">
        <f t="shared" ref="X2:X28" si="6">IFERROR(VLOOKUP(D2,Class2019,4,0),"n/a")</f>
        <v>5</v>
      </c>
      <c r="Y2" s="155">
        <f t="shared" ref="Y2:Y28" si="7">IFERROR(VLOOKUP(D2,Class2019,3,0),"n/a")</f>
        <v>9</v>
      </c>
      <c r="Z2" s="155">
        <f>IF($Y2="n/a","",IFERROR(COUNTIF($Y$2:$Y2,"="&amp;Y2),""))</f>
        <v>1</v>
      </c>
      <c r="AA2" s="155">
        <f>COUNTIF($X1:X$2,"&lt;"&amp;X2)</f>
        <v>0</v>
      </c>
      <c r="AB2" s="185">
        <f t="shared" ref="AB2:AB28" si="8">IF($Y2="n/a",0,IFERROR(VLOOKUP(Z2+AA2,Points2019,2,0),15))</f>
        <v>100</v>
      </c>
      <c r="AC2" s="151">
        <f t="shared" ref="AC2:AC28" si="9">(S2+T2+W2)</f>
        <v>90</v>
      </c>
      <c r="AE2" s="187" t="s">
        <v>3</v>
      </c>
      <c r="AF2" s="208" t="s">
        <v>65</v>
      </c>
      <c r="AG2" s="225">
        <v>1.4273495370370371E-3</v>
      </c>
    </row>
    <row r="3" spans="1:33" ht="15" x14ac:dyDescent="0.25">
      <c r="A3" s="229">
        <v>12</v>
      </c>
      <c r="B3" s="1" t="s">
        <v>90</v>
      </c>
      <c r="C3" s="1" t="str">
        <f t="shared" si="0"/>
        <v>david wilken</v>
      </c>
      <c r="D3" s="8" t="s">
        <v>14</v>
      </c>
      <c r="E3" s="417" t="s">
        <v>677</v>
      </c>
      <c r="F3" s="412"/>
      <c r="G3" s="8" t="s">
        <v>61</v>
      </c>
      <c r="H3" s="186">
        <f t="shared" si="1"/>
        <v>100</v>
      </c>
      <c r="I3" s="186" t="str">
        <f t="shared" si="1"/>
        <v/>
      </c>
      <c r="J3" s="186" t="str">
        <f t="shared" si="1"/>
        <v/>
      </c>
      <c r="K3" s="186" t="str">
        <f t="shared" si="1"/>
        <v/>
      </c>
      <c r="L3" s="186" t="str">
        <f t="shared" si="1"/>
        <v/>
      </c>
      <c r="M3" s="186" t="str">
        <f t="shared" si="1"/>
        <v/>
      </c>
      <c r="N3" s="186" t="str">
        <f t="shared" si="1"/>
        <v/>
      </c>
      <c r="O3" s="186" t="str">
        <f t="shared" si="1"/>
        <v/>
      </c>
      <c r="P3" s="186" t="str">
        <f t="shared" si="1"/>
        <v/>
      </c>
      <c r="Q3" s="186" t="str">
        <f t="shared" si="1"/>
        <v/>
      </c>
      <c r="R3" s="198" t="str">
        <f t="shared" si="1"/>
        <v/>
      </c>
      <c r="S3" s="152">
        <f t="shared" si="2"/>
        <v>100</v>
      </c>
      <c r="T3" s="138">
        <f t="shared" si="3"/>
        <v>-25</v>
      </c>
      <c r="U3" s="125">
        <f t="shared" si="4"/>
        <v>103.873</v>
      </c>
      <c r="V3" s="150">
        <f t="shared" si="5"/>
        <v>33.166000000000011</v>
      </c>
      <c r="W3" s="82">
        <f>IF(V3&lt;=0,10,IF(V3&lt;1,5,IF(V3&lt;2,0,IF(V3&lt;3,-5,-10))))</f>
        <v>-10</v>
      </c>
      <c r="X3" s="248">
        <f t="shared" si="6"/>
        <v>7</v>
      </c>
      <c r="Y3" s="139">
        <f t="shared" si="7"/>
        <v>11</v>
      </c>
      <c r="Z3" s="139">
        <f>IF($Y3="n/a","",IFERROR(COUNTIF($Y$2:$Y3,"="&amp;Y3),""))</f>
        <v>1</v>
      </c>
      <c r="AA3" s="139">
        <f>COUNTIF($X$2:X2,"&lt;"&amp;X3)</f>
        <v>1</v>
      </c>
      <c r="AB3" s="149">
        <f t="shared" si="8"/>
        <v>75</v>
      </c>
      <c r="AC3" s="152">
        <f t="shared" si="9"/>
        <v>65</v>
      </c>
      <c r="AE3" s="188" t="s">
        <v>5</v>
      </c>
      <c r="AF3" s="209" t="s">
        <v>67</v>
      </c>
      <c r="AG3" s="282">
        <v>1.4203472222222224E-3</v>
      </c>
    </row>
    <row r="4" spans="1:33" ht="15" x14ac:dyDescent="0.2">
      <c r="A4" s="229">
        <v>6</v>
      </c>
      <c r="B4" s="1" t="s">
        <v>89</v>
      </c>
      <c r="C4" s="1" t="str">
        <f t="shared" si="0"/>
        <v>russell garner</v>
      </c>
      <c r="D4" s="8" t="s">
        <v>48</v>
      </c>
      <c r="E4" s="418" t="s">
        <v>708</v>
      </c>
      <c r="F4" s="413"/>
      <c r="G4" s="8" t="s">
        <v>678</v>
      </c>
      <c r="H4" s="186" t="str">
        <f t="shared" si="1"/>
        <v/>
      </c>
      <c r="I4" s="186" t="str">
        <f t="shared" si="1"/>
        <v/>
      </c>
      <c r="J4" s="186" t="str">
        <f t="shared" si="1"/>
        <v/>
      </c>
      <c r="K4" s="186" t="str">
        <f t="shared" si="1"/>
        <v/>
      </c>
      <c r="L4" s="186">
        <f t="shared" si="1"/>
        <v>100</v>
      </c>
      <c r="M4" s="186" t="str">
        <f t="shared" si="1"/>
        <v/>
      </c>
      <c r="N4" s="186" t="str">
        <f t="shared" si="1"/>
        <v/>
      </c>
      <c r="O4" s="186" t="str">
        <f t="shared" si="1"/>
        <v/>
      </c>
      <c r="P4" s="186" t="str">
        <f t="shared" si="1"/>
        <v/>
      </c>
      <c r="Q4" s="186" t="str">
        <f t="shared" si="1"/>
        <v/>
      </c>
      <c r="R4" s="198" t="str">
        <f t="shared" si="1"/>
        <v/>
      </c>
      <c r="S4" s="152">
        <f t="shared" si="2"/>
        <v>100</v>
      </c>
      <c r="T4" s="138">
        <f t="shared" si="3"/>
        <v>0</v>
      </c>
      <c r="U4" s="125">
        <f t="shared" si="4"/>
        <v>114.663</v>
      </c>
      <c r="V4" s="150">
        <f t="shared" si="5"/>
        <v>22.465999999999994</v>
      </c>
      <c r="W4" s="82">
        <f>IF(V4&lt;=0,10,IF(V4&lt;1,5,IF(V4&lt;2,0,IF(V4&lt;3,-5,-10))))</f>
        <v>-10</v>
      </c>
      <c r="X4" s="248">
        <f t="shared" si="6"/>
        <v>4</v>
      </c>
      <c r="Y4" s="139">
        <f t="shared" si="7"/>
        <v>7</v>
      </c>
      <c r="Z4" s="139">
        <f>IF($Y4="n/a","",IFERROR(COUNTIF($Y$2:$Y4,"="&amp;Y4),""))</f>
        <v>1</v>
      </c>
      <c r="AA4" s="139">
        <f>COUNTIF($X$2:X3,"&lt;"&amp;X4)</f>
        <v>0</v>
      </c>
      <c r="AB4" s="149">
        <f t="shared" si="8"/>
        <v>100</v>
      </c>
      <c r="AC4" s="152">
        <f t="shared" si="9"/>
        <v>90</v>
      </c>
      <c r="AE4" s="189" t="s">
        <v>4</v>
      </c>
      <c r="AF4" s="216" t="s">
        <v>62</v>
      </c>
      <c r="AG4" s="210">
        <v>1.3765625000000002E-3</v>
      </c>
    </row>
    <row r="5" spans="1:33" x14ac:dyDescent="0.2">
      <c r="A5" s="229">
        <v>50</v>
      </c>
      <c r="B5" s="1" t="s">
        <v>62</v>
      </c>
      <c r="C5" s="1" t="str">
        <f t="shared" si="0"/>
        <v>alan conrad</v>
      </c>
      <c r="D5" s="8" t="s">
        <v>49</v>
      </c>
      <c r="E5" s="418" t="s">
        <v>679</v>
      </c>
      <c r="F5" s="17"/>
      <c r="G5" s="8" t="s">
        <v>678</v>
      </c>
      <c r="H5" s="186" t="str">
        <f t="shared" si="1"/>
        <v/>
      </c>
      <c r="I5" s="186" t="str">
        <f t="shared" si="1"/>
        <v/>
      </c>
      <c r="J5" s="186" t="str">
        <f t="shared" si="1"/>
        <v/>
      </c>
      <c r="K5" s="186">
        <f t="shared" si="1"/>
        <v>100</v>
      </c>
      <c r="L5" s="186" t="str">
        <f t="shared" si="1"/>
        <v/>
      </c>
      <c r="M5" s="186" t="str">
        <f t="shared" si="1"/>
        <v/>
      </c>
      <c r="N5" s="186" t="str">
        <f t="shared" si="1"/>
        <v/>
      </c>
      <c r="O5" s="186" t="str">
        <f t="shared" si="1"/>
        <v/>
      </c>
      <c r="P5" s="186" t="str">
        <f t="shared" si="1"/>
        <v/>
      </c>
      <c r="Q5" s="186" t="str">
        <f t="shared" si="1"/>
        <v/>
      </c>
      <c r="R5" s="198" t="str">
        <f t="shared" si="1"/>
        <v/>
      </c>
      <c r="S5" s="152">
        <f t="shared" si="2"/>
        <v>100</v>
      </c>
      <c r="T5" s="138">
        <f t="shared" si="3"/>
        <v>0</v>
      </c>
      <c r="U5" s="125">
        <f t="shared" si="4"/>
        <v>114.97900000000001</v>
      </c>
      <c r="V5" s="150">
        <f t="shared" si="5"/>
        <v>22.593999999999966</v>
      </c>
      <c r="W5" s="82">
        <f t="shared" ref="W5:W28" si="10">IF(V5&lt;=0,10,IF(V5&lt;1,5,IF(V5&lt;2,0,IF(V5&lt;3,-5,-10))))</f>
        <v>-10</v>
      </c>
      <c r="X5" s="248">
        <f t="shared" si="6"/>
        <v>4</v>
      </c>
      <c r="Y5" s="139">
        <f t="shared" si="7"/>
        <v>8</v>
      </c>
      <c r="Z5" s="139">
        <f>IF($Y5="n/a","",IFERROR(COUNTIF($Y$2:$Y5,"="&amp;Y5),""))</f>
        <v>1</v>
      </c>
      <c r="AA5" s="139">
        <f>COUNTIF($X$2:X4,"&lt;"&amp;X5)</f>
        <v>0</v>
      </c>
      <c r="AB5" s="149">
        <f t="shared" si="8"/>
        <v>100</v>
      </c>
      <c r="AC5" s="152">
        <f t="shared" si="9"/>
        <v>90</v>
      </c>
      <c r="AE5" s="190" t="s">
        <v>47</v>
      </c>
      <c r="AF5" s="217" t="s">
        <v>64</v>
      </c>
      <c r="AG5" s="211">
        <v>1.3754282407407406E-3</v>
      </c>
    </row>
    <row r="6" spans="1:33" x14ac:dyDescent="0.2">
      <c r="A6" s="229">
        <v>427</v>
      </c>
      <c r="B6" s="1" t="s">
        <v>67</v>
      </c>
      <c r="C6" s="1" t="str">
        <f t="shared" si="0"/>
        <v>steve williamsz</v>
      </c>
      <c r="D6" s="8" t="s">
        <v>21</v>
      </c>
      <c r="E6" s="418" t="s">
        <v>680</v>
      </c>
      <c r="F6" s="17"/>
      <c r="G6" s="8" t="s">
        <v>678</v>
      </c>
      <c r="H6" s="186" t="str">
        <f t="shared" si="1"/>
        <v/>
      </c>
      <c r="I6" s="186" t="str">
        <f t="shared" si="1"/>
        <v/>
      </c>
      <c r="J6" s="186" t="str">
        <f t="shared" si="1"/>
        <v/>
      </c>
      <c r="K6" s="186" t="str">
        <f t="shared" si="1"/>
        <v/>
      </c>
      <c r="L6" s="186" t="str">
        <f t="shared" si="1"/>
        <v/>
      </c>
      <c r="M6" s="186">
        <f t="shared" si="1"/>
        <v>100</v>
      </c>
      <c r="N6" s="186" t="str">
        <f t="shared" si="1"/>
        <v/>
      </c>
      <c r="O6" s="186" t="str">
        <f t="shared" si="1"/>
        <v/>
      </c>
      <c r="P6" s="186" t="str">
        <f t="shared" si="1"/>
        <v/>
      </c>
      <c r="Q6" s="186" t="str">
        <f t="shared" si="1"/>
        <v/>
      </c>
      <c r="R6" s="198" t="str">
        <f t="shared" si="1"/>
        <v/>
      </c>
      <c r="S6" s="152">
        <f t="shared" si="2"/>
        <v>100</v>
      </c>
      <c r="T6" s="138">
        <f t="shared" si="3"/>
        <v>0</v>
      </c>
      <c r="U6" s="125">
        <f t="shared" si="4"/>
        <v>120.58200000000001</v>
      </c>
      <c r="V6" s="150">
        <f t="shared" si="5"/>
        <v>18.45499999999997</v>
      </c>
      <c r="W6" s="82">
        <f t="shared" si="10"/>
        <v>-10</v>
      </c>
      <c r="X6" s="248">
        <f t="shared" si="6"/>
        <v>2</v>
      </c>
      <c r="Y6" s="139">
        <f t="shared" si="7"/>
        <v>4</v>
      </c>
      <c r="Z6" s="139">
        <f>IF($Y6="n/a","",IFERROR(COUNTIF($Y$2:$Y6,"="&amp;Y6),""))</f>
        <v>1</v>
      </c>
      <c r="AA6" s="139">
        <f>COUNTIF($X$2:X5,"&lt;"&amp;X6)</f>
        <v>0</v>
      </c>
      <c r="AB6" s="149">
        <f t="shared" si="8"/>
        <v>100</v>
      </c>
      <c r="AC6" s="152">
        <f t="shared" si="9"/>
        <v>90</v>
      </c>
      <c r="AE6" s="191" t="s">
        <v>22</v>
      </c>
      <c r="AF6" s="218" t="s">
        <v>157</v>
      </c>
      <c r="AG6" s="212">
        <v>1.4077314814814814E-3</v>
      </c>
    </row>
    <row r="7" spans="1:33" x14ac:dyDescent="0.2">
      <c r="A7" s="229">
        <v>2</v>
      </c>
      <c r="B7" s="1" t="s">
        <v>125</v>
      </c>
      <c r="C7" s="1" t="str">
        <f t="shared" si="0"/>
        <v>matt brogan</v>
      </c>
      <c r="D7" s="8" t="s">
        <v>49</v>
      </c>
      <c r="E7" s="418" t="s">
        <v>681</v>
      </c>
      <c r="F7" s="17"/>
      <c r="G7" s="8" t="s">
        <v>608</v>
      </c>
      <c r="H7" s="186" t="str">
        <f t="shared" si="1"/>
        <v/>
      </c>
      <c r="I7" s="186" t="str">
        <f t="shared" si="1"/>
        <v/>
      </c>
      <c r="J7" s="186" t="str">
        <f t="shared" si="1"/>
        <v/>
      </c>
      <c r="K7" s="186">
        <f t="shared" si="1"/>
        <v>75</v>
      </c>
      <c r="L7" s="186" t="str">
        <f t="shared" si="1"/>
        <v/>
      </c>
      <c r="M7" s="186" t="str">
        <f t="shared" si="1"/>
        <v/>
      </c>
      <c r="N7" s="186" t="str">
        <f t="shared" si="1"/>
        <v/>
      </c>
      <c r="O7" s="186" t="str">
        <f t="shared" si="1"/>
        <v/>
      </c>
      <c r="P7" s="186" t="str">
        <f t="shared" si="1"/>
        <v/>
      </c>
      <c r="Q7" s="186" t="str">
        <f t="shared" si="1"/>
        <v/>
      </c>
      <c r="R7" s="198" t="str">
        <f t="shared" si="1"/>
        <v/>
      </c>
      <c r="S7" s="152">
        <f t="shared" si="2"/>
        <v>75</v>
      </c>
      <c r="T7" s="138">
        <f t="shared" si="3"/>
        <v>-15</v>
      </c>
      <c r="U7" s="125">
        <f t="shared" si="4"/>
        <v>114.97900000000001</v>
      </c>
      <c r="V7" s="150">
        <f t="shared" si="5"/>
        <v>25.478999999999985</v>
      </c>
      <c r="W7" s="82">
        <f t="shared" si="10"/>
        <v>-10</v>
      </c>
      <c r="X7" s="248">
        <f t="shared" si="6"/>
        <v>4</v>
      </c>
      <c r="Y7" s="139">
        <f t="shared" si="7"/>
        <v>8</v>
      </c>
      <c r="Z7" s="139">
        <f>IF($Y7="n/a","",IFERROR(COUNTIF($Y$2:$Y7,"="&amp;Y7),""))</f>
        <v>2</v>
      </c>
      <c r="AA7" s="139">
        <f>COUNTIF($X$2:X6,"&lt;"&amp;X7)</f>
        <v>1</v>
      </c>
      <c r="AB7" s="149">
        <f t="shared" si="8"/>
        <v>60</v>
      </c>
      <c r="AC7" s="152">
        <f t="shared" si="9"/>
        <v>50</v>
      </c>
      <c r="AE7" s="192" t="s">
        <v>21</v>
      </c>
      <c r="AF7" s="213" t="s">
        <v>93</v>
      </c>
      <c r="AG7" s="246" t="s">
        <v>103</v>
      </c>
    </row>
    <row r="8" spans="1:33" ht="15" x14ac:dyDescent="0.25">
      <c r="A8" s="229">
        <v>124</v>
      </c>
      <c r="B8" s="1" t="s">
        <v>69</v>
      </c>
      <c r="C8" s="1" t="str">
        <f t="shared" si="0"/>
        <v>ray monik</v>
      </c>
      <c r="D8" s="8" t="s">
        <v>13</v>
      </c>
      <c r="E8" s="419">
        <v>1.6437615740740742E-3</v>
      </c>
      <c r="F8" s="414"/>
      <c r="G8" s="8" t="s">
        <v>291</v>
      </c>
      <c r="H8" s="186" t="str">
        <f t="shared" si="1"/>
        <v/>
      </c>
      <c r="I8" s="186">
        <f t="shared" si="1"/>
        <v>100</v>
      </c>
      <c r="J8" s="186" t="str">
        <f t="shared" si="1"/>
        <v/>
      </c>
      <c r="K8" s="186" t="str">
        <f t="shared" si="1"/>
        <v/>
      </c>
      <c r="L8" s="186" t="str">
        <f t="shared" si="1"/>
        <v/>
      </c>
      <c r="M8" s="186" t="str">
        <f t="shared" si="1"/>
        <v/>
      </c>
      <c r="N8" s="186" t="str">
        <f t="shared" si="1"/>
        <v/>
      </c>
      <c r="O8" s="186" t="str">
        <f t="shared" si="1"/>
        <v/>
      </c>
      <c r="P8" s="186" t="str">
        <f t="shared" si="1"/>
        <v/>
      </c>
      <c r="Q8" s="186" t="str">
        <f t="shared" si="1"/>
        <v/>
      </c>
      <c r="R8" s="198" t="str">
        <f t="shared" si="1"/>
        <v/>
      </c>
      <c r="S8" s="152">
        <f t="shared" si="2"/>
        <v>100</v>
      </c>
      <c r="T8" s="138">
        <f t="shared" si="3"/>
        <v>-85</v>
      </c>
      <c r="U8" s="125">
        <f t="shared" si="4"/>
        <v>109.967</v>
      </c>
      <c r="V8" s="150">
        <f t="shared" si="5"/>
        <v>32.054000000000016</v>
      </c>
      <c r="W8" s="82">
        <f t="shared" si="10"/>
        <v>-10</v>
      </c>
      <c r="X8" s="248">
        <f t="shared" si="6"/>
        <v>6</v>
      </c>
      <c r="Y8" s="139">
        <f t="shared" si="7"/>
        <v>10</v>
      </c>
      <c r="Z8" s="139">
        <f>IF($Y8="n/a","",IFERROR(COUNTIF($Y$2:$Y8,"="&amp;Y8),""))</f>
        <v>1</v>
      </c>
      <c r="AA8" s="139">
        <f>COUNTIF($X$2:X7,"&lt;"&amp;X8)</f>
        <v>5</v>
      </c>
      <c r="AB8" s="149">
        <f t="shared" si="8"/>
        <v>15</v>
      </c>
      <c r="AC8" s="152">
        <f t="shared" si="9"/>
        <v>5</v>
      </c>
      <c r="AE8" s="193" t="s">
        <v>48</v>
      </c>
      <c r="AF8" s="219" t="s">
        <v>133</v>
      </c>
      <c r="AG8" s="284" t="s">
        <v>565</v>
      </c>
    </row>
    <row r="9" spans="1:33" x14ac:dyDescent="0.2">
      <c r="A9" s="229">
        <v>71</v>
      </c>
      <c r="B9" s="1" t="s">
        <v>157</v>
      </c>
      <c r="C9" s="1" t="str">
        <f t="shared" si="0"/>
        <v>simon mclean</v>
      </c>
      <c r="D9" s="8" t="s">
        <v>22</v>
      </c>
      <c r="E9" s="418" t="s">
        <v>682</v>
      </c>
      <c r="F9" s="17"/>
      <c r="G9" s="8" t="s">
        <v>678</v>
      </c>
      <c r="H9" s="186" t="str">
        <f t="shared" si="1"/>
        <v/>
      </c>
      <c r="I9" s="186" t="str">
        <f t="shared" si="1"/>
        <v/>
      </c>
      <c r="J9" s="186" t="str">
        <f t="shared" si="1"/>
        <v/>
      </c>
      <c r="K9" s="186" t="str">
        <f t="shared" si="1"/>
        <v/>
      </c>
      <c r="L9" s="186" t="str">
        <f t="shared" si="1"/>
        <v/>
      </c>
      <c r="M9" s="186" t="str">
        <f t="shared" si="1"/>
        <v/>
      </c>
      <c r="N9" s="186">
        <f t="shared" si="1"/>
        <v>100</v>
      </c>
      <c r="O9" s="186" t="str">
        <f t="shared" si="1"/>
        <v/>
      </c>
      <c r="P9" s="186" t="str">
        <f t="shared" si="1"/>
        <v/>
      </c>
      <c r="Q9" s="186" t="str">
        <f t="shared" si="1"/>
        <v/>
      </c>
      <c r="R9" s="198" t="str">
        <f t="shared" si="1"/>
        <v/>
      </c>
      <c r="S9" s="152">
        <f t="shared" si="2"/>
        <v>100</v>
      </c>
      <c r="T9" s="138">
        <f t="shared" si="3"/>
        <v>0</v>
      </c>
      <c r="U9" s="125">
        <f t="shared" si="4"/>
        <v>121.62799999999999</v>
      </c>
      <c r="V9" s="150">
        <f t="shared" si="5"/>
        <v>22.816000000000003</v>
      </c>
      <c r="W9" s="82">
        <f t="shared" si="10"/>
        <v>-10</v>
      </c>
      <c r="X9" s="248">
        <f t="shared" si="6"/>
        <v>2</v>
      </c>
      <c r="Y9" s="139">
        <f t="shared" si="7"/>
        <v>3</v>
      </c>
      <c r="Z9" s="139">
        <f>IF($Y9="n/a","",IFERROR(COUNTIF($Y$2:$Y9,"="&amp;Y9),""))</f>
        <v>1</v>
      </c>
      <c r="AA9" s="139">
        <f>COUNTIF($X$2:X8,"&lt;"&amp;X9)</f>
        <v>0</v>
      </c>
      <c r="AB9" s="149">
        <f t="shared" si="8"/>
        <v>100</v>
      </c>
      <c r="AC9" s="152">
        <f t="shared" si="9"/>
        <v>90</v>
      </c>
      <c r="AE9" s="194" t="s">
        <v>49</v>
      </c>
      <c r="AF9" s="220" t="s">
        <v>64</v>
      </c>
      <c r="AG9" s="283">
        <v>1.3307754629629631E-3</v>
      </c>
    </row>
    <row r="10" spans="1:33" x14ac:dyDescent="0.2">
      <c r="A10" s="229">
        <v>62</v>
      </c>
      <c r="B10" s="1" t="s">
        <v>285</v>
      </c>
      <c r="C10" s="1" t="str">
        <f t="shared" si="0"/>
        <v>noel heritage</v>
      </c>
      <c r="D10" s="8" t="s">
        <v>21</v>
      </c>
      <c r="E10" s="418" t="s">
        <v>683</v>
      </c>
      <c r="F10" s="17"/>
      <c r="G10" s="8" t="s">
        <v>291</v>
      </c>
      <c r="H10" s="186" t="str">
        <f t="shared" si="1"/>
        <v/>
      </c>
      <c r="I10" s="186" t="str">
        <f t="shared" si="1"/>
        <v/>
      </c>
      <c r="J10" s="186" t="str">
        <f t="shared" si="1"/>
        <v/>
      </c>
      <c r="K10" s="186" t="str">
        <f t="shared" si="1"/>
        <v/>
      </c>
      <c r="L10" s="186" t="str">
        <f t="shared" si="1"/>
        <v/>
      </c>
      <c r="M10" s="186">
        <f t="shared" si="1"/>
        <v>75</v>
      </c>
      <c r="N10" s="186" t="str">
        <f t="shared" si="1"/>
        <v/>
      </c>
      <c r="O10" s="186" t="str">
        <f t="shared" si="1"/>
        <v/>
      </c>
      <c r="P10" s="186" t="str">
        <f t="shared" si="1"/>
        <v/>
      </c>
      <c r="Q10" s="186" t="str">
        <f t="shared" si="1"/>
        <v/>
      </c>
      <c r="R10" s="198" t="str">
        <f t="shared" si="1"/>
        <v/>
      </c>
      <c r="S10" s="152">
        <f t="shared" si="2"/>
        <v>75</v>
      </c>
      <c r="T10" s="138">
        <f t="shared" si="3"/>
        <v>0</v>
      </c>
      <c r="U10" s="125">
        <f t="shared" si="4"/>
        <v>120.58200000000001</v>
      </c>
      <c r="V10" s="150">
        <f t="shared" si="5"/>
        <v>27.606999999999985</v>
      </c>
      <c r="W10" s="82">
        <f t="shared" si="10"/>
        <v>-10</v>
      </c>
      <c r="X10" s="248">
        <f t="shared" si="6"/>
        <v>2</v>
      </c>
      <c r="Y10" s="139">
        <f t="shared" si="7"/>
        <v>4</v>
      </c>
      <c r="Z10" s="139">
        <f>IF($Y10="n/a","",IFERROR(COUNTIF($Y$2:$Y10,"="&amp;Y10),""))</f>
        <v>2</v>
      </c>
      <c r="AA10" s="139">
        <f>COUNTIF($X$2:X9,"&lt;"&amp;X10)</f>
        <v>0</v>
      </c>
      <c r="AB10" s="149">
        <f t="shared" si="8"/>
        <v>75</v>
      </c>
      <c r="AC10" s="152">
        <f t="shared" si="9"/>
        <v>65</v>
      </c>
      <c r="AE10" s="195" t="s">
        <v>16</v>
      </c>
      <c r="AF10" s="221" t="s">
        <v>89</v>
      </c>
      <c r="AG10" s="214">
        <v>1.2893287037037038E-3</v>
      </c>
    </row>
    <row r="11" spans="1:33" x14ac:dyDescent="0.2">
      <c r="A11" s="229">
        <v>42</v>
      </c>
      <c r="B11" s="1" t="s">
        <v>652</v>
      </c>
      <c r="C11" s="1" t="str">
        <f t="shared" si="0"/>
        <v>steven cassar</v>
      </c>
      <c r="D11" s="8" t="s">
        <v>16</v>
      </c>
      <c r="E11" s="418" t="s">
        <v>684</v>
      </c>
      <c r="F11" s="17"/>
      <c r="G11" s="8" t="s">
        <v>559</v>
      </c>
      <c r="H11" s="186" t="str">
        <f t="shared" si="1"/>
        <v/>
      </c>
      <c r="I11" s="186" t="str">
        <f t="shared" si="1"/>
        <v/>
      </c>
      <c r="J11" s="186">
        <f t="shared" si="1"/>
        <v>75</v>
      </c>
      <c r="K11" s="186" t="str">
        <f t="shared" si="1"/>
        <v/>
      </c>
      <c r="L11" s="186" t="str">
        <f t="shared" si="1"/>
        <v/>
      </c>
      <c r="M11" s="186" t="str">
        <f t="shared" si="1"/>
        <v/>
      </c>
      <c r="N11" s="186" t="str">
        <f t="shared" si="1"/>
        <v/>
      </c>
      <c r="O11" s="186" t="str">
        <f t="shared" si="1"/>
        <v/>
      </c>
      <c r="P11" s="186" t="str">
        <f t="shared" si="1"/>
        <v/>
      </c>
      <c r="Q11" s="186" t="str">
        <f t="shared" si="1"/>
        <v/>
      </c>
      <c r="R11" s="198" t="str">
        <f t="shared" si="1"/>
        <v/>
      </c>
      <c r="S11" s="152">
        <f t="shared" si="2"/>
        <v>75</v>
      </c>
      <c r="T11" s="138">
        <f t="shared" si="3"/>
        <v>-60</v>
      </c>
      <c r="U11" s="125">
        <f t="shared" si="4"/>
        <v>111.39800000000001</v>
      </c>
      <c r="V11" s="150">
        <f t="shared" si="5"/>
        <v>37.350999999999985</v>
      </c>
      <c r="W11" s="82">
        <f t="shared" si="10"/>
        <v>-10</v>
      </c>
      <c r="X11" s="248">
        <f t="shared" si="6"/>
        <v>5</v>
      </c>
      <c r="Y11" s="139">
        <f t="shared" si="7"/>
        <v>9</v>
      </c>
      <c r="Z11" s="139">
        <f>IF($Y11="n/a","",IFERROR(COUNTIF($Y$2:$Y11,"="&amp;Y11),""))</f>
        <v>2</v>
      </c>
      <c r="AA11" s="139">
        <f>COUNTIF($X$2:X10,"&lt;"&amp;X11)</f>
        <v>6</v>
      </c>
      <c r="AB11" s="149">
        <f t="shared" si="8"/>
        <v>15</v>
      </c>
      <c r="AC11" s="152">
        <f t="shared" si="9"/>
        <v>5</v>
      </c>
      <c r="AE11" s="196" t="s">
        <v>13</v>
      </c>
      <c r="AF11" s="222" t="s">
        <v>68</v>
      </c>
      <c r="AG11" s="215">
        <v>1.2727662037037037E-3</v>
      </c>
    </row>
    <row r="12" spans="1:33" ht="13.5" thickBot="1" x14ac:dyDescent="0.25">
      <c r="A12" s="229">
        <v>26</v>
      </c>
      <c r="B12" s="1" t="s">
        <v>65</v>
      </c>
      <c r="C12" s="1" t="str">
        <f t="shared" si="0"/>
        <v>robert downes</v>
      </c>
      <c r="D12" s="8" t="s">
        <v>26</v>
      </c>
      <c r="E12" s="418" t="s">
        <v>685</v>
      </c>
      <c r="F12" s="17"/>
      <c r="G12" s="8" t="s">
        <v>608</v>
      </c>
      <c r="H12" s="186" t="str">
        <f t="shared" si="1"/>
        <v/>
      </c>
      <c r="I12" s="186" t="str">
        <f t="shared" si="1"/>
        <v/>
      </c>
      <c r="J12" s="186" t="str">
        <f t="shared" si="1"/>
        <v/>
      </c>
      <c r="K12" s="186" t="str">
        <f t="shared" si="1"/>
        <v/>
      </c>
      <c r="L12" s="186" t="str">
        <f t="shared" si="1"/>
        <v/>
      </c>
      <c r="M12" s="186" t="str">
        <f t="shared" si="1"/>
        <v/>
      </c>
      <c r="N12" s="186" t="str">
        <f t="shared" si="1"/>
        <v/>
      </c>
      <c r="O12" s="186" t="str">
        <f t="shared" si="1"/>
        <v/>
      </c>
      <c r="P12" s="186" t="str">
        <f t="shared" si="1"/>
        <v/>
      </c>
      <c r="Q12" s="186" t="str">
        <f t="shared" si="1"/>
        <v/>
      </c>
      <c r="R12" s="198" t="str">
        <f t="shared" si="1"/>
        <v/>
      </c>
      <c r="S12" s="152">
        <f t="shared" si="2"/>
        <v>0</v>
      </c>
      <c r="T12" s="138">
        <f t="shared" si="3"/>
        <v>0</v>
      </c>
      <c r="U12" s="125" t="str">
        <f t="shared" si="4"/>
        <v/>
      </c>
      <c r="V12" s="150" t="str">
        <f t="shared" si="5"/>
        <v/>
      </c>
      <c r="W12" s="82"/>
      <c r="X12" s="248" t="str">
        <f t="shared" si="6"/>
        <v>n/a</v>
      </c>
      <c r="Y12" s="139" t="str">
        <f t="shared" si="7"/>
        <v>n/a</v>
      </c>
      <c r="Z12" s="139" t="str">
        <f>IF($Y12="n/a","",IFERROR(COUNTIF($Y$2:$Y12,"="&amp;Y12),""))</f>
        <v/>
      </c>
      <c r="AA12" s="139">
        <f>COUNTIF($X$2:X11,"&lt;"&amp;X12)</f>
        <v>0</v>
      </c>
      <c r="AB12" s="149">
        <f t="shared" si="8"/>
        <v>0</v>
      </c>
      <c r="AC12" s="152">
        <f t="shared" si="9"/>
        <v>0</v>
      </c>
      <c r="AE12" s="197" t="s">
        <v>14</v>
      </c>
      <c r="AF12" s="223" t="s">
        <v>90</v>
      </c>
      <c r="AG12" s="224">
        <v>1.2022337962962963E-3</v>
      </c>
    </row>
    <row r="13" spans="1:33" x14ac:dyDescent="0.2">
      <c r="A13" s="229">
        <v>242</v>
      </c>
      <c r="B13" s="1" t="s">
        <v>88</v>
      </c>
      <c r="C13" s="1" t="str">
        <f t="shared" si="0"/>
        <v>leon bogers</v>
      </c>
      <c r="D13" s="8" t="s">
        <v>26</v>
      </c>
      <c r="E13" s="418" t="s">
        <v>686</v>
      </c>
      <c r="F13" s="17"/>
      <c r="G13" s="8" t="s">
        <v>687</v>
      </c>
      <c r="H13" s="186" t="str">
        <f t="shared" si="1"/>
        <v/>
      </c>
      <c r="I13" s="186" t="str">
        <f t="shared" si="1"/>
        <v/>
      </c>
      <c r="J13" s="186" t="str">
        <f t="shared" si="1"/>
        <v/>
      </c>
      <c r="K13" s="186" t="str">
        <f t="shared" si="1"/>
        <v/>
      </c>
      <c r="L13" s="186" t="str">
        <f t="shared" si="1"/>
        <v/>
      </c>
      <c r="M13" s="186" t="str">
        <f t="shared" si="1"/>
        <v/>
      </c>
      <c r="N13" s="186" t="str">
        <f t="shared" si="1"/>
        <v/>
      </c>
      <c r="O13" s="186" t="str">
        <f t="shared" si="1"/>
        <v/>
      </c>
      <c r="P13" s="186" t="str">
        <f t="shared" si="1"/>
        <v/>
      </c>
      <c r="Q13" s="186" t="str">
        <f t="shared" si="1"/>
        <v/>
      </c>
      <c r="R13" s="198" t="str">
        <f t="shared" si="1"/>
        <v/>
      </c>
      <c r="S13" s="152">
        <f t="shared" si="2"/>
        <v>0</v>
      </c>
      <c r="T13" s="138">
        <f t="shared" si="3"/>
        <v>0</v>
      </c>
      <c r="U13" s="125" t="str">
        <f t="shared" si="4"/>
        <v/>
      </c>
      <c r="V13" s="150" t="str">
        <f t="shared" si="5"/>
        <v/>
      </c>
      <c r="W13" s="82"/>
      <c r="X13" s="248" t="str">
        <f t="shared" si="6"/>
        <v>n/a</v>
      </c>
      <c r="Y13" s="139" t="str">
        <f t="shared" si="7"/>
        <v>n/a</v>
      </c>
      <c r="Z13" s="139" t="str">
        <f>IF($Y13="n/a","",IFERROR(COUNTIF($Y$2:$Y13,"="&amp;Y13),""))</f>
        <v/>
      </c>
      <c r="AA13" s="139">
        <f>COUNTIF($X$2:X12,"&lt;"&amp;X13)</f>
        <v>0</v>
      </c>
      <c r="AB13" s="149">
        <f t="shared" si="8"/>
        <v>0</v>
      </c>
      <c r="AC13" s="152">
        <f t="shared" si="9"/>
        <v>0</v>
      </c>
    </row>
    <row r="14" spans="1:33" x14ac:dyDescent="0.2">
      <c r="A14" s="229">
        <v>4</v>
      </c>
      <c r="B14" s="1" t="s">
        <v>93</v>
      </c>
      <c r="C14" s="1" t="str">
        <f t="shared" si="0"/>
        <v>max lloyd</v>
      </c>
      <c r="D14" s="8" t="s">
        <v>21</v>
      </c>
      <c r="E14" s="418" t="s">
        <v>688</v>
      </c>
      <c r="F14" s="17"/>
      <c r="G14" s="8" t="s">
        <v>107</v>
      </c>
      <c r="H14" s="186" t="str">
        <f t="shared" si="1"/>
        <v/>
      </c>
      <c r="I14" s="186" t="str">
        <f t="shared" si="1"/>
        <v/>
      </c>
      <c r="J14" s="186" t="str">
        <f t="shared" si="1"/>
        <v/>
      </c>
      <c r="K14" s="186" t="str">
        <f t="shared" si="1"/>
        <v/>
      </c>
      <c r="L14" s="186" t="str">
        <f t="shared" si="1"/>
        <v/>
      </c>
      <c r="M14" s="186">
        <f t="shared" si="1"/>
        <v>60</v>
      </c>
      <c r="N14" s="186" t="str">
        <f t="shared" si="1"/>
        <v/>
      </c>
      <c r="O14" s="186" t="str">
        <f t="shared" si="1"/>
        <v/>
      </c>
      <c r="P14" s="186" t="str">
        <f t="shared" si="1"/>
        <v/>
      </c>
      <c r="Q14" s="186" t="str">
        <f t="shared" si="1"/>
        <v/>
      </c>
      <c r="R14" s="198" t="str">
        <f t="shared" si="1"/>
        <v/>
      </c>
      <c r="S14" s="152">
        <f t="shared" si="2"/>
        <v>60</v>
      </c>
      <c r="T14" s="138">
        <f t="shared" si="3"/>
        <v>0</v>
      </c>
      <c r="U14" s="125">
        <f t="shared" si="4"/>
        <v>120.58200000000001</v>
      </c>
      <c r="V14" s="150">
        <f t="shared" si="5"/>
        <v>30.677000000000007</v>
      </c>
      <c r="W14" s="82">
        <f t="shared" si="10"/>
        <v>-10</v>
      </c>
      <c r="X14" s="248">
        <f t="shared" si="6"/>
        <v>2</v>
      </c>
      <c r="Y14" s="139">
        <f t="shared" si="7"/>
        <v>4</v>
      </c>
      <c r="Z14" s="139">
        <f>IF($Y14="n/a","",IFERROR(COUNTIF($Y$2:$Y14,"="&amp;Y14),""))</f>
        <v>3</v>
      </c>
      <c r="AA14" s="139">
        <f>COUNTIF($X$2:X13,"&lt;"&amp;X14)</f>
        <v>0</v>
      </c>
      <c r="AB14" s="149">
        <f t="shared" si="8"/>
        <v>60</v>
      </c>
      <c r="AC14" s="152">
        <f t="shared" si="9"/>
        <v>50</v>
      </c>
    </row>
    <row r="15" spans="1:33" x14ac:dyDescent="0.2">
      <c r="A15" s="229">
        <v>55</v>
      </c>
      <c r="B15" s="1" t="s">
        <v>109</v>
      </c>
      <c r="C15" s="1" t="str">
        <f t="shared" si="0"/>
        <v>kutay dal</v>
      </c>
      <c r="D15" s="8" t="s">
        <v>22</v>
      </c>
      <c r="E15" s="418" t="s">
        <v>689</v>
      </c>
      <c r="F15" s="17"/>
      <c r="G15" s="8" t="s">
        <v>291</v>
      </c>
      <c r="H15" s="186" t="str">
        <f t="shared" si="1"/>
        <v/>
      </c>
      <c r="I15" s="186" t="str">
        <f t="shared" si="1"/>
        <v/>
      </c>
      <c r="J15" s="186" t="str">
        <f t="shared" si="1"/>
        <v/>
      </c>
      <c r="K15" s="186" t="str">
        <f t="shared" si="1"/>
        <v/>
      </c>
      <c r="L15" s="186" t="str">
        <f t="shared" si="1"/>
        <v/>
      </c>
      <c r="M15" s="186" t="str">
        <f t="shared" si="1"/>
        <v/>
      </c>
      <c r="N15" s="186">
        <f t="shared" si="1"/>
        <v>75</v>
      </c>
      <c r="O15" s="186" t="str">
        <f t="shared" si="1"/>
        <v/>
      </c>
      <c r="P15" s="186" t="str">
        <f t="shared" si="1"/>
        <v/>
      </c>
      <c r="Q15" s="186" t="str">
        <f t="shared" si="1"/>
        <v/>
      </c>
      <c r="R15" s="198" t="str">
        <f t="shared" si="1"/>
        <v/>
      </c>
      <c r="S15" s="152">
        <f t="shared" si="2"/>
        <v>75</v>
      </c>
      <c r="T15" s="138">
        <f t="shared" si="3"/>
        <v>0</v>
      </c>
      <c r="U15" s="125">
        <f t="shared" si="4"/>
        <v>121.62799999999999</v>
      </c>
      <c r="V15" s="276">
        <f t="shared" si="5"/>
        <v>30.449999999999989</v>
      </c>
      <c r="W15" s="82">
        <f t="shared" si="10"/>
        <v>-10</v>
      </c>
      <c r="X15" s="248">
        <f t="shared" si="6"/>
        <v>2</v>
      </c>
      <c r="Y15" s="139">
        <f t="shared" si="7"/>
        <v>3</v>
      </c>
      <c r="Z15" s="139">
        <f>IF($Y15="n/a","",IFERROR(COUNTIF($Y$2:$Y15,"="&amp;Y15),""))</f>
        <v>2</v>
      </c>
      <c r="AA15" s="139">
        <f>COUNTIF($X$2:X14,"&lt;"&amp;X15)</f>
        <v>0</v>
      </c>
      <c r="AB15" s="149">
        <f t="shared" si="8"/>
        <v>75</v>
      </c>
      <c r="AC15" s="152">
        <f t="shared" si="9"/>
        <v>65</v>
      </c>
    </row>
    <row r="16" spans="1:33" x14ac:dyDescent="0.2">
      <c r="A16" s="229">
        <v>119</v>
      </c>
      <c r="B16" s="1" t="s">
        <v>141</v>
      </c>
      <c r="C16" s="1" t="str">
        <f t="shared" si="0"/>
        <v>peter dannock</v>
      </c>
      <c r="D16" s="8" t="s">
        <v>21</v>
      </c>
      <c r="E16" s="418" t="s">
        <v>690</v>
      </c>
      <c r="F16" s="17"/>
      <c r="G16" s="8" t="s">
        <v>608</v>
      </c>
      <c r="H16" s="186" t="str">
        <f t="shared" si="1"/>
        <v/>
      </c>
      <c r="I16" s="186" t="str">
        <f t="shared" si="1"/>
        <v/>
      </c>
      <c r="J16" s="186" t="str">
        <f t="shared" si="1"/>
        <v/>
      </c>
      <c r="K16" s="186" t="str">
        <f t="shared" si="1"/>
        <v/>
      </c>
      <c r="L16" s="186" t="str">
        <f t="shared" si="1"/>
        <v/>
      </c>
      <c r="M16" s="186">
        <f t="shared" si="1"/>
        <v>45</v>
      </c>
      <c r="N16" s="186" t="str">
        <f t="shared" si="1"/>
        <v/>
      </c>
      <c r="O16" s="186" t="str">
        <f t="shared" si="1"/>
        <v/>
      </c>
      <c r="P16" s="186" t="str">
        <f t="shared" si="1"/>
        <v/>
      </c>
      <c r="Q16" s="186" t="str">
        <f t="shared" si="1"/>
        <v/>
      </c>
      <c r="R16" s="198" t="str">
        <f t="shared" si="1"/>
        <v/>
      </c>
      <c r="S16" s="152">
        <f t="shared" si="2"/>
        <v>45</v>
      </c>
      <c r="T16" s="138">
        <f t="shared" si="3"/>
        <v>0</v>
      </c>
      <c r="U16" s="125">
        <f t="shared" si="4"/>
        <v>120.58200000000001</v>
      </c>
      <c r="V16" s="150">
        <f t="shared" si="5"/>
        <v>31.713000000000008</v>
      </c>
      <c r="W16" s="82">
        <f t="shared" si="10"/>
        <v>-10</v>
      </c>
      <c r="X16" s="248">
        <f t="shared" si="6"/>
        <v>2</v>
      </c>
      <c r="Y16" s="139">
        <f t="shared" si="7"/>
        <v>4</v>
      </c>
      <c r="Z16" s="139">
        <f>IF($Y16="n/a","",IFERROR(COUNTIF($Y$2:$Y16,"="&amp;Y16),""))</f>
        <v>4</v>
      </c>
      <c r="AA16" s="139">
        <f>COUNTIF($X$2:X15,"&lt;"&amp;X16)</f>
        <v>0</v>
      </c>
      <c r="AB16" s="149">
        <f t="shared" si="8"/>
        <v>45</v>
      </c>
      <c r="AC16" s="152">
        <f t="shared" si="9"/>
        <v>35</v>
      </c>
    </row>
    <row r="17" spans="1:29" ht="15" x14ac:dyDescent="0.25">
      <c r="A17" s="229">
        <v>57</v>
      </c>
      <c r="B17" s="1" t="s">
        <v>691</v>
      </c>
      <c r="C17" s="1" t="str">
        <f t="shared" si="0"/>
        <v>john zourkas</v>
      </c>
      <c r="D17" s="8" t="s">
        <v>26</v>
      </c>
      <c r="E17" s="419">
        <v>1.7958912037037038E-3</v>
      </c>
      <c r="F17" s="415"/>
      <c r="G17" s="8" t="s">
        <v>246</v>
      </c>
      <c r="H17" s="186" t="str">
        <f t="shared" si="1"/>
        <v/>
      </c>
      <c r="I17" s="186" t="str">
        <f t="shared" si="1"/>
        <v/>
      </c>
      <c r="J17" s="186" t="str">
        <f t="shared" si="1"/>
        <v/>
      </c>
      <c r="K17" s="186" t="str">
        <f t="shared" si="1"/>
        <v/>
      </c>
      <c r="L17" s="186" t="str">
        <f t="shared" si="1"/>
        <v/>
      </c>
      <c r="M17" s="186" t="str">
        <f t="shared" si="1"/>
        <v/>
      </c>
      <c r="N17" s="186" t="str">
        <f t="shared" si="1"/>
        <v/>
      </c>
      <c r="O17" s="186" t="str">
        <f t="shared" si="1"/>
        <v/>
      </c>
      <c r="P17" s="186" t="str">
        <f t="shared" si="1"/>
        <v/>
      </c>
      <c r="Q17" s="186" t="str">
        <f t="shared" si="1"/>
        <v/>
      </c>
      <c r="R17" s="198" t="str">
        <f t="shared" si="1"/>
        <v/>
      </c>
      <c r="S17" s="152">
        <f t="shared" si="2"/>
        <v>0</v>
      </c>
      <c r="T17" s="138">
        <f t="shared" si="3"/>
        <v>0</v>
      </c>
      <c r="U17" s="125" t="str">
        <f t="shared" si="4"/>
        <v/>
      </c>
      <c r="V17" s="150" t="str">
        <f t="shared" si="5"/>
        <v/>
      </c>
      <c r="W17" s="82"/>
      <c r="X17" s="248" t="str">
        <f t="shared" si="6"/>
        <v>n/a</v>
      </c>
      <c r="Y17" s="139" t="str">
        <f t="shared" si="7"/>
        <v>n/a</v>
      </c>
      <c r="Z17" s="139" t="str">
        <f>IF($Y17="n/a","",IFERROR(COUNTIF($Y$2:$Y17,"="&amp;Y17),""))</f>
        <v/>
      </c>
      <c r="AA17" s="139">
        <f>COUNTIF($X$2:X16,"&lt;"&amp;X17)</f>
        <v>0</v>
      </c>
      <c r="AB17" s="149">
        <f t="shared" si="8"/>
        <v>0</v>
      </c>
      <c r="AC17" s="152">
        <f t="shared" si="9"/>
        <v>0</v>
      </c>
    </row>
    <row r="18" spans="1:29" x14ac:dyDescent="0.2">
      <c r="A18" s="229">
        <v>737</v>
      </c>
      <c r="B18" s="1" t="s">
        <v>136</v>
      </c>
      <c r="C18" s="1" t="str">
        <f t="shared" si="0"/>
        <v>stuart dawson</v>
      </c>
      <c r="D18" s="8" t="s">
        <v>5</v>
      </c>
      <c r="E18" s="418" t="s">
        <v>692</v>
      </c>
      <c r="F18" s="17"/>
      <c r="G18" s="8" t="s">
        <v>687</v>
      </c>
      <c r="H18" s="186" t="str">
        <f t="shared" ref="H18:R28" si="11">IF($D18=H$1,$S18,"")</f>
        <v/>
      </c>
      <c r="I18" s="186" t="str">
        <f t="shared" si="11"/>
        <v/>
      </c>
      <c r="J18" s="186" t="str">
        <f t="shared" si="11"/>
        <v/>
      </c>
      <c r="K18" s="186" t="str">
        <f t="shared" si="11"/>
        <v/>
      </c>
      <c r="L18" s="186" t="str">
        <f t="shared" si="11"/>
        <v/>
      </c>
      <c r="M18" s="186" t="str">
        <f t="shared" si="11"/>
        <v/>
      </c>
      <c r="N18" s="186" t="str">
        <f t="shared" si="11"/>
        <v/>
      </c>
      <c r="O18" s="186" t="str">
        <f t="shared" si="11"/>
        <v/>
      </c>
      <c r="P18" s="186" t="str">
        <f t="shared" si="11"/>
        <v/>
      </c>
      <c r="Q18" s="186">
        <f t="shared" si="11"/>
        <v>100</v>
      </c>
      <c r="R18" s="198" t="str">
        <f t="shared" si="11"/>
        <v/>
      </c>
      <c r="S18" s="152">
        <f t="shared" si="2"/>
        <v>100</v>
      </c>
      <c r="T18" s="138">
        <f t="shared" si="3"/>
        <v>0</v>
      </c>
      <c r="U18" s="125">
        <f t="shared" si="4"/>
        <v>122.71800000000002</v>
      </c>
      <c r="V18" s="150">
        <f t="shared" si="5"/>
        <v>32.532999999999987</v>
      </c>
      <c r="W18" s="82">
        <f t="shared" si="10"/>
        <v>-10</v>
      </c>
      <c r="X18" s="248">
        <f t="shared" si="6"/>
        <v>1</v>
      </c>
      <c r="Y18" s="139">
        <f t="shared" si="7"/>
        <v>2</v>
      </c>
      <c r="Z18" s="139">
        <f>IF($Y18="n/a","",IFERROR(COUNTIF($Y$2:$Y18,"="&amp;Y18),""))</f>
        <v>1</v>
      </c>
      <c r="AA18" s="139">
        <f>COUNTIF($X$2:X17,"&lt;"&amp;X18)</f>
        <v>0</v>
      </c>
      <c r="AB18" s="149">
        <f t="shared" si="8"/>
        <v>100</v>
      </c>
      <c r="AC18" s="152">
        <f t="shared" si="9"/>
        <v>90</v>
      </c>
    </row>
    <row r="19" spans="1:29" x14ac:dyDescent="0.2">
      <c r="A19" s="229">
        <v>112</v>
      </c>
      <c r="B19" s="1" t="s">
        <v>662</v>
      </c>
      <c r="C19" s="1" t="str">
        <f t="shared" si="0"/>
        <v>ian vague</v>
      </c>
      <c r="D19" s="8" t="s">
        <v>4</v>
      </c>
      <c r="E19" s="418" t="s">
        <v>693</v>
      </c>
      <c r="F19" s="17"/>
      <c r="G19" s="8" t="s">
        <v>246</v>
      </c>
      <c r="H19" s="186" t="str">
        <f t="shared" si="11"/>
        <v/>
      </c>
      <c r="I19" s="186" t="str">
        <f t="shared" si="11"/>
        <v/>
      </c>
      <c r="J19" s="186" t="str">
        <f t="shared" si="11"/>
        <v/>
      </c>
      <c r="K19" s="186" t="str">
        <f t="shared" si="11"/>
        <v/>
      </c>
      <c r="L19" s="186" t="str">
        <f t="shared" si="11"/>
        <v/>
      </c>
      <c r="M19" s="186" t="str">
        <f t="shared" si="11"/>
        <v/>
      </c>
      <c r="N19" s="186" t="str">
        <f t="shared" si="11"/>
        <v/>
      </c>
      <c r="O19" s="186" t="str">
        <f t="shared" si="11"/>
        <v/>
      </c>
      <c r="P19" s="186">
        <f t="shared" si="11"/>
        <v>100</v>
      </c>
      <c r="Q19" s="186" t="str">
        <f t="shared" si="11"/>
        <v/>
      </c>
      <c r="R19" s="198" t="str">
        <f t="shared" si="11"/>
        <v/>
      </c>
      <c r="S19" s="152">
        <f t="shared" si="2"/>
        <v>100</v>
      </c>
      <c r="T19" s="138">
        <f t="shared" si="3"/>
        <v>-85</v>
      </c>
      <c r="U19" s="125">
        <f t="shared" si="4"/>
        <v>118.93500000000002</v>
      </c>
      <c r="V19" s="150">
        <f t="shared" si="5"/>
        <v>36.868999999999986</v>
      </c>
      <c r="W19" s="82">
        <f t="shared" si="10"/>
        <v>-10</v>
      </c>
      <c r="X19" s="248">
        <f t="shared" si="6"/>
        <v>3</v>
      </c>
      <c r="Y19" s="139">
        <f t="shared" si="7"/>
        <v>5</v>
      </c>
      <c r="Z19" s="139">
        <f>IF($Y19="n/a","",IFERROR(COUNTIF($Y$2:$Y19,"="&amp;Y19),""))</f>
        <v>1</v>
      </c>
      <c r="AA19" s="139">
        <f>COUNTIF($X$2:X18,"&lt;"&amp;X19)</f>
        <v>7</v>
      </c>
      <c r="AB19" s="149">
        <f t="shared" si="8"/>
        <v>15</v>
      </c>
      <c r="AC19" s="152">
        <f t="shared" si="9"/>
        <v>5</v>
      </c>
    </row>
    <row r="20" spans="1:29" x14ac:dyDescent="0.2">
      <c r="A20" s="229">
        <v>38</v>
      </c>
      <c r="B20" s="1" t="s">
        <v>694</v>
      </c>
      <c r="C20" s="1" t="str">
        <f t="shared" si="0"/>
        <v>sean kent</v>
      </c>
      <c r="D20" s="8" t="s">
        <v>26</v>
      </c>
      <c r="E20" s="418" t="s">
        <v>695</v>
      </c>
      <c r="F20" s="17"/>
      <c r="G20" s="8" t="s">
        <v>107</v>
      </c>
      <c r="H20" s="186" t="str">
        <f t="shared" si="11"/>
        <v/>
      </c>
      <c r="I20" s="186" t="str">
        <f t="shared" si="11"/>
        <v/>
      </c>
      <c r="J20" s="186" t="str">
        <f t="shared" si="11"/>
        <v/>
      </c>
      <c r="K20" s="186" t="str">
        <f t="shared" si="11"/>
        <v/>
      </c>
      <c r="L20" s="186" t="str">
        <f t="shared" si="11"/>
        <v/>
      </c>
      <c r="M20" s="186" t="str">
        <f t="shared" si="11"/>
        <v/>
      </c>
      <c r="N20" s="186" t="str">
        <f t="shared" si="11"/>
        <v/>
      </c>
      <c r="O20" s="186" t="str">
        <f t="shared" si="11"/>
        <v/>
      </c>
      <c r="P20" s="186" t="str">
        <f t="shared" si="11"/>
        <v/>
      </c>
      <c r="Q20" s="186" t="str">
        <f t="shared" si="11"/>
        <v/>
      </c>
      <c r="R20" s="198" t="str">
        <f t="shared" si="11"/>
        <v/>
      </c>
      <c r="S20" s="152">
        <f t="shared" si="2"/>
        <v>0</v>
      </c>
      <c r="T20" s="138">
        <f t="shared" si="3"/>
        <v>0</v>
      </c>
      <c r="U20" s="125" t="str">
        <f t="shared" si="4"/>
        <v/>
      </c>
      <c r="V20" s="150" t="str">
        <f t="shared" si="5"/>
        <v/>
      </c>
      <c r="W20" s="82"/>
      <c r="X20" s="248" t="str">
        <f t="shared" si="6"/>
        <v>n/a</v>
      </c>
      <c r="Y20" s="139" t="str">
        <f t="shared" si="7"/>
        <v>n/a</v>
      </c>
      <c r="Z20" s="139" t="str">
        <f>IF($Y20="n/a","",IFERROR(COUNTIF($Y$2:$Y20,"="&amp;Y20),""))</f>
        <v/>
      </c>
      <c r="AA20" s="139">
        <f>COUNTIF($X$2:X19,"&lt;"&amp;X20)</f>
        <v>0</v>
      </c>
      <c r="AB20" s="149">
        <f t="shared" si="8"/>
        <v>0</v>
      </c>
      <c r="AC20" s="152">
        <f t="shared" si="9"/>
        <v>0</v>
      </c>
    </row>
    <row r="21" spans="1:29" x14ac:dyDescent="0.2">
      <c r="A21" s="229">
        <v>31</v>
      </c>
      <c r="B21" s="1" t="s">
        <v>696</v>
      </c>
      <c r="C21" s="1" t="str">
        <f t="shared" si="0"/>
        <v>john downes</v>
      </c>
      <c r="D21" s="8" t="s">
        <v>5</v>
      </c>
      <c r="E21" s="418" t="s">
        <v>697</v>
      </c>
      <c r="F21" s="17"/>
      <c r="G21" s="8" t="s">
        <v>678</v>
      </c>
      <c r="H21" s="186" t="str">
        <f t="shared" si="11"/>
        <v/>
      </c>
      <c r="I21" s="186" t="str">
        <f t="shared" si="11"/>
        <v/>
      </c>
      <c r="J21" s="186" t="str">
        <f t="shared" si="11"/>
        <v/>
      </c>
      <c r="K21" s="186" t="str">
        <f t="shared" si="11"/>
        <v/>
      </c>
      <c r="L21" s="186" t="str">
        <f t="shared" si="11"/>
        <v/>
      </c>
      <c r="M21" s="186" t="str">
        <f t="shared" si="11"/>
        <v/>
      </c>
      <c r="N21" s="186" t="str">
        <f t="shared" si="11"/>
        <v/>
      </c>
      <c r="O21" s="186" t="str">
        <f t="shared" si="11"/>
        <v/>
      </c>
      <c r="P21" s="186" t="str">
        <f t="shared" si="11"/>
        <v/>
      </c>
      <c r="Q21" s="186">
        <f t="shared" si="11"/>
        <v>75</v>
      </c>
      <c r="R21" s="198" t="str">
        <f t="shared" si="11"/>
        <v/>
      </c>
      <c r="S21" s="152">
        <f t="shared" si="2"/>
        <v>75</v>
      </c>
      <c r="T21" s="138">
        <f t="shared" si="3"/>
        <v>0</v>
      </c>
      <c r="U21" s="125">
        <f t="shared" si="4"/>
        <v>122.71800000000002</v>
      </c>
      <c r="V21" s="150">
        <f t="shared" si="5"/>
        <v>33.23399999999998</v>
      </c>
      <c r="W21" s="82">
        <f t="shared" si="10"/>
        <v>-10</v>
      </c>
      <c r="X21" s="248">
        <f t="shared" si="6"/>
        <v>1</v>
      </c>
      <c r="Y21" s="139">
        <f t="shared" si="7"/>
        <v>2</v>
      </c>
      <c r="Z21" s="139">
        <f>IF($Y21="n/a","",IFERROR(COUNTIF($Y$2:$Y21,"="&amp;Y21),""))</f>
        <v>2</v>
      </c>
      <c r="AA21" s="139">
        <f>COUNTIF($X$2:X20,"&lt;"&amp;X21)</f>
        <v>0</v>
      </c>
      <c r="AB21" s="149">
        <f t="shared" si="8"/>
        <v>75</v>
      </c>
      <c r="AC21" s="152">
        <f t="shared" si="9"/>
        <v>65</v>
      </c>
    </row>
    <row r="22" spans="1:29" x14ac:dyDescent="0.2">
      <c r="A22" s="229">
        <v>24</v>
      </c>
      <c r="B22" s="1" t="s">
        <v>175</v>
      </c>
      <c r="C22" s="1" t="str">
        <f t="shared" si="0"/>
        <v>wayne scanlan</v>
      </c>
      <c r="D22" s="8" t="s">
        <v>21</v>
      </c>
      <c r="E22" s="418" t="s">
        <v>698</v>
      </c>
      <c r="F22" s="17"/>
      <c r="G22" s="8" t="s">
        <v>291</v>
      </c>
      <c r="H22" s="186" t="str">
        <f t="shared" si="11"/>
        <v/>
      </c>
      <c r="I22" s="186" t="str">
        <f t="shared" si="11"/>
        <v/>
      </c>
      <c r="J22" s="186" t="str">
        <f t="shared" si="11"/>
        <v/>
      </c>
      <c r="K22" s="186" t="str">
        <f t="shared" si="11"/>
        <v/>
      </c>
      <c r="L22" s="186" t="str">
        <f t="shared" si="11"/>
        <v/>
      </c>
      <c r="M22" s="186">
        <f t="shared" si="11"/>
        <v>30</v>
      </c>
      <c r="N22" s="186" t="str">
        <f t="shared" si="11"/>
        <v/>
      </c>
      <c r="O22" s="186" t="str">
        <f t="shared" si="11"/>
        <v/>
      </c>
      <c r="P22" s="186" t="str">
        <f t="shared" si="11"/>
        <v/>
      </c>
      <c r="Q22" s="186" t="str">
        <f t="shared" si="11"/>
        <v/>
      </c>
      <c r="R22" s="198" t="str">
        <f t="shared" si="11"/>
        <v/>
      </c>
      <c r="S22" s="152">
        <f t="shared" si="2"/>
        <v>30</v>
      </c>
      <c r="T22" s="138">
        <f t="shared" si="3"/>
        <v>-15</v>
      </c>
      <c r="U22" s="125">
        <f t="shared" si="4"/>
        <v>120.58200000000001</v>
      </c>
      <c r="V22" s="150">
        <f t="shared" si="5"/>
        <v>36.743999999999986</v>
      </c>
      <c r="W22" s="82">
        <f t="shared" si="10"/>
        <v>-10</v>
      </c>
      <c r="X22" s="248">
        <f t="shared" si="6"/>
        <v>2</v>
      </c>
      <c r="Y22" s="139">
        <f t="shared" si="7"/>
        <v>4</v>
      </c>
      <c r="Z22" s="139">
        <f>IF($Y22="n/a","",IFERROR(COUNTIF($Y$2:$Y22,"="&amp;Y22),""))</f>
        <v>5</v>
      </c>
      <c r="AA22" s="139">
        <f>COUNTIF($X$2:X21,"&lt;"&amp;X22)</f>
        <v>2</v>
      </c>
      <c r="AB22" s="149">
        <f t="shared" si="8"/>
        <v>15</v>
      </c>
      <c r="AC22" s="152">
        <f t="shared" si="9"/>
        <v>5</v>
      </c>
    </row>
    <row r="23" spans="1:29" x14ac:dyDescent="0.2">
      <c r="A23" s="229">
        <v>18</v>
      </c>
      <c r="B23" s="1" t="s">
        <v>182</v>
      </c>
      <c r="C23" s="1" t="str">
        <f t="shared" si="0"/>
        <v>andrew tabone</v>
      </c>
      <c r="D23" s="8" t="s">
        <v>26</v>
      </c>
      <c r="E23" s="418" t="s">
        <v>699</v>
      </c>
      <c r="F23" s="17"/>
      <c r="G23" s="8" t="s">
        <v>559</v>
      </c>
      <c r="H23" s="186" t="str">
        <f t="shared" si="11"/>
        <v/>
      </c>
      <c r="I23" s="186" t="str">
        <f t="shared" si="11"/>
        <v/>
      </c>
      <c r="J23" s="186" t="str">
        <f t="shared" si="11"/>
        <v/>
      </c>
      <c r="K23" s="186" t="str">
        <f t="shared" si="11"/>
        <v/>
      </c>
      <c r="L23" s="186" t="str">
        <f t="shared" si="11"/>
        <v/>
      </c>
      <c r="M23" s="186" t="str">
        <f t="shared" si="11"/>
        <v/>
      </c>
      <c r="N23" s="186" t="str">
        <f t="shared" si="11"/>
        <v/>
      </c>
      <c r="O23" s="186" t="str">
        <f t="shared" si="11"/>
        <v/>
      </c>
      <c r="P23" s="186" t="str">
        <f t="shared" si="11"/>
        <v/>
      </c>
      <c r="Q23" s="186" t="str">
        <f t="shared" si="11"/>
        <v/>
      </c>
      <c r="R23" s="198" t="str">
        <f t="shared" si="11"/>
        <v/>
      </c>
      <c r="S23" s="152">
        <f t="shared" si="2"/>
        <v>0</v>
      </c>
      <c r="T23" s="138">
        <f t="shared" si="3"/>
        <v>0</v>
      </c>
      <c r="U23" s="125" t="str">
        <f t="shared" si="4"/>
        <v/>
      </c>
      <c r="V23" s="150" t="str">
        <f t="shared" si="5"/>
        <v/>
      </c>
      <c r="W23" s="82"/>
      <c r="X23" s="248" t="str">
        <f t="shared" si="6"/>
        <v>n/a</v>
      </c>
      <c r="Y23" s="139" t="str">
        <f t="shared" si="7"/>
        <v>n/a</v>
      </c>
      <c r="Z23" s="139" t="str">
        <f>IF($Y23="n/a","",IFERROR(COUNTIF($Y$2:$Y23,"="&amp;Y23),""))</f>
        <v/>
      </c>
      <c r="AA23" s="139">
        <f>COUNTIF($X$2:X22,"&lt;"&amp;X23)</f>
        <v>0</v>
      </c>
      <c r="AB23" s="149">
        <f t="shared" si="8"/>
        <v>0</v>
      </c>
      <c r="AC23" s="152">
        <f t="shared" si="9"/>
        <v>0</v>
      </c>
    </row>
    <row r="24" spans="1:29" x14ac:dyDescent="0.2">
      <c r="A24" s="229">
        <v>30</v>
      </c>
      <c r="B24" s="1" t="s">
        <v>700</v>
      </c>
      <c r="C24" s="1" t="str">
        <f t="shared" si="0"/>
        <v>michael day</v>
      </c>
      <c r="D24" s="8" t="s">
        <v>26</v>
      </c>
      <c r="E24" s="418" t="s">
        <v>701</v>
      </c>
      <c r="F24" s="17"/>
      <c r="G24" s="8" t="s">
        <v>107</v>
      </c>
      <c r="H24" s="186" t="str">
        <f t="shared" si="11"/>
        <v/>
      </c>
      <c r="I24" s="186" t="str">
        <f t="shared" si="11"/>
        <v/>
      </c>
      <c r="J24" s="186" t="str">
        <f t="shared" si="11"/>
        <v/>
      </c>
      <c r="K24" s="186" t="str">
        <f t="shared" si="11"/>
        <v/>
      </c>
      <c r="L24" s="186" t="str">
        <f t="shared" si="11"/>
        <v/>
      </c>
      <c r="M24" s="186" t="str">
        <f t="shared" si="11"/>
        <v/>
      </c>
      <c r="N24" s="186" t="str">
        <f t="shared" si="11"/>
        <v/>
      </c>
      <c r="O24" s="186" t="str">
        <f t="shared" si="11"/>
        <v/>
      </c>
      <c r="P24" s="186" t="str">
        <f t="shared" si="11"/>
        <v/>
      </c>
      <c r="Q24" s="186" t="str">
        <f t="shared" si="11"/>
        <v/>
      </c>
      <c r="R24" s="198" t="str">
        <f t="shared" si="11"/>
        <v/>
      </c>
      <c r="S24" s="152">
        <f t="shared" si="2"/>
        <v>0</v>
      </c>
      <c r="T24" s="138">
        <f t="shared" si="3"/>
        <v>0</v>
      </c>
      <c r="U24" s="125" t="str">
        <f t="shared" si="4"/>
        <v/>
      </c>
      <c r="V24" s="150" t="str">
        <f t="shared" si="5"/>
        <v/>
      </c>
      <c r="W24" s="82"/>
      <c r="X24" s="248" t="str">
        <f t="shared" si="6"/>
        <v>n/a</v>
      </c>
      <c r="Y24" s="139" t="str">
        <f t="shared" si="7"/>
        <v>n/a</v>
      </c>
      <c r="Z24" s="139" t="str">
        <f>IF($Y24="n/a","",IFERROR(COUNTIF($Y$2:$Y24,"="&amp;Y24),""))</f>
        <v/>
      </c>
      <c r="AA24" s="139">
        <f>COUNTIF($X$2:X23,"&lt;"&amp;X24)</f>
        <v>0</v>
      </c>
      <c r="AB24" s="149">
        <f t="shared" si="8"/>
        <v>0</v>
      </c>
      <c r="AC24" s="152">
        <f t="shared" si="9"/>
        <v>0</v>
      </c>
    </row>
    <row r="25" spans="1:29" x14ac:dyDescent="0.2">
      <c r="A25" s="229">
        <v>3</v>
      </c>
      <c r="B25" s="1" t="s">
        <v>702</v>
      </c>
      <c r="C25" s="1" t="str">
        <f t="shared" si="0"/>
        <v>malcolm leigh</v>
      </c>
      <c r="D25" s="8" t="s">
        <v>26</v>
      </c>
      <c r="E25" s="418" t="s">
        <v>703</v>
      </c>
      <c r="F25" s="17"/>
      <c r="G25" s="8" t="s">
        <v>226</v>
      </c>
      <c r="H25" s="186" t="str">
        <f t="shared" si="11"/>
        <v/>
      </c>
      <c r="I25" s="186" t="str">
        <f t="shared" si="11"/>
        <v/>
      </c>
      <c r="J25" s="186" t="str">
        <f t="shared" si="11"/>
        <v/>
      </c>
      <c r="K25" s="186" t="str">
        <f t="shared" si="11"/>
        <v/>
      </c>
      <c r="L25" s="186" t="str">
        <f t="shared" si="11"/>
        <v/>
      </c>
      <c r="M25" s="186" t="str">
        <f t="shared" si="11"/>
        <v/>
      </c>
      <c r="N25" s="186" t="str">
        <f t="shared" si="11"/>
        <v/>
      </c>
      <c r="O25" s="186" t="str">
        <f t="shared" si="11"/>
        <v/>
      </c>
      <c r="P25" s="186" t="str">
        <f t="shared" si="11"/>
        <v/>
      </c>
      <c r="Q25" s="186" t="str">
        <f t="shared" si="11"/>
        <v/>
      </c>
      <c r="R25" s="198" t="str">
        <f t="shared" si="11"/>
        <v/>
      </c>
      <c r="S25" s="152">
        <f t="shared" si="2"/>
        <v>0</v>
      </c>
      <c r="T25" s="138">
        <f t="shared" si="3"/>
        <v>0</v>
      </c>
      <c r="U25" s="125" t="str">
        <f t="shared" si="4"/>
        <v/>
      </c>
      <c r="V25" s="150" t="str">
        <f t="shared" si="5"/>
        <v/>
      </c>
      <c r="W25" s="82"/>
      <c r="X25" s="248" t="str">
        <f t="shared" si="6"/>
        <v>n/a</v>
      </c>
      <c r="Y25" s="139" t="str">
        <f t="shared" si="7"/>
        <v>n/a</v>
      </c>
      <c r="Z25" s="139" t="str">
        <f>IF($Y25="n/a","",IFERROR(COUNTIF($Y$2:$Y25,"="&amp;Y25),""))</f>
        <v/>
      </c>
      <c r="AA25" s="139">
        <f>COUNTIF($X$2:X24,"&lt;"&amp;X25)</f>
        <v>0</v>
      </c>
      <c r="AB25" s="149">
        <f t="shared" si="8"/>
        <v>0</v>
      </c>
      <c r="AC25" s="152">
        <f t="shared" si="9"/>
        <v>0</v>
      </c>
    </row>
    <row r="26" spans="1:29" x14ac:dyDescent="0.2">
      <c r="A26" s="229">
        <v>77</v>
      </c>
      <c r="B26" s="1" t="s">
        <v>66</v>
      </c>
      <c r="C26" s="1" t="str">
        <f t="shared" si="0"/>
        <v>simeon ouzas</v>
      </c>
      <c r="D26" s="8" t="s">
        <v>5</v>
      </c>
      <c r="E26" s="418" t="s">
        <v>704</v>
      </c>
      <c r="F26" s="17"/>
      <c r="G26" s="8" t="s">
        <v>559</v>
      </c>
      <c r="H26" s="186" t="str">
        <f t="shared" si="11"/>
        <v/>
      </c>
      <c r="I26" s="186" t="str">
        <f t="shared" si="11"/>
        <v/>
      </c>
      <c r="J26" s="186" t="str">
        <f t="shared" si="11"/>
        <v/>
      </c>
      <c r="K26" s="186" t="str">
        <f t="shared" si="11"/>
        <v/>
      </c>
      <c r="L26" s="186" t="str">
        <f t="shared" si="11"/>
        <v/>
      </c>
      <c r="M26" s="186" t="str">
        <f t="shared" si="11"/>
        <v/>
      </c>
      <c r="N26" s="186" t="str">
        <f t="shared" si="11"/>
        <v/>
      </c>
      <c r="O26" s="186" t="str">
        <f t="shared" si="11"/>
        <v/>
      </c>
      <c r="P26" s="186" t="str">
        <f t="shared" si="11"/>
        <v/>
      </c>
      <c r="Q26" s="186">
        <f t="shared" si="11"/>
        <v>60</v>
      </c>
      <c r="R26" s="198" t="str">
        <f t="shared" si="11"/>
        <v/>
      </c>
      <c r="S26" s="152">
        <f t="shared" si="2"/>
        <v>60</v>
      </c>
      <c r="T26" s="138">
        <f t="shared" si="3"/>
        <v>0</v>
      </c>
      <c r="U26" s="125">
        <f t="shared" si="4"/>
        <v>122.71800000000002</v>
      </c>
      <c r="V26" s="150">
        <f t="shared" si="5"/>
        <v>49.941999999999979</v>
      </c>
      <c r="W26" s="82">
        <f t="shared" si="10"/>
        <v>-10</v>
      </c>
      <c r="X26" s="248">
        <f t="shared" si="6"/>
        <v>1</v>
      </c>
      <c r="Y26" s="139">
        <f t="shared" si="7"/>
        <v>2</v>
      </c>
      <c r="Z26" s="139">
        <f>IF($Y26="n/a","",IFERROR(COUNTIF($Y$2:$Y26,"="&amp;Y26),""))</f>
        <v>3</v>
      </c>
      <c r="AA26" s="139">
        <f>COUNTIF($X$2:X25,"&lt;"&amp;X26)</f>
        <v>0</v>
      </c>
      <c r="AB26" s="149">
        <f t="shared" si="8"/>
        <v>60</v>
      </c>
      <c r="AC26" s="152">
        <f t="shared" si="9"/>
        <v>50</v>
      </c>
    </row>
    <row r="27" spans="1:29" x14ac:dyDescent="0.2">
      <c r="A27" s="229">
        <v>98</v>
      </c>
      <c r="B27" s="1" t="s">
        <v>129</v>
      </c>
      <c r="C27" s="1" t="str">
        <f t="shared" si="0"/>
        <v>simon acfield</v>
      </c>
      <c r="D27" s="8" t="s">
        <v>48</v>
      </c>
      <c r="E27" s="418" t="s">
        <v>705</v>
      </c>
      <c r="F27" s="17"/>
      <c r="G27" s="8" t="s">
        <v>559</v>
      </c>
      <c r="H27" s="186" t="str">
        <f t="shared" si="11"/>
        <v/>
      </c>
      <c r="I27" s="186" t="str">
        <f t="shared" si="11"/>
        <v/>
      </c>
      <c r="J27" s="186" t="str">
        <f t="shared" si="11"/>
        <v/>
      </c>
      <c r="K27" s="186" t="str">
        <f t="shared" si="11"/>
        <v/>
      </c>
      <c r="L27" s="186">
        <f t="shared" si="11"/>
        <v>75</v>
      </c>
      <c r="M27" s="186" t="str">
        <f t="shared" si="11"/>
        <v/>
      </c>
      <c r="N27" s="186" t="str">
        <f t="shared" si="11"/>
        <v/>
      </c>
      <c r="O27" s="186" t="str">
        <f t="shared" si="11"/>
        <v/>
      </c>
      <c r="P27" s="186" t="str">
        <f t="shared" si="11"/>
        <v/>
      </c>
      <c r="Q27" s="186" t="str">
        <f t="shared" si="11"/>
        <v/>
      </c>
      <c r="R27" s="198" t="str">
        <f t="shared" si="11"/>
        <v/>
      </c>
      <c r="S27" s="152">
        <f t="shared" si="2"/>
        <v>75</v>
      </c>
      <c r="T27" s="138">
        <f t="shared" si="3"/>
        <v>-60</v>
      </c>
      <c r="U27" s="125">
        <f t="shared" si="4"/>
        <v>114.663</v>
      </c>
      <c r="V27" s="276">
        <f t="shared" si="5"/>
        <v>58.168000000000021</v>
      </c>
      <c r="W27" s="82">
        <f t="shared" si="10"/>
        <v>-10</v>
      </c>
      <c r="X27" s="248">
        <f t="shared" si="6"/>
        <v>4</v>
      </c>
      <c r="Y27" s="139">
        <f t="shared" si="7"/>
        <v>7</v>
      </c>
      <c r="Z27" s="139">
        <f>IF($Y27="n/a","",IFERROR(COUNTIF($Y$2:$Y27,"="&amp;Y27),""))</f>
        <v>2</v>
      </c>
      <c r="AA27" s="139">
        <f>COUNTIF($X$2:X26,"&lt;"&amp;X27)</f>
        <v>11</v>
      </c>
      <c r="AB27" s="149">
        <f t="shared" si="8"/>
        <v>15</v>
      </c>
      <c r="AC27" s="152">
        <f t="shared" si="9"/>
        <v>5</v>
      </c>
    </row>
    <row r="28" spans="1:29" ht="13.5" thickBot="1" x14ac:dyDescent="0.25">
      <c r="A28" s="231">
        <v>19</v>
      </c>
      <c r="B28" s="200" t="s">
        <v>554</v>
      </c>
      <c r="C28" s="200" t="str">
        <f t="shared" si="0"/>
        <v>ismail dal</v>
      </c>
      <c r="D28" s="230" t="s">
        <v>5</v>
      </c>
      <c r="E28" s="420" t="s">
        <v>706</v>
      </c>
      <c r="F28" s="266"/>
      <c r="G28" s="230" t="s">
        <v>678</v>
      </c>
      <c r="H28" s="201" t="str">
        <f t="shared" si="11"/>
        <v/>
      </c>
      <c r="I28" s="201" t="str">
        <f t="shared" si="11"/>
        <v/>
      </c>
      <c r="J28" s="201" t="str">
        <f t="shared" si="11"/>
        <v/>
      </c>
      <c r="K28" s="201" t="str">
        <f t="shared" si="11"/>
        <v/>
      </c>
      <c r="L28" s="201" t="str">
        <f t="shared" si="11"/>
        <v/>
      </c>
      <c r="M28" s="201" t="str">
        <f t="shared" si="11"/>
        <v/>
      </c>
      <c r="N28" s="201" t="str">
        <f t="shared" si="11"/>
        <v/>
      </c>
      <c r="O28" s="201" t="str">
        <f t="shared" si="11"/>
        <v/>
      </c>
      <c r="P28" s="201" t="str">
        <f t="shared" si="11"/>
        <v/>
      </c>
      <c r="Q28" s="201">
        <f t="shared" si="11"/>
        <v>45</v>
      </c>
      <c r="R28" s="202" t="str">
        <f t="shared" si="11"/>
        <v/>
      </c>
      <c r="S28" s="153">
        <f t="shared" si="2"/>
        <v>45</v>
      </c>
      <c r="T28" s="144">
        <f t="shared" si="3"/>
        <v>0</v>
      </c>
      <c r="U28" s="126">
        <f t="shared" si="4"/>
        <v>122.71800000000002</v>
      </c>
      <c r="V28" s="199">
        <f t="shared" si="5"/>
        <v>62.22199999999998</v>
      </c>
      <c r="W28" s="135">
        <f t="shared" si="10"/>
        <v>-10</v>
      </c>
      <c r="X28" s="249">
        <f t="shared" si="6"/>
        <v>1</v>
      </c>
      <c r="Y28" s="250">
        <f t="shared" si="7"/>
        <v>2</v>
      </c>
      <c r="Z28" s="250">
        <f>IF($Y28="n/a","",IFERROR(COUNTIF($Y$2:$Y28,"="&amp;Y28),""))</f>
        <v>4</v>
      </c>
      <c r="AA28" s="250">
        <f>COUNTIF($X$2:X27,"&lt;"&amp;X28)</f>
        <v>0</v>
      </c>
      <c r="AB28" s="251">
        <f t="shared" si="8"/>
        <v>45</v>
      </c>
      <c r="AC28" s="153">
        <f t="shared" si="9"/>
        <v>35</v>
      </c>
    </row>
    <row r="29" spans="1:29" ht="13.5" thickBot="1" x14ac:dyDescent="0.25">
      <c r="F29" s="134"/>
      <c r="G29" s="136" t="s">
        <v>27</v>
      </c>
      <c r="H29" s="137">
        <f t="shared" ref="H29:S29" si="12">COUNT(H2:H28)</f>
        <v>1</v>
      </c>
      <c r="I29" s="137">
        <f t="shared" si="12"/>
        <v>1</v>
      </c>
      <c r="J29" s="137">
        <f t="shared" si="12"/>
        <v>2</v>
      </c>
      <c r="K29" s="137">
        <f t="shared" si="12"/>
        <v>2</v>
      </c>
      <c r="L29" s="137">
        <f t="shared" si="12"/>
        <v>2</v>
      </c>
      <c r="M29" s="137">
        <f t="shared" si="12"/>
        <v>5</v>
      </c>
      <c r="N29" s="137">
        <f t="shared" si="12"/>
        <v>2</v>
      </c>
      <c r="O29" s="137">
        <f t="shared" si="12"/>
        <v>0</v>
      </c>
      <c r="P29" s="137">
        <f t="shared" si="12"/>
        <v>1</v>
      </c>
      <c r="Q29" s="137">
        <f t="shared" si="12"/>
        <v>4</v>
      </c>
      <c r="R29" s="137">
        <f t="shared" si="12"/>
        <v>0</v>
      </c>
      <c r="S29" s="226">
        <f t="shared" si="12"/>
        <v>27</v>
      </c>
      <c r="T29" s="154"/>
      <c r="U29" s="154"/>
      <c r="V29" s="147"/>
      <c r="W29" s="154"/>
      <c r="X29" s="154"/>
      <c r="Y29" s="154"/>
      <c r="Z29" s="154"/>
      <c r="AA29" s="154"/>
      <c r="AB29" s="154"/>
      <c r="AC29" s="154"/>
    </row>
    <row r="30" spans="1:29" x14ac:dyDescent="0.2">
      <c r="T30" s="8"/>
      <c r="U30" s="8"/>
      <c r="V30" s="147"/>
      <c r="W30" s="8"/>
      <c r="X30" s="8"/>
      <c r="Y30" s="8"/>
      <c r="Z30" s="8"/>
      <c r="AA30" s="8"/>
      <c r="AB30" s="8"/>
      <c r="AC30" s="8"/>
    </row>
    <row r="31" spans="1:29" x14ac:dyDescent="0.2">
      <c r="B31" s="2"/>
      <c r="C31" s="2"/>
      <c r="D31" s="85"/>
      <c r="T31" s="85"/>
      <c r="X31" s="85"/>
      <c r="Y31" s="85"/>
      <c r="Z31" s="85"/>
      <c r="AA31" s="85"/>
      <c r="AB31" s="85"/>
    </row>
  </sheetData>
  <mergeCells count="1">
    <mergeCell ref="AE1:AG1"/>
  </mergeCells>
  <conditionalFormatting sqref="T2:W28 A2:R28">
    <cfRule type="expression" dxfId="10" priority="1" stopIfTrue="1">
      <formula>$D2="SNA"</formula>
    </cfRule>
    <cfRule type="expression" dxfId="9" priority="2" stopIfTrue="1">
      <formula>$D2="SNB"</formula>
    </cfRule>
    <cfRule type="expression" dxfId="8" priority="3">
      <formula>$D2="SNC"</formula>
    </cfRule>
    <cfRule type="expression" dxfId="7" priority="4">
      <formula>$D2="SND"</formula>
    </cfRule>
    <cfRule type="expression" dxfId="6" priority="5">
      <formula>$D2="NAC"</formula>
    </cfRule>
    <cfRule type="expression" dxfId="5" priority="6">
      <formula>$D2="NBC"</formula>
    </cfRule>
    <cfRule type="expression" dxfId="4" priority="7">
      <formula>$D2="ABMOD"</formula>
    </cfRule>
    <cfRule type="expression" dxfId="3" priority="8">
      <formula>$D2="CDMOD"</formula>
    </cfRule>
    <cfRule type="expression" dxfId="2" priority="9">
      <formula>$D2="SMOD"</formula>
    </cfRule>
    <cfRule type="expression" dxfId="1" priority="10">
      <formula>$D2="RES"</formula>
    </cfRule>
    <cfRule type="expression" dxfId="0" priority="11">
      <formula>$D2="OPN"</formula>
    </cfRule>
  </conditionalFormatting>
  <pageMargins left="0.7" right="0.7" top="0.75" bottom="0.75" header="0.3" footer="0.3"/>
  <pageSetup paperSize="9" orientation="portrait" horizontalDpi="300" verticalDpi="30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0"/>
  <sheetViews>
    <sheetView workbookViewId="0">
      <selection activeCell="A22" sqref="A22:B31"/>
    </sheetView>
  </sheetViews>
  <sheetFormatPr defaultColWidth="8.85546875" defaultRowHeight="12.75" x14ac:dyDescent="0.2"/>
  <cols>
    <col min="1" max="1" width="8.140625" style="32" customWidth="1"/>
    <col min="2" max="2" width="37.7109375" style="31" customWidth="1"/>
    <col min="3" max="3" width="8.85546875" style="32" customWidth="1"/>
    <col min="4" max="16384" width="8.85546875" style="32"/>
  </cols>
  <sheetData>
    <row r="1" spans="1:13" x14ac:dyDescent="0.2">
      <c r="A1" s="30" t="s">
        <v>12</v>
      </c>
    </row>
    <row r="2" spans="1:13" ht="15" x14ac:dyDescent="0.25">
      <c r="A2" s="33" t="s">
        <v>15</v>
      </c>
      <c r="B2" s="89" t="s">
        <v>32</v>
      </c>
    </row>
    <row r="3" spans="1:13" ht="15" x14ac:dyDescent="0.25">
      <c r="A3" s="33" t="s">
        <v>15</v>
      </c>
      <c r="B3" s="89" t="s">
        <v>33</v>
      </c>
    </row>
    <row r="4" spans="1:13" ht="25.9" customHeight="1" x14ac:dyDescent="0.2">
      <c r="A4" s="33" t="s">
        <v>15</v>
      </c>
      <c r="B4" s="426" t="s">
        <v>87</v>
      </c>
      <c r="C4" s="426"/>
      <c r="D4" s="426"/>
      <c r="E4" s="426"/>
      <c r="F4" s="426"/>
      <c r="G4" s="426"/>
      <c r="H4" s="426"/>
      <c r="I4" s="426"/>
      <c r="J4" s="426"/>
      <c r="K4" s="426"/>
      <c r="L4" s="426"/>
      <c r="M4" s="426"/>
    </row>
    <row r="6" spans="1:13" ht="13.5" thickBot="1" x14ac:dyDescent="0.25">
      <c r="A6" s="30" t="s">
        <v>82</v>
      </c>
    </row>
    <row r="7" spans="1:13" ht="13.5" thickBot="1" x14ac:dyDescent="0.25">
      <c r="A7" s="160" t="s">
        <v>2</v>
      </c>
      <c r="B7" s="157" t="s">
        <v>75</v>
      </c>
      <c r="C7" s="161" t="s">
        <v>74</v>
      </c>
      <c r="D7" s="159" t="s">
        <v>76</v>
      </c>
      <c r="E7" s="158"/>
    </row>
    <row r="8" spans="1:13" x14ac:dyDescent="0.2">
      <c r="A8" s="164" t="s">
        <v>3</v>
      </c>
      <c r="B8" s="163" t="s">
        <v>83</v>
      </c>
      <c r="C8" s="162">
        <v>1</v>
      </c>
      <c r="D8" s="165">
        <v>1</v>
      </c>
      <c r="E8" s="427" t="s">
        <v>73</v>
      </c>
    </row>
    <row r="9" spans="1:13" ht="13.5" thickBot="1" x14ac:dyDescent="0.25">
      <c r="A9" s="168" t="s">
        <v>5</v>
      </c>
      <c r="B9" s="167" t="s">
        <v>84</v>
      </c>
      <c r="C9" s="166">
        <v>2</v>
      </c>
      <c r="D9" s="169">
        <v>1</v>
      </c>
      <c r="E9" s="428"/>
    </row>
    <row r="10" spans="1:13" x14ac:dyDescent="0.2">
      <c r="A10" s="164" t="s">
        <v>22</v>
      </c>
      <c r="B10" s="163" t="s">
        <v>85</v>
      </c>
      <c r="C10" s="162">
        <v>3</v>
      </c>
      <c r="D10" s="165">
        <v>2</v>
      </c>
      <c r="E10" s="427" t="s">
        <v>73</v>
      </c>
    </row>
    <row r="11" spans="1:13" ht="13.5" thickBot="1" x14ac:dyDescent="0.25">
      <c r="A11" s="168" t="s">
        <v>21</v>
      </c>
      <c r="B11" s="167" t="s">
        <v>19</v>
      </c>
      <c r="C11" s="166">
        <v>4</v>
      </c>
      <c r="D11" s="169">
        <v>2</v>
      </c>
      <c r="E11" s="428"/>
    </row>
    <row r="12" spans="1:13" x14ac:dyDescent="0.2">
      <c r="A12" s="164" t="s">
        <v>4</v>
      </c>
      <c r="B12" s="170" t="s">
        <v>9</v>
      </c>
      <c r="C12" s="162">
        <v>5</v>
      </c>
      <c r="D12" s="165">
        <v>3</v>
      </c>
      <c r="E12" s="427" t="s">
        <v>73</v>
      </c>
    </row>
    <row r="13" spans="1:13" ht="13.5" thickBot="1" x14ac:dyDescent="0.25">
      <c r="A13" s="168" t="s">
        <v>47</v>
      </c>
      <c r="B13" s="171" t="s">
        <v>20</v>
      </c>
      <c r="C13" s="166">
        <v>6</v>
      </c>
      <c r="D13" s="169">
        <v>3</v>
      </c>
      <c r="E13" s="428"/>
    </row>
    <row r="14" spans="1:13" ht="13.15" customHeight="1" x14ac:dyDescent="0.2">
      <c r="A14" s="164" t="s">
        <v>48</v>
      </c>
      <c r="B14" s="170" t="s">
        <v>45</v>
      </c>
      <c r="C14" s="162">
        <v>7</v>
      </c>
      <c r="D14" s="165">
        <v>4</v>
      </c>
      <c r="E14" s="427" t="s">
        <v>73</v>
      </c>
    </row>
    <row r="15" spans="1:13" ht="13.15" customHeight="1" thickBot="1" x14ac:dyDescent="0.25">
      <c r="A15" s="168" t="s">
        <v>49</v>
      </c>
      <c r="B15" s="171" t="s">
        <v>46</v>
      </c>
      <c r="C15" s="166">
        <v>8</v>
      </c>
      <c r="D15" s="169">
        <v>4</v>
      </c>
      <c r="E15" s="428"/>
    </row>
    <row r="16" spans="1:13" ht="13.5" thickBot="1" x14ac:dyDescent="0.25">
      <c r="A16" s="174" t="s">
        <v>16</v>
      </c>
      <c r="B16" s="173" t="s">
        <v>17</v>
      </c>
      <c r="C16" s="172">
        <v>9</v>
      </c>
      <c r="D16" s="175">
        <v>5</v>
      </c>
      <c r="E16" s="176"/>
    </row>
    <row r="17" spans="1:5" ht="13.5" thickBot="1" x14ac:dyDescent="0.25">
      <c r="A17" s="168" t="s">
        <v>13</v>
      </c>
      <c r="B17" s="177" t="s">
        <v>11</v>
      </c>
      <c r="C17" s="166">
        <v>10</v>
      </c>
      <c r="D17" s="169">
        <v>6</v>
      </c>
      <c r="E17" s="178"/>
    </row>
    <row r="18" spans="1:5" ht="13.5" thickBot="1" x14ac:dyDescent="0.25">
      <c r="A18" s="174" t="s">
        <v>14</v>
      </c>
      <c r="B18" s="173" t="s">
        <v>10</v>
      </c>
      <c r="C18" s="172">
        <v>11</v>
      </c>
      <c r="D18" s="175">
        <v>7</v>
      </c>
      <c r="E18" s="176"/>
    </row>
    <row r="19" spans="1:5" x14ac:dyDescent="0.2">
      <c r="A19" s="34"/>
      <c r="B19" s="32"/>
    </row>
    <row r="20" spans="1:5" x14ac:dyDescent="0.2">
      <c r="A20" s="156" t="s">
        <v>86</v>
      </c>
      <c r="B20" s="32"/>
    </row>
    <row r="21" spans="1:5" x14ac:dyDescent="0.2">
      <c r="A21" s="184" t="s">
        <v>0</v>
      </c>
      <c r="B21" s="132" t="s">
        <v>79</v>
      </c>
    </row>
    <row r="22" spans="1:5" x14ac:dyDescent="0.2">
      <c r="A22" s="142">
        <v>1</v>
      </c>
      <c r="B22" s="141">
        <v>100</v>
      </c>
    </row>
    <row r="23" spans="1:5" x14ac:dyDescent="0.2">
      <c r="A23" s="142">
        <v>2</v>
      </c>
      <c r="B23" s="141">
        <v>75</v>
      </c>
    </row>
    <row r="24" spans="1:5" x14ac:dyDescent="0.2">
      <c r="A24" s="142">
        <v>3</v>
      </c>
      <c r="B24" s="141">
        <v>60</v>
      </c>
    </row>
    <row r="25" spans="1:5" x14ac:dyDescent="0.2">
      <c r="A25" s="142">
        <v>4</v>
      </c>
      <c r="B25" s="141">
        <v>45</v>
      </c>
    </row>
    <row r="26" spans="1:5" x14ac:dyDescent="0.2">
      <c r="A26" s="142">
        <v>5</v>
      </c>
      <c r="B26" s="143">
        <v>30</v>
      </c>
    </row>
    <row r="27" spans="1:5" x14ac:dyDescent="0.2">
      <c r="A27" s="142">
        <v>6</v>
      </c>
      <c r="B27" s="143">
        <v>15</v>
      </c>
    </row>
    <row r="28" spans="1:5" x14ac:dyDescent="0.2">
      <c r="A28" s="142">
        <v>7</v>
      </c>
      <c r="B28" s="143">
        <v>15</v>
      </c>
    </row>
    <row r="29" spans="1:5" x14ac:dyDescent="0.2">
      <c r="A29" s="142">
        <v>8</v>
      </c>
      <c r="B29" s="143">
        <v>15</v>
      </c>
    </row>
    <row r="30" spans="1:5" x14ac:dyDescent="0.2">
      <c r="A30" s="142">
        <v>9</v>
      </c>
      <c r="B30" s="141">
        <v>15</v>
      </c>
    </row>
    <row r="31" spans="1:5" x14ac:dyDescent="0.2">
      <c r="A31" s="142">
        <v>10</v>
      </c>
      <c r="B31" s="141">
        <v>15</v>
      </c>
    </row>
    <row r="32" spans="1:5" x14ac:dyDescent="0.2">
      <c r="A32" s="140"/>
      <c r="B32" s="141"/>
    </row>
    <row r="34" spans="1:2" ht="15.75" thickBot="1" x14ac:dyDescent="0.25">
      <c r="A34" s="93" t="s">
        <v>34</v>
      </c>
      <c r="B34" s="91"/>
    </row>
    <row r="35" spans="1:2" ht="15.75" thickBot="1" x14ac:dyDescent="0.25">
      <c r="A35" s="181" t="s">
        <v>40</v>
      </c>
      <c r="B35" s="179" t="s">
        <v>35</v>
      </c>
    </row>
    <row r="36" spans="1:2" ht="15.75" thickBot="1" x14ac:dyDescent="0.25">
      <c r="A36" s="182" t="s">
        <v>41</v>
      </c>
      <c r="B36" s="180" t="s">
        <v>36</v>
      </c>
    </row>
    <row r="37" spans="1:2" ht="15.75" thickBot="1" x14ac:dyDescent="0.25">
      <c r="A37" s="182" t="s">
        <v>42</v>
      </c>
      <c r="B37" s="180" t="s">
        <v>37</v>
      </c>
    </row>
    <row r="38" spans="1:2" ht="15.75" thickBot="1" x14ac:dyDescent="0.25">
      <c r="A38" s="182" t="s">
        <v>43</v>
      </c>
      <c r="B38" s="180" t="s">
        <v>38</v>
      </c>
    </row>
    <row r="39" spans="1:2" ht="30.75" thickBot="1" x14ac:dyDescent="0.25">
      <c r="A39" s="183" t="s">
        <v>44</v>
      </c>
      <c r="B39" s="180" t="s">
        <v>39</v>
      </c>
    </row>
    <row r="40" spans="1:2" x14ac:dyDescent="0.2">
      <c r="A40" s="92"/>
      <c r="B40" s="90"/>
    </row>
  </sheetData>
  <mergeCells count="5">
    <mergeCell ref="B4:M4"/>
    <mergeCell ref="E8:E9"/>
    <mergeCell ref="E10:E11"/>
    <mergeCell ref="E12:E13"/>
    <mergeCell ref="E14:E15"/>
  </mergeCells>
  <phoneticPr fontId="2" type="noConversion"/>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44"/>
  <sheetViews>
    <sheetView zoomScale="90" zoomScaleNormal="90" workbookViewId="0">
      <selection activeCell="A2" sqref="A2"/>
    </sheetView>
  </sheetViews>
  <sheetFormatPr defaultColWidth="8.85546875" defaultRowHeight="12.75" x14ac:dyDescent="0.2"/>
  <cols>
    <col min="1" max="1" width="8.140625" style="83" customWidth="1"/>
    <col min="2" max="2" width="23.7109375" style="84" customWidth="1"/>
    <col min="3" max="3" width="5.85546875" style="84" hidden="1" customWidth="1"/>
    <col min="4" max="4" width="8.28515625" style="84" bestFit="1" customWidth="1"/>
    <col min="5" max="5" width="11.5703125" style="84" customWidth="1"/>
    <col min="6" max="6" width="15" style="84" bestFit="1" customWidth="1"/>
    <col min="7" max="7" width="9.28515625" style="84" bestFit="1" customWidth="1"/>
    <col min="8" max="18" width="7.7109375" style="84" customWidth="1"/>
    <col min="19" max="19" width="6.7109375" style="84" customWidth="1"/>
    <col min="20" max="20" width="7.28515625" style="84" bestFit="1" customWidth="1"/>
    <col min="21" max="21" width="8.28515625" style="84" customWidth="1"/>
    <col min="22" max="22" width="8.85546875" style="124" customWidth="1"/>
    <col min="23" max="23" width="8.85546875" style="84" customWidth="1"/>
    <col min="24" max="24" width="14.28515625" style="84" hidden="1" customWidth="1"/>
    <col min="25" max="27" width="8.85546875" style="84" hidden="1" customWidth="1"/>
    <col min="28" max="28" width="11.42578125" style="84" hidden="1" customWidth="1"/>
    <col min="29" max="29" width="8.85546875" style="84" customWidth="1"/>
    <col min="30" max="30" width="5.85546875" style="84" customWidth="1"/>
    <col min="31" max="31" width="8.85546875" style="84"/>
    <col min="32" max="32" width="22.28515625" style="84" customWidth="1"/>
    <col min="33" max="33" width="10.28515625" style="84" customWidth="1"/>
    <col min="34" max="16384" width="8.85546875" style="84"/>
  </cols>
  <sheetData>
    <row r="1" spans="1:33" s="83" customFormat="1" ht="43.15" customHeight="1" thickBot="1" x14ac:dyDescent="0.25">
      <c r="A1" s="252" t="s">
        <v>23</v>
      </c>
      <c r="B1" s="253" t="s">
        <v>1</v>
      </c>
      <c r="C1" s="254" t="s">
        <v>1</v>
      </c>
      <c r="D1" s="254" t="s">
        <v>2</v>
      </c>
      <c r="E1" s="285" t="s">
        <v>24</v>
      </c>
      <c r="F1" s="286"/>
      <c r="G1" s="286" t="s">
        <v>25</v>
      </c>
      <c r="H1" s="255" t="s">
        <v>14</v>
      </c>
      <c r="I1" s="256" t="s">
        <v>13</v>
      </c>
      <c r="J1" s="257" t="s">
        <v>16</v>
      </c>
      <c r="K1" s="258" t="s">
        <v>49</v>
      </c>
      <c r="L1" s="259" t="s">
        <v>48</v>
      </c>
      <c r="M1" s="260" t="s">
        <v>21</v>
      </c>
      <c r="N1" s="261" t="s">
        <v>22</v>
      </c>
      <c r="O1" s="262" t="s">
        <v>47</v>
      </c>
      <c r="P1" s="263" t="s">
        <v>4</v>
      </c>
      <c r="Q1" s="264" t="s">
        <v>5</v>
      </c>
      <c r="R1" s="265" t="s">
        <v>3</v>
      </c>
      <c r="S1" s="227" t="s">
        <v>57</v>
      </c>
      <c r="T1" s="145" t="s">
        <v>78</v>
      </c>
      <c r="U1" s="145" t="s">
        <v>54</v>
      </c>
      <c r="V1" s="148" t="s">
        <v>55</v>
      </c>
      <c r="W1" s="146" t="s">
        <v>56</v>
      </c>
      <c r="X1" s="228" t="s">
        <v>76</v>
      </c>
      <c r="Y1" s="228" t="s">
        <v>2</v>
      </c>
      <c r="Z1" s="228" t="s">
        <v>80</v>
      </c>
      <c r="AA1" s="228" t="s">
        <v>72</v>
      </c>
      <c r="AB1" s="228" t="s">
        <v>77</v>
      </c>
      <c r="AC1" s="227" t="s">
        <v>81</v>
      </c>
      <c r="AE1" s="422" t="s">
        <v>91</v>
      </c>
      <c r="AF1" s="422"/>
      <c r="AG1" s="422"/>
    </row>
    <row r="2" spans="1:33" x14ac:dyDescent="0.2">
      <c r="A2" s="272">
        <v>39</v>
      </c>
      <c r="B2" s="278" t="s">
        <v>68</v>
      </c>
      <c r="C2" s="278" t="str">
        <f t="shared" ref="C2:C40" si="0">LOWER(B2)</f>
        <v>paul ledwith</v>
      </c>
      <c r="D2" s="279" t="s">
        <v>13</v>
      </c>
      <c r="E2" s="296" t="s">
        <v>142</v>
      </c>
      <c r="F2" s="278"/>
      <c r="G2" s="279" t="s">
        <v>60</v>
      </c>
      <c r="H2" s="280" t="str">
        <f t="shared" ref="H2:R11" si="1">IF($D2=H$1,$S2,"")</f>
        <v/>
      </c>
      <c r="I2" s="280">
        <f t="shared" si="1"/>
        <v>100</v>
      </c>
      <c r="J2" s="280" t="str">
        <f t="shared" si="1"/>
        <v/>
      </c>
      <c r="K2" s="280" t="str">
        <f t="shared" si="1"/>
        <v/>
      </c>
      <c r="L2" s="280" t="str">
        <f t="shared" si="1"/>
        <v/>
      </c>
      <c r="M2" s="280" t="str">
        <f t="shared" si="1"/>
        <v/>
      </c>
      <c r="N2" s="280" t="str">
        <f t="shared" si="1"/>
        <v/>
      </c>
      <c r="O2" s="280" t="str">
        <f t="shared" si="1"/>
        <v/>
      </c>
      <c r="P2" s="280" t="str">
        <f t="shared" si="1"/>
        <v/>
      </c>
      <c r="Q2" s="280" t="str">
        <f t="shared" si="1"/>
        <v/>
      </c>
      <c r="R2" s="281" t="str">
        <f t="shared" si="1"/>
        <v/>
      </c>
      <c r="S2" s="151">
        <f t="shared" ref="S2:S39" si="2">IFERROR(VLOOKUP($Z2,Points2018,2,0),0)</f>
        <v>100</v>
      </c>
      <c r="T2" s="272">
        <f t="shared" ref="T2:T39" si="3">AB2-S2</f>
        <v>0</v>
      </c>
      <c r="U2" s="273">
        <f t="shared" ref="U2:U40" si="4">IFERROR(VLOOKUP(D2,BenchmarksRd1,3,0)*86400,"")</f>
        <v>109.967</v>
      </c>
      <c r="V2" s="274">
        <f t="shared" ref="V2:V21" si="5">IFERROR((($E2*86400)-U2),"")</f>
        <v>0.62900000000000489</v>
      </c>
      <c r="W2" s="275">
        <f>IF(V2&lt;=0,10,IF(V2&lt;1,5,IF(V2&lt;2,0,IF(V2&lt;3,-5,-10))))</f>
        <v>5</v>
      </c>
      <c r="X2" s="247">
        <f t="shared" ref="X2:X41" si="6">IFERROR(VLOOKUP(D2,Class2019,4,0),"n/a")</f>
        <v>6</v>
      </c>
      <c r="Y2" s="155">
        <f t="shared" ref="Y2:Y41" si="7">IFERROR(VLOOKUP(D2,Class2019,3,0),"n/a")</f>
        <v>10</v>
      </c>
      <c r="Z2" s="155">
        <f>IF($Y2="n/a","",IFERROR(COUNTIF($Y$2:$Y2,"="&amp;Y2),""))</f>
        <v>1</v>
      </c>
      <c r="AA2" s="155">
        <f>COUNTIF($X1:X$2,"&lt;"&amp;X2)</f>
        <v>0</v>
      </c>
      <c r="AB2" s="185">
        <f t="shared" ref="AB2:AB41" si="8">IF($Y2="n/a",0,IFERROR(VLOOKUP(Z2+AA2,Points2019,2,0),15))</f>
        <v>100</v>
      </c>
      <c r="AC2" s="151">
        <f t="shared" ref="AC2:AC41" si="9">(S2+T2+W2)</f>
        <v>105</v>
      </c>
      <c r="AE2" s="187" t="s">
        <v>3</v>
      </c>
      <c r="AF2" s="208" t="s">
        <v>65</v>
      </c>
      <c r="AG2" s="225">
        <v>1.4273495370370371E-3</v>
      </c>
    </row>
    <row r="3" spans="1:33" x14ac:dyDescent="0.2">
      <c r="A3" s="138">
        <v>211</v>
      </c>
      <c r="B3" s="5" t="s">
        <v>124</v>
      </c>
      <c r="C3" s="5" t="str">
        <f t="shared" si="0"/>
        <v>brendan beavis</v>
      </c>
      <c r="D3" s="12" t="s">
        <v>14</v>
      </c>
      <c r="E3" s="7" t="s">
        <v>143</v>
      </c>
      <c r="F3" s="5"/>
      <c r="G3" s="12" t="s">
        <v>51</v>
      </c>
      <c r="H3" s="186">
        <f t="shared" si="1"/>
        <v>100</v>
      </c>
      <c r="I3" s="186" t="str">
        <f t="shared" si="1"/>
        <v/>
      </c>
      <c r="J3" s="186" t="str">
        <f t="shared" si="1"/>
        <v/>
      </c>
      <c r="K3" s="186" t="str">
        <f t="shared" si="1"/>
        <v/>
      </c>
      <c r="L3" s="186" t="str">
        <f t="shared" si="1"/>
        <v/>
      </c>
      <c r="M3" s="186" t="str">
        <f t="shared" si="1"/>
        <v/>
      </c>
      <c r="N3" s="186" t="str">
        <f t="shared" si="1"/>
        <v/>
      </c>
      <c r="O3" s="186" t="str">
        <f t="shared" si="1"/>
        <v/>
      </c>
      <c r="P3" s="186" t="str">
        <f t="shared" si="1"/>
        <v/>
      </c>
      <c r="Q3" s="186" t="str">
        <f t="shared" si="1"/>
        <v/>
      </c>
      <c r="R3" s="198" t="str">
        <f t="shared" si="1"/>
        <v/>
      </c>
      <c r="S3" s="152">
        <f t="shared" si="2"/>
        <v>100</v>
      </c>
      <c r="T3" s="138">
        <f t="shared" si="3"/>
        <v>-25</v>
      </c>
      <c r="U3" s="125">
        <f t="shared" si="4"/>
        <v>103.873</v>
      </c>
      <c r="V3" s="150">
        <f t="shared" si="5"/>
        <v>6.7549999999999812</v>
      </c>
      <c r="W3" s="82">
        <f>IF(V3&lt;=0,10,IF(V3&lt;1,5,IF(V3&lt;2,0,IF(V3&lt;3,-5,-10))))</f>
        <v>-10</v>
      </c>
      <c r="X3" s="248">
        <f t="shared" si="6"/>
        <v>7</v>
      </c>
      <c r="Y3" s="139">
        <f t="shared" si="7"/>
        <v>11</v>
      </c>
      <c r="Z3" s="139">
        <f>IF($Y3="n/a","",IFERROR(COUNTIF($Y$2:$Y3,"="&amp;Y3),""))</f>
        <v>1</v>
      </c>
      <c r="AA3" s="139">
        <f>COUNTIF($X$2:X2,"&lt;"&amp;X3)</f>
        <v>1</v>
      </c>
      <c r="AB3" s="149">
        <f t="shared" si="8"/>
        <v>75</v>
      </c>
      <c r="AC3" s="152">
        <f t="shared" si="9"/>
        <v>65</v>
      </c>
      <c r="AE3" s="188" t="s">
        <v>5</v>
      </c>
      <c r="AF3" s="209" t="s">
        <v>67</v>
      </c>
      <c r="AG3" s="282">
        <v>1.4203472222222224E-3</v>
      </c>
    </row>
    <row r="4" spans="1:33" x14ac:dyDescent="0.2">
      <c r="A4" s="138">
        <v>120</v>
      </c>
      <c r="B4" s="5" t="s">
        <v>90</v>
      </c>
      <c r="C4" s="5" t="str">
        <f t="shared" si="0"/>
        <v>david wilken</v>
      </c>
      <c r="D4" s="12" t="s">
        <v>26</v>
      </c>
      <c r="E4" s="7" t="s">
        <v>144</v>
      </c>
      <c r="F4" s="5"/>
      <c r="G4" s="12" t="s">
        <v>145</v>
      </c>
      <c r="H4" s="186" t="str">
        <f t="shared" si="1"/>
        <v/>
      </c>
      <c r="I4" s="186" t="str">
        <f t="shared" si="1"/>
        <v/>
      </c>
      <c r="J4" s="186" t="str">
        <f t="shared" si="1"/>
        <v/>
      </c>
      <c r="K4" s="186" t="str">
        <f t="shared" si="1"/>
        <v/>
      </c>
      <c r="L4" s="186" t="str">
        <f t="shared" si="1"/>
        <v/>
      </c>
      <c r="M4" s="186" t="str">
        <f t="shared" si="1"/>
        <v/>
      </c>
      <c r="N4" s="186" t="str">
        <f t="shared" si="1"/>
        <v/>
      </c>
      <c r="O4" s="186" t="str">
        <f t="shared" si="1"/>
        <v/>
      </c>
      <c r="P4" s="186" t="str">
        <f t="shared" si="1"/>
        <v/>
      </c>
      <c r="Q4" s="186" t="str">
        <f t="shared" si="1"/>
        <v/>
      </c>
      <c r="R4" s="198" t="str">
        <f t="shared" si="1"/>
        <v/>
      </c>
      <c r="S4" s="152">
        <f t="shared" si="2"/>
        <v>0</v>
      </c>
      <c r="T4" s="138">
        <f t="shared" si="3"/>
        <v>0</v>
      </c>
      <c r="U4" s="125" t="str">
        <f t="shared" si="4"/>
        <v/>
      </c>
      <c r="V4" s="150" t="str">
        <f t="shared" si="5"/>
        <v/>
      </c>
      <c r="W4" s="82"/>
      <c r="X4" s="248" t="str">
        <f t="shared" si="6"/>
        <v>n/a</v>
      </c>
      <c r="Y4" s="139" t="str">
        <f t="shared" si="7"/>
        <v>n/a</v>
      </c>
      <c r="Z4" s="139" t="str">
        <f>IF($Y4="n/a","",IFERROR(COUNTIF($Y$2:$Y4,"="&amp;Y4),""))</f>
        <v/>
      </c>
      <c r="AA4" s="139">
        <f>COUNTIF($X$2:X3,"&lt;"&amp;X4)</f>
        <v>0</v>
      </c>
      <c r="AB4" s="149">
        <f t="shared" si="8"/>
        <v>0</v>
      </c>
      <c r="AC4" s="152">
        <f t="shared" si="9"/>
        <v>0</v>
      </c>
      <c r="AE4" s="189" t="s">
        <v>4</v>
      </c>
      <c r="AF4" s="216" t="s">
        <v>62</v>
      </c>
      <c r="AG4" s="210">
        <v>1.3765625000000002E-3</v>
      </c>
    </row>
    <row r="5" spans="1:33" x14ac:dyDescent="0.2">
      <c r="A5" s="138">
        <v>124</v>
      </c>
      <c r="B5" s="5" t="s">
        <v>69</v>
      </c>
      <c r="C5" s="5" t="str">
        <f t="shared" si="0"/>
        <v>ray monik</v>
      </c>
      <c r="D5" s="12" t="s">
        <v>13</v>
      </c>
      <c r="E5" s="7" t="s">
        <v>146</v>
      </c>
      <c r="F5" s="5"/>
      <c r="G5" s="12" t="s">
        <v>60</v>
      </c>
      <c r="H5" s="186" t="str">
        <f t="shared" si="1"/>
        <v/>
      </c>
      <c r="I5" s="186">
        <f t="shared" si="1"/>
        <v>75</v>
      </c>
      <c r="J5" s="186" t="str">
        <f t="shared" si="1"/>
        <v/>
      </c>
      <c r="K5" s="186" t="str">
        <f t="shared" si="1"/>
        <v/>
      </c>
      <c r="L5" s="186" t="str">
        <f t="shared" si="1"/>
        <v/>
      </c>
      <c r="M5" s="186" t="str">
        <f t="shared" si="1"/>
        <v/>
      </c>
      <c r="N5" s="186" t="str">
        <f t="shared" si="1"/>
        <v/>
      </c>
      <c r="O5" s="186" t="str">
        <f t="shared" si="1"/>
        <v/>
      </c>
      <c r="P5" s="186" t="str">
        <f t="shared" si="1"/>
        <v/>
      </c>
      <c r="Q5" s="186" t="str">
        <f t="shared" si="1"/>
        <v/>
      </c>
      <c r="R5" s="198" t="str">
        <f t="shared" si="1"/>
        <v/>
      </c>
      <c r="S5" s="152">
        <f t="shared" si="2"/>
        <v>75</v>
      </c>
      <c r="T5" s="138">
        <f t="shared" si="3"/>
        <v>0</v>
      </c>
      <c r="U5" s="125">
        <f t="shared" si="4"/>
        <v>109.967</v>
      </c>
      <c r="V5" s="150">
        <f t="shared" si="5"/>
        <v>5.0939999999999799</v>
      </c>
      <c r="W5" s="82">
        <f t="shared" ref="W5:W11" si="10">IF(V5&lt;=0,10,IF(V5&lt;1,5,IF(V5&lt;2,0,IF(V5&lt;3,-5,-10))))</f>
        <v>-10</v>
      </c>
      <c r="X5" s="248">
        <f t="shared" si="6"/>
        <v>6</v>
      </c>
      <c r="Y5" s="139">
        <f t="shared" si="7"/>
        <v>10</v>
      </c>
      <c r="Z5" s="139">
        <f>IF($Y5="n/a","",IFERROR(COUNTIF($Y$2:$Y5,"="&amp;Y5),""))</f>
        <v>2</v>
      </c>
      <c r="AA5" s="139">
        <f>COUNTIF($X$2:X4,"&lt;"&amp;X5)</f>
        <v>0</v>
      </c>
      <c r="AB5" s="149">
        <f t="shared" si="8"/>
        <v>75</v>
      </c>
      <c r="AC5" s="152">
        <f t="shared" si="9"/>
        <v>65</v>
      </c>
      <c r="AE5" s="190" t="s">
        <v>47</v>
      </c>
      <c r="AF5" s="217" t="s">
        <v>64</v>
      </c>
      <c r="AG5" s="211">
        <v>1.3754282407407406E-3</v>
      </c>
    </row>
    <row r="6" spans="1:33" x14ac:dyDescent="0.2">
      <c r="A6" s="138">
        <v>88</v>
      </c>
      <c r="B6" s="5" t="s">
        <v>64</v>
      </c>
      <c r="C6" s="5" t="str">
        <f t="shared" si="0"/>
        <v>randy stagno navarra</v>
      </c>
      <c r="D6" s="4" t="s">
        <v>49</v>
      </c>
      <c r="E6" s="7" t="s">
        <v>147</v>
      </c>
      <c r="F6" s="5"/>
      <c r="G6" s="12" t="s">
        <v>107</v>
      </c>
      <c r="H6" s="186" t="str">
        <f t="shared" si="1"/>
        <v/>
      </c>
      <c r="I6" s="186" t="str">
        <f t="shared" si="1"/>
        <v/>
      </c>
      <c r="J6" s="186" t="str">
        <f t="shared" si="1"/>
        <v/>
      </c>
      <c r="K6" s="186">
        <f t="shared" si="1"/>
        <v>100</v>
      </c>
      <c r="L6" s="186" t="str">
        <f t="shared" si="1"/>
        <v/>
      </c>
      <c r="M6" s="186" t="str">
        <f t="shared" si="1"/>
        <v/>
      </c>
      <c r="N6" s="186" t="str">
        <f t="shared" si="1"/>
        <v/>
      </c>
      <c r="O6" s="186" t="str">
        <f t="shared" si="1"/>
        <v/>
      </c>
      <c r="P6" s="186" t="str">
        <f t="shared" si="1"/>
        <v/>
      </c>
      <c r="Q6" s="186" t="str">
        <f t="shared" si="1"/>
        <v/>
      </c>
      <c r="R6" s="198" t="str">
        <f t="shared" si="1"/>
        <v/>
      </c>
      <c r="S6" s="152">
        <f t="shared" si="2"/>
        <v>100</v>
      </c>
      <c r="T6" s="138">
        <f t="shared" si="3"/>
        <v>0</v>
      </c>
      <c r="U6" s="125">
        <f t="shared" si="4"/>
        <v>114.97900000000001</v>
      </c>
      <c r="V6" s="150">
        <f t="shared" si="5"/>
        <v>0.17199999999999704</v>
      </c>
      <c r="W6" s="82">
        <f t="shared" si="10"/>
        <v>5</v>
      </c>
      <c r="X6" s="248">
        <f t="shared" si="6"/>
        <v>4</v>
      </c>
      <c r="Y6" s="139">
        <f t="shared" si="7"/>
        <v>8</v>
      </c>
      <c r="Z6" s="139">
        <f>IF($Y6="n/a","",IFERROR(COUNTIF($Y$2:$Y6,"="&amp;Y6),""))</f>
        <v>1</v>
      </c>
      <c r="AA6" s="139">
        <f>COUNTIF($X$2:X5,"&lt;"&amp;X6)</f>
        <v>0</v>
      </c>
      <c r="AB6" s="149">
        <f t="shared" si="8"/>
        <v>100</v>
      </c>
      <c r="AC6" s="152">
        <f t="shared" si="9"/>
        <v>105</v>
      </c>
      <c r="AE6" s="191" t="s">
        <v>22</v>
      </c>
      <c r="AF6" s="218" t="s">
        <v>65</v>
      </c>
      <c r="AG6" s="212">
        <v>1.4134722222222222E-3</v>
      </c>
    </row>
    <row r="7" spans="1:33" x14ac:dyDescent="0.2">
      <c r="A7" s="229">
        <v>6</v>
      </c>
      <c r="B7" s="1" t="s">
        <v>89</v>
      </c>
      <c r="C7" s="1" t="str">
        <f t="shared" si="0"/>
        <v>russell garner</v>
      </c>
      <c r="D7" s="8" t="s">
        <v>48</v>
      </c>
      <c r="E7" s="297" t="s">
        <v>148</v>
      </c>
      <c r="F7" s="287" t="s">
        <v>104</v>
      </c>
      <c r="G7" s="8" t="s">
        <v>60</v>
      </c>
      <c r="H7" s="186" t="str">
        <f t="shared" si="1"/>
        <v/>
      </c>
      <c r="I7" s="186" t="str">
        <f t="shared" si="1"/>
        <v/>
      </c>
      <c r="J7" s="186" t="str">
        <f t="shared" si="1"/>
        <v/>
      </c>
      <c r="K7" s="186" t="str">
        <f t="shared" si="1"/>
        <v/>
      </c>
      <c r="L7" s="186">
        <f t="shared" si="1"/>
        <v>100</v>
      </c>
      <c r="M7" s="186" t="str">
        <f t="shared" si="1"/>
        <v/>
      </c>
      <c r="N7" s="186" t="str">
        <f t="shared" si="1"/>
        <v/>
      </c>
      <c r="O7" s="186" t="str">
        <f t="shared" si="1"/>
        <v/>
      </c>
      <c r="P7" s="186" t="str">
        <f t="shared" si="1"/>
        <v/>
      </c>
      <c r="Q7" s="186" t="str">
        <f t="shared" si="1"/>
        <v/>
      </c>
      <c r="R7" s="198" t="str">
        <f t="shared" si="1"/>
        <v/>
      </c>
      <c r="S7" s="152">
        <f t="shared" si="2"/>
        <v>100</v>
      </c>
      <c r="T7" s="138">
        <f t="shared" si="3"/>
        <v>0</v>
      </c>
      <c r="U7" s="125">
        <f t="shared" si="4"/>
        <v>117.688</v>
      </c>
      <c r="V7" s="150">
        <f t="shared" si="5"/>
        <v>-1.923000000000016</v>
      </c>
      <c r="W7" s="82">
        <f t="shared" si="10"/>
        <v>10</v>
      </c>
      <c r="X7" s="248">
        <f t="shared" si="6"/>
        <v>4</v>
      </c>
      <c r="Y7" s="139">
        <f t="shared" si="7"/>
        <v>7</v>
      </c>
      <c r="Z7" s="139">
        <f>IF($Y7="n/a","",IFERROR(COUNTIF($Y$2:$Y7,"="&amp;Y7),""))</f>
        <v>1</v>
      </c>
      <c r="AA7" s="139">
        <f>COUNTIF($X$2:X6,"&lt;"&amp;X7)</f>
        <v>0</v>
      </c>
      <c r="AB7" s="149">
        <f t="shared" si="8"/>
        <v>100</v>
      </c>
      <c r="AC7" s="152">
        <f t="shared" si="9"/>
        <v>110</v>
      </c>
      <c r="AE7" s="192" t="s">
        <v>21</v>
      </c>
      <c r="AF7" s="213" t="s">
        <v>93</v>
      </c>
      <c r="AG7" s="246" t="s">
        <v>103</v>
      </c>
    </row>
    <row r="8" spans="1:33" x14ac:dyDescent="0.2">
      <c r="A8" s="229">
        <v>50</v>
      </c>
      <c r="B8" s="1" t="s">
        <v>62</v>
      </c>
      <c r="C8" s="1" t="str">
        <f t="shared" si="0"/>
        <v>alan conrad</v>
      </c>
      <c r="D8" s="20" t="s">
        <v>49</v>
      </c>
      <c r="E8" s="17" t="s">
        <v>149</v>
      </c>
      <c r="F8" s="1"/>
      <c r="G8" s="8" t="s">
        <v>134</v>
      </c>
      <c r="H8" s="186" t="str">
        <f t="shared" si="1"/>
        <v/>
      </c>
      <c r="I8" s="186" t="str">
        <f t="shared" si="1"/>
        <v/>
      </c>
      <c r="J8" s="186" t="str">
        <f t="shared" si="1"/>
        <v/>
      </c>
      <c r="K8" s="186">
        <f t="shared" si="1"/>
        <v>75</v>
      </c>
      <c r="L8" s="186" t="str">
        <f t="shared" si="1"/>
        <v/>
      </c>
      <c r="M8" s="186" t="str">
        <f t="shared" si="1"/>
        <v/>
      </c>
      <c r="N8" s="186" t="str">
        <f t="shared" si="1"/>
        <v/>
      </c>
      <c r="O8" s="186" t="str">
        <f t="shared" si="1"/>
        <v/>
      </c>
      <c r="P8" s="186" t="str">
        <f t="shared" si="1"/>
        <v/>
      </c>
      <c r="Q8" s="186" t="str">
        <f t="shared" si="1"/>
        <v/>
      </c>
      <c r="R8" s="198" t="str">
        <f t="shared" si="1"/>
        <v/>
      </c>
      <c r="S8" s="152">
        <f t="shared" si="2"/>
        <v>75</v>
      </c>
      <c r="T8" s="138">
        <f t="shared" si="3"/>
        <v>0</v>
      </c>
      <c r="U8" s="125">
        <f t="shared" si="4"/>
        <v>114.97900000000001</v>
      </c>
      <c r="V8" s="150">
        <f t="shared" si="5"/>
        <v>0.92299999999998761</v>
      </c>
      <c r="W8" s="82">
        <f t="shared" si="10"/>
        <v>5</v>
      </c>
      <c r="X8" s="248">
        <f t="shared" si="6"/>
        <v>4</v>
      </c>
      <c r="Y8" s="139">
        <f t="shared" si="7"/>
        <v>8</v>
      </c>
      <c r="Z8" s="139">
        <f>IF($Y8="n/a","",IFERROR(COUNTIF($Y$2:$Y8,"="&amp;Y8),""))</f>
        <v>2</v>
      </c>
      <c r="AA8" s="139">
        <f>COUNTIF($X$2:X7,"&lt;"&amp;X8)</f>
        <v>0</v>
      </c>
      <c r="AB8" s="149">
        <f t="shared" si="8"/>
        <v>75</v>
      </c>
      <c r="AC8" s="152">
        <f t="shared" si="9"/>
        <v>80</v>
      </c>
      <c r="AE8" s="193" t="s">
        <v>48</v>
      </c>
      <c r="AF8" s="219" t="s">
        <v>71</v>
      </c>
      <c r="AG8" s="284" t="s">
        <v>102</v>
      </c>
    </row>
    <row r="9" spans="1:33" x14ac:dyDescent="0.2">
      <c r="A9" s="229">
        <v>58</v>
      </c>
      <c r="B9" s="245" t="s">
        <v>355</v>
      </c>
      <c r="C9" s="1" t="str">
        <f t="shared" si="0"/>
        <v>ben sale</v>
      </c>
      <c r="D9" s="8" t="s">
        <v>48</v>
      </c>
      <c r="E9" s="17" t="s">
        <v>150</v>
      </c>
      <c r="F9" s="1"/>
      <c r="G9" s="8" t="s">
        <v>145</v>
      </c>
      <c r="H9" s="186" t="str">
        <f t="shared" si="1"/>
        <v/>
      </c>
      <c r="I9" s="186" t="str">
        <f t="shared" si="1"/>
        <v/>
      </c>
      <c r="J9" s="186" t="str">
        <f t="shared" si="1"/>
        <v/>
      </c>
      <c r="K9" s="186" t="str">
        <f t="shared" si="1"/>
        <v/>
      </c>
      <c r="L9" s="186">
        <f t="shared" si="1"/>
        <v>75</v>
      </c>
      <c r="M9" s="186" t="str">
        <f t="shared" si="1"/>
        <v/>
      </c>
      <c r="N9" s="186" t="str">
        <f t="shared" si="1"/>
        <v/>
      </c>
      <c r="O9" s="186" t="str">
        <f t="shared" si="1"/>
        <v/>
      </c>
      <c r="P9" s="186" t="str">
        <f t="shared" si="1"/>
        <v/>
      </c>
      <c r="Q9" s="186" t="str">
        <f t="shared" si="1"/>
        <v/>
      </c>
      <c r="R9" s="198" t="str">
        <f t="shared" si="1"/>
        <v/>
      </c>
      <c r="S9" s="152">
        <f t="shared" si="2"/>
        <v>75</v>
      </c>
      <c r="T9" s="138">
        <f t="shared" si="3"/>
        <v>0</v>
      </c>
      <c r="U9" s="125">
        <f t="shared" si="4"/>
        <v>117.688</v>
      </c>
      <c r="V9" s="150">
        <f t="shared" si="5"/>
        <v>-1.1560000000000059</v>
      </c>
      <c r="W9" s="82">
        <f t="shared" si="10"/>
        <v>10</v>
      </c>
      <c r="X9" s="248">
        <f t="shared" si="6"/>
        <v>4</v>
      </c>
      <c r="Y9" s="139">
        <f t="shared" si="7"/>
        <v>7</v>
      </c>
      <c r="Z9" s="139">
        <f>IF($Y9="n/a","",IFERROR(COUNTIF($Y$2:$Y9,"="&amp;Y9),""))</f>
        <v>2</v>
      </c>
      <c r="AA9" s="139">
        <f>COUNTIF($X$2:X8,"&lt;"&amp;X9)</f>
        <v>0</v>
      </c>
      <c r="AB9" s="149">
        <f t="shared" si="8"/>
        <v>75</v>
      </c>
      <c r="AC9" s="152">
        <f t="shared" si="9"/>
        <v>85</v>
      </c>
      <c r="AE9" s="194" t="s">
        <v>49</v>
      </c>
      <c r="AF9" s="220" t="s">
        <v>64</v>
      </c>
      <c r="AG9" s="283">
        <v>1.3307754629629631E-3</v>
      </c>
    </row>
    <row r="10" spans="1:33" x14ac:dyDescent="0.2">
      <c r="A10" s="229">
        <v>79</v>
      </c>
      <c r="B10" s="1" t="s">
        <v>133</v>
      </c>
      <c r="C10" s="1" t="str">
        <f t="shared" si="0"/>
        <v>dean hasnat</v>
      </c>
      <c r="D10" s="8" t="s">
        <v>48</v>
      </c>
      <c r="E10" s="17" t="s">
        <v>151</v>
      </c>
      <c r="F10" s="1"/>
      <c r="G10" s="8" t="s">
        <v>145</v>
      </c>
      <c r="H10" s="186" t="str">
        <f t="shared" si="1"/>
        <v/>
      </c>
      <c r="I10" s="186" t="str">
        <f t="shared" si="1"/>
        <v/>
      </c>
      <c r="J10" s="186" t="str">
        <f t="shared" si="1"/>
        <v/>
      </c>
      <c r="K10" s="186" t="str">
        <f t="shared" si="1"/>
        <v/>
      </c>
      <c r="L10" s="186">
        <f t="shared" si="1"/>
        <v>60</v>
      </c>
      <c r="M10" s="186" t="str">
        <f t="shared" si="1"/>
        <v/>
      </c>
      <c r="N10" s="186" t="str">
        <f t="shared" si="1"/>
        <v/>
      </c>
      <c r="O10" s="186" t="str">
        <f t="shared" si="1"/>
        <v/>
      </c>
      <c r="P10" s="186" t="str">
        <f t="shared" si="1"/>
        <v/>
      </c>
      <c r="Q10" s="186" t="str">
        <f t="shared" si="1"/>
        <v/>
      </c>
      <c r="R10" s="198" t="str">
        <f t="shared" si="1"/>
        <v/>
      </c>
      <c r="S10" s="152">
        <f t="shared" si="2"/>
        <v>60</v>
      </c>
      <c r="T10" s="138">
        <f t="shared" si="3"/>
        <v>0</v>
      </c>
      <c r="U10" s="125">
        <f t="shared" si="4"/>
        <v>117.688</v>
      </c>
      <c r="V10" s="150">
        <f t="shared" si="5"/>
        <v>-0.81900000000001683</v>
      </c>
      <c r="W10" s="82">
        <f t="shared" si="10"/>
        <v>10</v>
      </c>
      <c r="X10" s="248">
        <f t="shared" si="6"/>
        <v>4</v>
      </c>
      <c r="Y10" s="139">
        <f t="shared" si="7"/>
        <v>7</v>
      </c>
      <c r="Z10" s="139">
        <f>IF($Y10="n/a","",IFERROR(COUNTIF($Y$2:$Y10,"="&amp;Y10),""))</f>
        <v>3</v>
      </c>
      <c r="AA10" s="139">
        <f>COUNTIF($X$2:X9,"&lt;"&amp;X10)</f>
        <v>0</v>
      </c>
      <c r="AB10" s="149">
        <f t="shared" si="8"/>
        <v>60</v>
      </c>
      <c r="AC10" s="152">
        <f t="shared" si="9"/>
        <v>70</v>
      </c>
      <c r="AE10" s="195" t="s">
        <v>16</v>
      </c>
      <c r="AF10" s="221" t="s">
        <v>89</v>
      </c>
      <c r="AG10" s="214">
        <v>1.2893287037037038E-3</v>
      </c>
    </row>
    <row r="11" spans="1:33" x14ac:dyDescent="0.2">
      <c r="A11" s="229">
        <v>73</v>
      </c>
      <c r="B11" s="1" t="s">
        <v>97</v>
      </c>
      <c r="C11" s="1" t="str">
        <f t="shared" si="0"/>
        <v>david adam</v>
      </c>
      <c r="D11" s="8" t="s">
        <v>49</v>
      </c>
      <c r="E11" s="17" t="s">
        <v>152</v>
      </c>
      <c r="F11" s="1"/>
      <c r="G11" s="8" t="s">
        <v>135</v>
      </c>
      <c r="H11" s="186" t="str">
        <f t="shared" si="1"/>
        <v/>
      </c>
      <c r="I11" s="186" t="str">
        <f t="shared" si="1"/>
        <v/>
      </c>
      <c r="J11" s="186" t="str">
        <f t="shared" si="1"/>
        <v/>
      </c>
      <c r="K11" s="186">
        <f t="shared" si="1"/>
        <v>60</v>
      </c>
      <c r="L11" s="186" t="str">
        <f t="shared" si="1"/>
        <v/>
      </c>
      <c r="M11" s="186" t="str">
        <f t="shared" si="1"/>
        <v/>
      </c>
      <c r="N11" s="186" t="str">
        <f t="shared" si="1"/>
        <v/>
      </c>
      <c r="O11" s="186" t="str">
        <f t="shared" si="1"/>
        <v/>
      </c>
      <c r="P11" s="186" t="str">
        <f t="shared" si="1"/>
        <v/>
      </c>
      <c r="Q11" s="186" t="str">
        <f t="shared" si="1"/>
        <v/>
      </c>
      <c r="R11" s="198" t="str">
        <f t="shared" si="1"/>
        <v/>
      </c>
      <c r="S11" s="152">
        <f t="shared" si="2"/>
        <v>60</v>
      </c>
      <c r="T11" s="138">
        <f t="shared" si="3"/>
        <v>0</v>
      </c>
      <c r="U11" s="125">
        <f t="shared" si="4"/>
        <v>114.97900000000001</v>
      </c>
      <c r="V11" s="150">
        <f t="shared" si="5"/>
        <v>2.5750000000000028</v>
      </c>
      <c r="W11" s="82">
        <f t="shared" si="10"/>
        <v>-5</v>
      </c>
      <c r="X11" s="248">
        <f t="shared" si="6"/>
        <v>4</v>
      </c>
      <c r="Y11" s="139">
        <f t="shared" si="7"/>
        <v>8</v>
      </c>
      <c r="Z11" s="139">
        <f>IF($Y11="n/a","",IFERROR(COUNTIF($Y$2:$Y11,"="&amp;Y11),""))</f>
        <v>3</v>
      </c>
      <c r="AA11" s="139">
        <f>COUNTIF($X$2:X10,"&lt;"&amp;X11)</f>
        <v>0</v>
      </c>
      <c r="AB11" s="149">
        <f t="shared" si="8"/>
        <v>60</v>
      </c>
      <c r="AC11" s="152">
        <f t="shared" si="9"/>
        <v>55</v>
      </c>
      <c r="AE11" s="196" t="s">
        <v>13</v>
      </c>
      <c r="AF11" s="222" t="s">
        <v>68</v>
      </c>
      <c r="AG11" s="215">
        <v>1.2727662037037037E-3</v>
      </c>
    </row>
    <row r="12" spans="1:33" ht="13.5" thickBot="1" x14ac:dyDescent="0.25">
      <c r="A12" s="229">
        <v>46</v>
      </c>
      <c r="B12" s="1" t="s">
        <v>106</v>
      </c>
      <c r="C12" s="1" t="str">
        <f t="shared" si="0"/>
        <v>dean watchorn</v>
      </c>
      <c r="D12" s="8" t="s">
        <v>26</v>
      </c>
      <c r="E12" s="17" t="s">
        <v>277</v>
      </c>
      <c r="F12" s="1"/>
      <c r="G12" s="8" t="s">
        <v>61</v>
      </c>
      <c r="H12" s="186" t="str">
        <f t="shared" ref="H12:R21" si="11">IF($D12=H$1,$S12,"")</f>
        <v/>
      </c>
      <c r="I12" s="186" t="str">
        <f t="shared" si="11"/>
        <v/>
      </c>
      <c r="J12" s="186" t="str">
        <f t="shared" si="11"/>
        <v/>
      </c>
      <c r="K12" s="186" t="str">
        <f t="shared" si="11"/>
        <v/>
      </c>
      <c r="L12" s="186" t="str">
        <f t="shared" si="11"/>
        <v/>
      </c>
      <c r="M12" s="186" t="str">
        <f t="shared" si="11"/>
        <v/>
      </c>
      <c r="N12" s="186" t="str">
        <f t="shared" si="11"/>
        <v/>
      </c>
      <c r="O12" s="186" t="str">
        <f t="shared" si="11"/>
        <v/>
      </c>
      <c r="P12" s="186" t="str">
        <f t="shared" si="11"/>
        <v/>
      </c>
      <c r="Q12" s="186" t="str">
        <f t="shared" si="11"/>
        <v/>
      </c>
      <c r="R12" s="198" t="str">
        <f t="shared" si="11"/>
        <v/>
      </c>
      <c r="S12" s="152">
        <f t="shared" si="2"/>
        <v>0</v>
      </c>
      <c r="T12" s="138">
        <f t="shared" si="3"/>
        <v>0</v>
      </c>
      <c r="U12" s="125" t="str">
        <f t="shared" si="4"/>
        <v/>
      </c>
      <c r="V12" s="150" t="str">
        <f t="shared" si="5"/>
        <v/>
      </c>
      <c r="W12" s="82"/>
      <c r="X12" s="248" t="str">
        <f t="shared" si="6"/>
        <v>n/a</v>
      </c>
      <c r="Y12" s="139" t="str">
        <f t="shared" si="7"/>
        <v>n/a</v>
      </c>
      <c r="Z12" s="139" t="str">
        <f>IF($Y12="n/a","",IFERROR(COUNTIF($Y$2:$Y12,"="&amp;Y12),""))</f>
        <v/>
      </c>
      <c r="AA12" s="139">
        <f>COUNTIF($X$2:X11,"&lt;"&amp;X12)</f>
        <v>0</v>
      </c>
      <c r="AB12" s="149">
        <f t="shared" si="8"/>
        <v>0</v>
      </c>
      <c r="AC12" s="152">
        <f t="shared" si="9"/>
        <v>0</v>
      </c>
      <c r="AE12" s="197" t="s">
        <v>14</v>
      </c>
      <c r="AF12" s="223" t="s">
        <v>90</v>
      </c>
      <c r="AG12" s="224">
        <v>1.2022337962962963E-3</v>
      </c>
    </row>
    <row r="13" spans="1:33" x14ac:dyDescent="0.2">
      <c r="A13" s="229">
        <v>2</v>
      </c>
      <c r="B13" s="1" t="s">
        <v>125</v>
      </c>
      <c r="C13" s="1" t="str">
        <f t="shared" si="0"/>
        <v>matt brogan</v>
      </c>
      <c r="D13" s="8" t="s">
        <v>49</v>
      </c>
      <c r="E13" s="17" t="s">
        <v>153</v>
      </c>
      <c r="F13" s="1"/>
      <c r="G13" s="8" t="s">
        <v>134</v>
      </c>
      <c r="H13" s="186" t="str">
        <f t="shared" si="11"/>
        <v/>
      </c>
      <c r="I13" s="186" t="str">
        <f t="shared" si="11"/>
        <v/>
      </c>
      <c r="J13" s="186" t="str">
        <f t="shared" si="11"/>
        <v/>
      </c>
      <c r="K13" s="186">
        <f t="shared" si="11"/>
        <v>45</v>
      </c>
      <c r="L13" s="186" t="str">
        <f t="shared" si="11"/>
        <v/>
      </c>
      <c r="M13" s="186" t="str">
        <f t="shared" si="11"/>
        <v/>
      </c>
      <c r="N13" s="186" t="str">
        <f t="shared" si="11"/>
        <v/>
      </c>
      <c r="O13" s="186" t="str">
        <f t="shared" si="11"/>
        <v/>
      </c>
      <c r="P13" s="186" t="str">
        <f t="shared" si="11"/>
        <v/>
      </c>
      <c r="Q13" s="186" t="str">
        <f t="shared" si="11"/>
        <v/>
      </c>
      <c r="R13" s="198" t="str">
        <f t="shared" si="11"/>
        <v/>
      </c>
      <c r="S13" s="152">
        <f t="shared" si="2"/>
        <v>45</v>
      </c>
      <c r="T13" s="138">
        <f t="shared" si="3"/>
        <v>0</v>
      </c>
      <c r="U13" s="125">
        <f t="shared" si="4"/>
        <v>114.97900000000001</v>
      </c>
      <c r="V13" s="150">
        <f t="shared" si="5"/>
        <v>4.2699999999999818</v>
      </c>
      <c r="W13" s="82">
        <f t="shared" ref="W13:W19" si="12">IF(V13&lt;=0,10,IF(V13&lt;1,5,IF(V13&lt;2,0,IF(V13&lt;3,-5,-10))))</f>
        <v>-10</v>
      </c>
      <c r="X13" s="248">
        <f t="shared" si="6"/>
        <v>4</v>
      </c>
      <c r="Y13" s="139">
        <f t="shared" si="7"/>
        <v>8</v>
      </c>
      <c r="Z13" s="139">
        <f>IF($Y13="n/a","",IFERROR(COUNTIF($Y$2:$Y13,"="&amp;Y13),""))</f>
        <v>4</v>
      </c>
      <c r="AA13" s="139">
        <f>COUNTIF($X$2:X12,"&lt;"&amp;X13)</f>
        <v>0</v>
      </c>
      <c r="AB13" s="149">
        <f t="shared" si="8"/>
        <v>45</v>
      </c>
      <c r="AC13" s="152">
        <f t="shared" si="9"/>
        <v>35</v>
      </c>
    </row>
    <row r="14" spans="1:33" x14ac:dyDescent="0.2">
      <c r="A14" s="229">
        <v>26</v>
      </c>
      <c r="B14" s="1" t="s">
        <v>154</v>
      </c>
      <c r="C14" s="1" t="str">
        <f t="shared" si="0"/>
        <v>robert downes</v>
      </c>
      <c r="D14" s="8" t="s">
        <v>4</v>
      </c>
      <c r="E14" s="17" t="s">
        <v>155</v>
      </c>
      <c r="F14" s="1"/>
      <c r="G14" s="8" t="s">
        <v>60</v>
      </c>
      <c r="H14" s="186" t="str">
        <f t="shared" si="11"/>
        <v/>
      </c>
      <c r="I14" s="186" t="str">
        <f t="shared" si="11"/>
        <v/>
      </c>
      <c r="J14" s="186" t="str">
        <f t="shared" si="11"/>
        <v/>
      </c>
      <c r="K14" s="186" t="str">
        <f t="shared" si="11"/>
        <v/>
      </c>
      <c r="L14" s="186" t="str">
        <f t="shared" si="11"/>
        <v/>
      </c>
      <c r="M14" s="186" t="str">
        <f t="shared" si="11"/>
        <v/>
      </c>
      <c r="N14" s="186" t="str">
        <f t="shared" si="11"/>
        <v/>
      </c>
      <c r="O14" s="186" t="str">
        <f t="shared" si="11"/>
        <v/>
      </c>
      <c r="P14" s="186">
        <f t="shared" si="11"/>
        <v>100</v>
      </c>
      <c r="Q14" s="186" t="str">
        <f t="shared" si="11"/>
        <v/>
      </c>
      <c r="R14" s="198" t="str">
        <f t="shared" si="11"/>
        <v/>
      </c>
      <c r="S14" s="152">
        <f t="shared" si="2"/>
        <v>100</v>
      </c>
      <c r="T14" s="138">
        <f t="shared" si="3"/>
        <v>0</v>
      </c>
      <c r="U14" s="125">
        <f t="shared" si="4"/>
        <v>118.93500000000002</v>
      </c>
      <c r="V14" s="150">
        <f t="shared" si="5"/>
        <v>2.8999999999999773</v>
      </c>
      <c r="W14" s="82">
        <f t="shared" si="12"/>
        <v>-5</v>
      </c>
      <c r="X14" s="248">
        <f t="shared" si="6"/>
        <v>3</v>
      </c>
      <c r="Y14" s="139">
        <f t="shared" si="7"/>
        <v>5</v>
      </c>
      <c r="Z14" s="139">
        <f>IF($Y14="n/a","",IFERROR(COUNTIF($Y$2:$Y14,"="&amp;Y14),""))</f>
        <v>1</v>
      </c>
      <c r="AA14" s="139">
        <f>COUNTIF($X$2:X13,"&lt;"&amp;X14)</f>
        <v>0</v>
      </c>
      <c r="AB14" s="149">
        <f t="shared" si="8"/>
        <v>100</v>
      </c>
      <c r="AC14" s="152">
        <f t="shared" si="9"/>
        <v>95</v>
      </c>
    </row>
    <row r="15" spans="1:33" x14ac:dyDescent="0.2">
      <c r="A15" s="229">
        <v>104</v>
      </c>
      <c r="B15" s="245" t="s">
        <v>93</v>
      </c>
      <c r="C15" s="1" t="str">
        <f t="shared" si="0"/>
        <v>max lloyd</v>
      </c>
      <c r="D15" s="8" t="s">
        <v>21</v>
      </c>
      <c r="E15" s="17" t="s">
        <v>156</v>
      </c>
      <c r="F15" s="1"/>
      <c r="G15" s="8" t="s">
        <v>145</v>
      </c>
      <c r="H15" s="186" t="str">
        <f t="shared" si="11"/>
        <v/>
      </c>
      <c r="I15" s="186" t="str">
        <f t="shared" si="11"/>
        <v/>
      </c>
      <c r="J15" s="186" t="str">
        <f t="shared" si="11"/>
        <v/>
      </c>
      <c r="K15" s="186" t="str">
        <f t="shared" si="11"/>
        <v/>
      </c>
      <c r="L15" s="186" t="str">
        <f t="shared" si="11"/>
        <v/>
      </c>
      <c r="M15" s="186">
        <f t="shared" si="11"/>
        <v>100</v>
      </c>
      <c r="N15" s="186" t="str">
        <f t="shared" si="11"/>
        <v/>
      </c>
      <c r="O15" s="186" t="str">
        <f t="shared" si="11"/>
        <v/>
      </c>
      <c r="P15" s="186" t="str">
        <f t="shared" si="11"/>
        <v/>
      </c>
      <c r="Q15" s="186" t="str">
        <f t="shared" si="11"/>
        <v/>
      </c>
      <c r="R15" s="198" t="str">
        <f t="shared" si="11"/>
        <v/>
      </c>
      <c r="S15" s="152">
        <f t="shared" si="2"/>
        <v>100</v>
      </c>
      <c r="T15" s="138">
        <f t="shared" si="3"/>
        <v>0</v>
      </c>
      <c r="U15" s="125">
        <f t="shared" si="4"/>
        <v>120.58200000000001</v>
      </c>
      <c r="V15" s="276">
        <f t="shared" si="5"/>
        <v>2.0219999999999914</v>
      </c>
      <c r="W15" s="82">
        <f t="shared" si="12"/>
        <v>-5</v>
      </c>
      <c r="X15" s="248">
        <f t="shared" si="6"/>
        <v>2</v>
      </c>
      <c r="Y15" s="139">
        <f t="shared" si="7"/>
        <v>4</v>
      </c>
      <c r="Z15" s="139">
        <f>IF($Y15="n/a","",IFERROR(COUNTIF($Y$2:$Y15,"="&amp;Y15),""))</f>
        <v>1</v>
      </c>
      <c r="AA15" s="139">
        <f>COUNTIF($X$2:X14,"&lt;"&amp;X15)</f>
        <v>0</v>
      </c>
      <c r="AB15" s="149">
        <f t="shared" si="8"/>
        <v>100</v>
      </c>
      <c r="AC15" s="152">
        <f t="shared" si="9"/>
        <v>95</v>
      </c>
    </row>
    <row r="16" spans="1:33" x14ac:dyDescent="0.2">
      <c r="A16" s="229">
        <v>82</v>
      </c>
      <c r="B16" s="1" t="s">
        <v>67</v>
      </c>
      <c r="C16" s="1" t="str">
        <f t="shared" si="0"/>
        <v>steve williamsz</v>
      </c>
      <c r="D16" s="8" t="s">
        <v>21</v>
      </c>
      <c r="E16" s="17" t="s">
        <v>278</v>
      </c>
      <c r="F16" s="1"/>
      <c r="G16" s="8" t="s">
        <v>134</v>
      </c>
      <c r="H16" s="186" t="str">
        <f t="shared" si="11"/>
        <v/>
      </c>
      <c r="I16" s="186" t="str">
        <f t="shared" si="11"/>
        <v/>
      </c>
      <c r="J16" s="186" t="str">
        <f t="shared" si="11"/>
        <v/>
      </c>
      <c r="K16" s="186" t="str">
        <f t="shared" si="11"/>
        <v/>
      </c>
      <c r="L16" s="186" t="str">
        <f t="shared" si="11"/>
        <v/>
      </c>
      <c r="M16" s="186">
        <f t="shared" si="11"/>
        <v>75</v>
      </c>
      <c r="N16" s="186" t="str">
        <f t="shared" si="11"/>
        <v/>
      </c>
      <c r="O16" s="186" t="str">
        <f t="shared" si="11"/>
        <v/>
      </c>
      <c r="P16" s="186" t="str">
        <f t="shared" si="11"/>
        <v/>
      </c>
      <c r="Q16" s="186" t="str">
        <f t="shared" si="11"/>
        <v/>
      </c>
      <c r="R16" s="198" t="str">
        <f t="shared" si="11"/>
        <v/>
      </c>
      <c r="S16" s="152">
        <f t="shared" si="2"/>
        <v>75</v>
      </c>
      <c r="T16" s="138">
        <f t="shared" si="3"/>
        <v>0</v>
      </c>
      <c r="U16" s="125">
        <f t="shared" si="4"/>
        <v>120.58200000000001</v>
      </c>
      <c r="V16" s="150">
        <f t="shared" si="5"/>
        <v>2.5719999999999885</v>
      </c>
      <c r="W16" s="82">
        <f t="shared" si="12"/>
        <v>-5</v>
      </c>
      <c r="X16" s="248">
        <f t="shared" si="6"/>
        <v>2</v>
      </c>
      <c r="Y16" s="139">
        <f t="shared" si="7"/>
        <v>4</v>
      </c>
      <c r="Z16" s="139">
        <f>IF($Y16="n/a","",IFERROR(COUNTIF($Y$2:$Y16,"="&amp;Y16),""))</f>
        <v>2</v>
      </c>
      <c r="AA16" s="139">
        <f>COUNTIF($X$2:X15,"&lt;"&amp;X16)</f>
        <v>0</v>
      </c>
      <c r="AB16" s="149">
        <f t="shared" si="8"/>
        <v>75</v>
      </c>
      <c r="AC16" s="152">
        <f t="shared" si="9"/>
        <v>70</v>
      </c>
    </row>
    <row r="17" spans="1:29" x14ac:dyDescent="0.2">
      <c r="A17" s="229">
        <v>470</v>
      </c>
      <c r="B17" s="1" t="s">
        <v>157</v>
      </c>
      <c r="C17" s="1" t="str">
        <f t="shared" si="0"/>
        <v>simon mclean</v>
      </c>
      <c r="D17" s="8" t="s">
        <v>22</v>
      </c>
      <c r="E17" s="17" t="s">
        <v>158</v>
      </c>
      <c r="F17" s="1"/>
      <c r="G17" s="8" t="s">
        <v>60</v>
      </c>
      <c r="H17" s="186" t="str">
        <f t="shared" si="11"/>
        <v/>
      </c>
      <c r="I17" s="186" t="str">
        <f t="shared" si="11"/>
        <v/>
      </c>
      <c r="J17" s="186" t="str">
        <f t="shared" si="11"/>
        <v/>
      </c>
      <c r="K17" s="186" t="str">
        <f t="shared" si="11"/>
        <v/>
      </c>
      <c r="L17" s="186" t="str">
        <f t="shared" si="11"/>
        <v/>
      </c>
      <c r="M17" s="186" t="str">
        <f t="shared" si="11"/>
        <v/>
      </c>
      <c r="N17" s="186">
        <f t="shared" si="11"/>
        <v>100</v>
      </c>
      <c r="O17" s="186" t="str">
        <f t="shared" si="11"/>
        <v/>
      </c>
      <c r="P17" s="186" t="str">
        <f t="shared" si="11"/>
        <v/>
      </c>
      <c r="Q17" s="186" t="str">
        <f t="shared" si="11"/>
        <v/>
      </c>
      <c r="R17" s="198" t="str">
        <f t="shared" si="11"/>
        <v/>
      </c>
      <c r="S17" s="152">
        <f t="shared" si="2"/>
        <v>100</v>
      </c>
      <c r="T17" s="138">
        <f t="shared" si="3"/>
        <v>0</v>
      </c>
      <c r="U17" s="125">
        <f t="shared" si="4"/>
        <v>122.124</v>
      </c>
      <c r="V17" s="150">
        <f t="shared" si="5"/>
        <v>1.3299999999999983</v>
      </c>
      <c r="W17" s="82">
        <f t="shared" si="12"/>
        <v>0</v>
      </c>
      <c r="X17" s="248">
        <f t="shared" si="6"/>
        <v>2</v>
      </c>
      <c r="Y17" s="139">
        <f t="shared" si="7"/>
        <v>3</v>
      </c>
      <c r="Z17" s="139">
        <f>IF($Y17="n/a","",IFERROR(COUNTIF($Y$2:$Y17,"="&amp;Y17),""))</f>
        <v>1</v>
      </c>
      <c r="AA17" s="139">
        <f>COUNTIF($X$2:X16,"&lt;"&amp;X17)</f>
        <v>0</v>
      </c>
      <c r="AB17" s="149">
        <f t="shared" si="8"/>
        <v>100</v>
      </c>
      <c r="AC17" s="152">
        <f t="shared" si="9"/>
        <v>100</v>
      </c>
    </row>
    <row r="18" spans="1:29" x14ac:dyDescent="0.2">
      <c r="A18" s="229">
        <v>119</v>
      </c>
      <c r="B18" s="1" t="s">
        <v>141</v>
      </c>
      <c r="C18" s="1" t="str">
        <f t="shared" si="0"/>
        <v>peter dannock</v>
      </c>
      <c r="D18" s="8" t="s">
        <v>21</v>
      </c>
      <c r="E18" s="17" t="s">
        <v>159</v>
      </c>
      <c r="F18" s="1"/>
      <c r="G18" s="8" t="s">
        <v>61</v>
      </c>
      <c r="H18" s="186" t="str">
        <f t="shared" si="11"/>
        <v/>
      </c>
      <c r="I18" s="186" t="str">
        <f t="shared" si="11"/>
        <v/>
      </c>
      <c r="J18" s="186" t="str">
        <f t="shared" si="11"/>
        <v/>
      </c>
      <c r="K18" s="186" t="str">
        <f t="shared" si="11"/>
        <v/>
      </c>
      <c r="L18" s="186" t="str">
        <f t="shared" si="11"/>
        <v/>
      </c>
      <c r="M18" s="186">
        <f t="shared" si="11"/>
        <v>60</v>
      </c>
      <c r="N18" s="186" t="str">
        <f t="shared" si="11"/>
        <v/>
      </c>
      <c r="O18" s="186" t="str">
        <f t="shared" si="11"/>
        <v/>
      </c>
      <c r="P18" s="186" t="str">
        <f t="shared" si="11"/>
        <v/>
      </c>
      <c r="Q18" s="186" t="str">
        <f t="shared" si="11"/>
        <v/>
      </c>
      <c r="R18" s="198" t="str">
        <f t="shared" si="11"/>
        <v/>
      </c>
      <c r="S18" s="152">
        <f t="shared" si="2"/>
        <v>60</v>
      </c>
      <c r="T18" s="138">
        <f t="shared" si="3"/>
        <v>0</v>
      </c>
      <c r="U18" s="125">
        <f t="shared" si="4"/>
        <v>120.58200000000001</v>
      </c>
      <c r="V18" s="150">
        <f t="shared" si="5"/>
        <v>2.9559999999999746</v>
      </c>
      <c r="W18" s="82">
        <f t="shared" si="12"/>
        <v>-5</v>
      </c>
      <c r="X18" s="248">
        <f t="shared" si="6"/>
        <v>2</v>
      </c>
      <c r="Y18" s="139">
        <f t="shared" si="7"/>
        <v>4</v>
      </c>
      <c r="Z18" s="139">
        <f>IF($Y18="n/a","",IFERROR(COUNTIF($Y$2:$Y18,"="&amp;Y18),""))</f>
        <v>3</v>
      </c>
      <c r="AA18" s="139">
        <f>COUNTIF($X$2:X17,"&lt;"&amp;X18)</f>
        <v>0</v>
      </c>
      <c r="AB18" s="149">
        <f t="shared" si="8"/>
        <v>60</v>
      </c>
      <c r="AC18" s="152">
        <f t="shared" si="9"/>
        <v>55</v>
      </c>
    </row>
    <row r="19" spans="1:29" x14ac:dyDescent="0.2">
      <c r="A19" s="229">
        <v>180</v>
      </c>
      <c r="B19" s="1" t="s">
        <v>132</v>
      </c>
      <c r="C19" s="1" t="str">
        <f t="shared" si="0"/>
        <v>tom whelan</v>
      </c>
      <c r="D19" s="8" t="s">
        <v>48</v>
      </c>
      <c r="E19" s="17" t="s">
        <v>279</v>
      </c>
      <c r="F19" s="1"/>
      <c r="G19" s="8" t="s">
        <v>145</v>
      </c>
      <c r="H19" s="186" t="str">
        <f t="shared" si="11"/>
        <v/>
      </c>
      <c r="I19" s="186" t="str">
        <f t="shared" si="11"/>
        <v/>
      </c>
      <c r="J19" s="186" t="str">
        <f t="shared" si="11"/>
        <v/>
      </c>
      <c r="K19" s="186" t="str">
        <f t="shared" si="11"/>
        <v/>
      </c>
      <c r="L19" s="186">
        <f t="shared" si="11"/>
        <v>45</v>
      </c>
      <c r="M19" s="186" t="str">
        <f t="shared" si="11"/>
        <v/>
      </c>
      <c r="N19" s="186" t="str">
        <f t="shared" si="11"/>
        <v/>
      </c>
      <c r="O19" s="186" t="str">
        <f t="shared" si="11"/>
        <v/>
      </c>
      <c r="P19" s="186" t="str">
        <f t="shared" si="11"/>
        <v/>
      </c>
      <c r="Q19" s="186" t="str">
        <f t="shared" si="11"/>
        <v/>
      </c>
      <c r="R19" s="198" t="str">
        <f t="shared" si="11"/>
        <v/>
      </c>
      <c r="S19" s="152">
        <f t="shared" si="2"/>
        <v>45</v>
      </c>
      <c r="T19" s="138">
        <f t="shared" si="3"/>
        <v>-30</v>
      </c>
      <c r="U19" s="125">
        <f t="shared" si="4"/>
        <v>117.688</v>
      </c>
      <c r="V19" s="150">
        <f t="shared" si="5"/>
        <v>5.9390000000000072</v>
      </c>
      <c r="W19" s="82">
        <f t="shared" si="12"/>
        <v>-10</v>
      </c>
      <c r="X19" s="248">
        <f t="shared" si="6"/>
        <v>4</v>
      </c>
      <c r="Y19" s="139">
        <f t="shared" si="7"/>
        <v>7</v>
      </c>
      <c r="Z19" s="139">
        <f>IF($Y19="n/a","",IFERROR(COUNTIF($Y$2:$Y19,"="&amp;Y19),""))</f>
        <v>4</v>
      </c>
      <c r="AA19" s="139">
        <f>COUNTIF($X$2:X18,"&lt;"&amp;X19)</f>
        <v>5</v>
      </c>
      <c r="AB19" s="149">
        <f t="shared" si="8"/>
        <v>15</v>
      </c>
      <c r="AC19" s="152">
        <f t="shared" si="9"/>
        <v>5</v>
      </c>
    </row>
    <row r="20" spans="1:29" x14ac:dyDescent="0.2">
      <c r="A20" s="229">
        <v>49</v>
      </c>
      <c r="B20" s="1" t="s">
        <v>160</v>
      </c>
      <c r="C20" s="1" t="str">
        <f t="shared" si="0"/>
        <v>james hillenaar</v>
      </c>
      <c r="D20" s="8" t="s">
        <v>26</v>
      </c>
      <c r="E20" s="17" t="s">
        <v>161</v>
      </c>
      <c r="F20" s="1"/>
      <c r="G20" s="8" t="s">
        <v>70</v>
      </c>
      <c r="H20" s="186" t="str">
        <f t="shared" si="11"/>
        <v/>
      </c>
      <c r="I20" s="186" t="str">
        <f t="shared" si="11"/>
        <v/>
      </c>
      <c r="J20" s="186" t="str">
        <f t="shared" si="11"/>
        <v/>
      </c>
      <c r="K20" s="186" t="str">
        <f t="shared" si="11"/>
        <v/>
      </c>
      <c r="L20" s="186" t="str">
        <f t="shared" si="11"/>
        <v/>
      </c>
      <c r="M20" s="186" t="str">
        <f t="shared" si="11"/>
        <v/>
      </c>
      <c r="N20" s="186" t="str">
        <f t="shared" si="11"/>
        <v/>
      </c>
      <c r="O20" s="186" t="str">
        <f t="shared" si="11"/>
        <v/>
      </c>
      <c r="P20" s="186" t="str">
        <f t="shared" si="11"/>
        <v/>
      </c>
      <c r="Q20" s="186" t="str">
        <f t="shared" si="11"/>
        <v/>
      </c>
      <c r="R20" s="198" t="str">
        <f t="shared" si="11"/>
        <v/>
      </c>
      <c r="S20" s="152">
        <f t="shared" si="2"/>
        <v>0</v>
      </c>
      <c r="T20" s="138">
        <f t="shared" si="3"/>
        <v>0</v>
      </c>
      <c r="U20" s="125" t="str">
        <f t="shared" si="4"/>
        <v/>
      </c>
      <c r="V20" s="150" t="str">
        <f t="shared" si="5"/>
        <v/>
      </c>
      <c r="W20" s="82"/>
      <c r="X20" s="248" t="str">
        <f t="shared" si="6"/>
        <v>n/a</v>
      </c>
      <c r="Y20" s="139" t="str">
        <f t="shared" si="7"/>
        <v>n/a</v>
      </c>
      <c r="Z20" s="139" t="str">
        <f>IF($Y20="n/a","",IFERROR(COUNTIF($Y$2:$Y20,"="&amp;Y20),""))</f>
        <v/>
      </c>
      <c r="AA20" s="139">
        <f>COUNTIF($X$2:X19,"&lt;"&amp;X20)</f>
        <v>0</v>
      </c>
      <c r="AB20" s="149">
        <f t="shared" si="8"/>
        <v>0</v>
      </c>
      <c r="AC20" s="152">
        <f t="shared" si="9"/>
        <v>0</v>
      </c>
    </row>
    <row r="21" spans="1:29" x14ac:dyDescent="0.2">
      <c r="A21" s="229">
        <v>55</v>
      </c>
      <c r="B21" s="1" t="s">
        <v>109</v>
      </c>
      <c r="C21" s="1" t="str">
        <f t="shared" si="0"/>
        <v>kutay dal</v>
      </c>
      <c r="D21" s="8" t="s">
        <v>22</v>
      </c>
      <c r="E21" s="17" t="s">
        <v>162</v>
      </c>
      <c r="F21" s="1"/>
      <c r="G21" s="8" t="s">
        <v>128</v>
      </c>
      <c r="H21" s="186" t="str">
        <f t="shared" si="11"/>
        <v/>
      </c>
      <c r="I21" s="186" t="str">
        <f t="shared" si="11"/>
        <v/>
      </c>
      <c r="J21" s="186" t="str">
        <f t="shared" si="11"/>
        <v/>
      </c>
      <c r="K21" s="186" t="str">
        <f t="shared" si="11"/>
        <v/>
      </c>
      <c r="L21" s="186" t="str">
        <f t="shared" si="11"/>
        <v/>
      </c>
      <c r="M21" s="186" t="str">
        <f t="shared" si="11"/>
        <v/>
      </c>
      <c r="N21" s="186">
        <f t="shared" si="11"/>
        <v>75</v>
      </c>
      <c r="O21" s="186" t="str">
        <f t="shared" si="11"/>
        <v/>
      </c>
      <c r="P21" s="186" t="str">
        <f t="shared" si="11"/>
        <v/>
      </c>
      <c r="Q21" s="186" t="str">
        <f t="shared" si="11"/>
        <v/>
      </c>
      <c r="R21" s="198" t="str">
        <f t="shared" si="11"/>
        <v/>
      </c>
      <c r="S21" s="152">
        <f t="shared" si="2"/>
        <v>75</v>
      </c>
      <c r="T21" s="138">
        <f t="shared" si="3"/>
        <v>0</v>
      </c>
      <c r="U21" s="125">
        <f t="shared" si="4"/>
        <v>122.124</v>
      </c>
      <c r="V21" s="150">
        <f t="shared" si="5"/>
        <v>1.9419999999999931</v>
      </c>
      <c r="W21" s="82">
        <f>IF(V21&lt;=0,10,IF(V21&lt;1,5,IF(V21&lt;2,0,IF(V21&lt;3,-5,-10))))</f>
        <v>0</v>
      </c>
      <c r="X21" s="248">
        <f t="shared" si="6"/>
        <v>2</v>
      </c>
      <c r="Y21" s="139">
        <f t="shared" si="7"/>
        <v>3</v>
      </c>
      <c r="Z21" s="139">
        <f>IF($Y21="n/a","",IFERROR(COUNTIF($Y$2:$Y21,"="&amp;Y21),""))</f>
        <v>2</v>
      </c>
      <c r="AA21" s="139">
        <f>COUNTIF($X$2:X20,"&lt;"&amp;X21)</f>
        <v>0</v>
      </c>
      <c r="AB21" s="149">
        <f t="shared" si="8"/>
        <v>75</v>
      </c>
      <c r="AC21" s="152">
        <f t="shared" si="9"/>
        <v>75</v>
      </c>
    </row>
    <row r="22" spans="1:29" x14ac:dyDescent="0.2">
      <c r="A22" s="229">
        <v>242</v>
      </c>
      <c r="B22" s="1" t="s">
        <v>88</v>
      </c>
      <c r="C22" s="1" t="str">
        <f t="shared" si="0"/>
        <v>leon bogers</v>
      </c>
      <c r="D22" s="8" t="s">
        <v>26</v>
      </c>
      <c r="E22" s="17" t="s">
        <v>163</v>
      </c>
      <c r="F22" s="1"/>
      <c r="G22" s="8" t="s">
        <v>61</v>
      </c>
      <c r="H22" s="186" t="str">
        <f t="shared" ref="H22:R31" si="13">IF($D22=H$1,$S22,"")</f>
        <v/>
      </c>
      <c r="I22" s="186" t="str">
        <f t="shared" si="13"/>
        <v/>
      </c>
      <c r="J22" s="186" t="str">
        <f t="shared" si="13"/>
        <v/>
      </c>
      <c r="K22" s="186" t="str">
        <f t="shared" si="13"/>
        <v/>
      </c>
      <c r="L22" s="186" t="str">
        <f t="shared" si="13"/>
        <v/>
      </c>
      <c r="M22" s="186" t="str">
        <f t="shared" si="13"/>
        <v/>
      </c>
      <c r="N22" s="186" t="str">
        <f t="shared" si="13"/>
        <v/>
      </c>
      <c r="O22" s="186" t="str">
        <f t="shared" si="13"/>
        <v/>
      </c>
      <c r="P22" s="186" t="str">
        <f t="shared" si="13"/>
        <v/>
      </c>
      <c r="Q22" s="186" t="str">
        <f t="shared" si="13"/>
        <v/>
      </c>
      <c r="R22" s="198" t="str">
        <f t="shared" si="13"/>
        <v/>
      </c>
      <c r="S22" s="152">
        <f t="shared" si="2"/>
        <v>0</v>
      </c>
      <c r="T22" s="138">
        <f t="shared" si="3"/>
        <v>0</v>
      </c>
      <c r="U22" s="125" t="str">
        <f t="shared" si="4"/>
        <v/>
      </c>
      <c r="V22" s="150"/>
      <c r="W22" s="82"/>
      <c r="X22" s="248" t="str">
        <f t="shared" si="6"/>
        <v>n/a</v>
      </c>
      <c r="Y22" s="139" t="str">
        <f t="shared" si="7"/>
        <v>n/a</v>
      </c>
      <c r="Z22" s="139" t="str">
        <f>IF($Y22="n/a","",IFERROR(COUNTIF($Y$2:$Y22,"="&amp;Y22),""))</f>
        <v/>
      </c>
      <c r="AA22" s="139">
        <f>COUNTIF($X$2:X21,"&lt;"&amp;X22)</f>
        <v>0</v>
      </c>
      <c r="AB22" s="149">
        <f t="shared" si="8"/>
        <v>0</v>
      </c>
      <c r="AC22" s="152">
        <f t="shared" si="9"/>
        <v>0</v>
      </c>
    </row>
    <row r="23" spans="1:29" x14ac:dyDescent="0.2">
      <c r="A23" s="229">
        <v>580</v>
      </c>
      <c r="B23" s="245" t="s">
        <v>361</v>
      </c>
      <c r="C23" s="1" t="str">
        <f t="shared" si="0"/>
        <v>alex hailstone</v>
      </c>
      <c r="D23" s="8" t="s">
        <v>48</v>
      </c>
      <c r="E23" s="17" t="s">
        <v>164</v>
      </c>
      <c r="F23" s="1"/>
      <c r="G23" s="8" t="s">
        <v>128</v>
      </c>
      <c r="H23" s="186" t="str">
        <f t="shared" si="13"/>
        <v/>
      </c>
      <c r="I23" s="186" t="str">
        <f t="shared" si="13"/>
        <v/>
      </c>
      <c r="J23" s="186" t="str">
        <f t="shared" si="13"/>
        <v/>
      </c>
      <c r="K23" s="186" t="str">
        <f t="shared" si="13"/>
        <v/>
      </c>
      <c r="L23" s="186">
        <f t="shared" si="13"/>
        <v>30</v>
      </c>
      <c r="M23" s="186" t="str">
        <f t="shared" si="13"/>
        <v/>
      </c>
      <c r="N23" s="186" t="str">
        <f t="shared" si="13"/>
        <v/>
      </c>
      <c r="O23" s="186" t="str">
        <f t="shared" si="13"/>
        <v/>
      </c>
      <c r="P23" s="186" t="str">
        <f t="shared" si="13"/>
        <v/>
      </c>
      <c r="Q23" s="186" t="str">
        <f t="shared" si="13"/>
        <v/>
      </c>
      <c r="R23" s="198" t="str">
        <f t="shared" si="13"/>
        <v/>
      </c>
      <c r="S23" s="152">
        <f t="shared" si="2"/>
        <v>30</v>
      </c>
      <c r="T23" s="138">
        <f t="shared" si="3"/>
        <v>-15</v>
      </c>
      <c r="U23" s="125">
        <f t="shared" si="4"/>
        <v>117.688</v>
      </c>
      <c r="V23" s="150">
        <f t="shared" ref="V23:V41" si="14">IFERROR((($E23*86400)-U23),"")</f>
        <v>6.8819999999999908</v>
      </c>
      <c r="W23" s="82">
        <f>IF(V23&lt;=0,10,IF(V23&lt;1,5,IF(V23&lt;2,0,IF(V23&lt;3,-5,-10))))</f>
        <v>-10</v>
      </c>
      <c r="X23" s="248">
        <f t="shared" si="6"/>
        <v>4</v>
      </c>
      <c r="Y23" s="139">
        <f t="shared" si="7"/>
        <v>7</v>
      </c>
      <c r="Z23" s="139">
        <f>IF($Y23="n/a","",IFERROR(COUNTIF($Y$2:$Y23,"="&amp;Y23),""))</f>
        <v>5</v>
      </c>
      <c r="AA23" s="139">
        <f>COUNTIF($X$2:X22,"&lt;"&amp;X23)</f>
        <v>6</v>
      </c>
      <c r="AB23" s="149">
        <f t="shared" si="8"/>
        <v>15</v>
      </c>
      <c r="AC23" s="152">
        <f t="shared" si="9"/>
        <v>5</v>
      </c>
    </row>
    <row r="24" spans="1:29" x14ac:dyDescent="0.2">
      <c r="A24" s="229">
        <v>77</v>
      </c>
      <c r="B24" s="1" t="s">
        <v>66</v>
      </c>
      <c r="C24" s="1" t="str">
        <f t="shared" si="0"/>
        <v>simeon ouzas</v>
      </c>
      <c r="D24" s="8" t="s">
        <v>5</v>
      </c>
      <c r="E24" s="17" t="s">
        <v>165</v>
      </c>
      <c r="F24" s="1"/>
      <c r="G24" s="8" t="s">
        <v>135</v>
      </c>
      <c r="H24" s="186" t="str">
        <f t="shared" si="13"/>
        <v/>
      </c>
      <c r="I24" s="186" t="str">
        <f t="shared" si="13"/>
        <v/>
      </c>
      <c r="J24" s="186" t="str">
        <f t="shared" si="13"/>
        <v/>
      </c>
      <c r="K24" s="186" t="str">
        <f t="shared" si="13"/>
        <v/>
      </c>
      <c r="L24" s="186" t="str">
        <f t="shared" si="13"/>
        <v/>
      </c>
      <c r="M24" s="186" t="str">
        <f t="shared" si="13"/>
        <v/>
      </c>
      <c r="N24" s="186" t="str">
        <f t="shared" si="13"/>
        <v/>
      </c>
      <c r="O24" s="186" t="str">
        <f t="shared" si="13"/>
        <v/>
      </c>
      <c r="P24" s="186" t="str">
        <f t="shared" si="13"/>
        <v/>
      </c>
      <c r="Q24" s="186">
        <f t="shared" si="13"/>
        <v>100</v>
      </c>
      <c r="R24" s="198" t="str">
        <f t="shared" si="13"/>
        <v/>
      </c>
      <c r="S24" s="152">
        <f t="shared" si="2"/>
        <v>100</v>
      </c>
      <c r="T24" s="138">
        <f t="shared" si="3"/>
        <v>0</v>
      </c>
      <c r="U24" s="125">
        <f t="shared" si="4"/>
        <v>122.71800000000002</v>
      </c>
      <c r="V24" s="150">
        <f t="shared" si="14"/>
        <v>2.2469999999999857</v>
      </c>
      <c r="W24" s="82">
        <f>IF(V24&lt;=0,10,IF(V24&lt;1,5,IF(V24&lt;2,0,IF(V24&lt;3,-5,-10))))</f>
        <v>-5</v>
      </c>
      <c r="X24" s="248">
        <f t="shared" si="6"/>
        <v>1</v>
      </c>
      <c r="Y24" s="139">
        <f t="shared" si="7"/>
        <v>2</v>
      </c>
      <c r="Z24" s="139">
        <f>IF($Y24="n/a","",IFERROR(COUNTIF($Y$2:$Y24,"="&amp;Y24),""))</f>
        <v>1</v>
      </c>
      <c r="AA24" s="139">
        <f>COUNTIF($X$2:X23,"&lt;"&amp;X24)</f>
        <v>0</v>
      </c>
      <c r="AB24" s="149">
        <f t="shared" si="8"/>
        <v>100</v>
      </c>
      <c r="AC24" s="152">
        <f t="shared" si="9"/>
        <v>95</v>
      </c>
    </row>
    <row r="25" spans="1:29" x14ac:dyDescent="0.2">
      <c r="A25" s="229">
        <v>47</v>
      </c>
      <c r="B25" s="1" t="s">
        <v>166</v>
      </c>
      <c r="C25" s="1" t="str">
        <f t="shared" si="0"/>
        <v>darryl meehan</v>
      </c>
      <c r="D25" s="8" t="s">
        <v>26</v>
      </c>
      <c r="E25" s="17" t="s">
        <v>280</v>
      </c>
      <c r="F25" s="1"/>
      <c r="G25" s="8" t="s">
        <v>61</v>
      </c>
      <c r="H25" s="186" t="str">
        <f t="shared" si="13"/>
        <v/>
      </c>
      <c r="I25" s="186" t="str">
        <f t="shared" si="13"/>
        <v/>
      </c>
      <c r="J25" s="186" t="str">
        <f t="shared" si="13"/>
        <v/>
      </c>
      <c r="K25" s="186" t="str">
        <f t="shared" si="13"/>
        <v/>
      </c>
      <c r="L25" s="186" t="str">
        <f t="shared" si="13"/>
        <v/>
      </c>
      <c r="M25" s="186" t="str">
        <f t="shared" si="13"/>
        <v/>
      </c>
      <c r="N25" s="186" t="str">
        <f t="shared" si="13"/>
        <v/>
      </c>
      <c r="O25" s="186" t="str">
        <f t="shared" si="13"/>
        <v/>
      </c>
      <c r="P25" s="186" t="str">
        <f t="shared" si="13"/>
        <v/>
      </c>
      <c r="Q25" s="186" t="str">
        <f t="shared" si="13"/>
        <v/>
      </c>
      <c r="R25" s="198" t="str">
        <f t="shared" si="13"/>
        <v/>
      </c>
      <c r="S25" s="152">
        <f t="shared" si="2"/>
        <v>0</v>
      </c>
      <c r="T25" s="138">
        <f t="shared" si="3"/>
        <v>0</v>
      </c>
      <c r="U25" s="125" t="str">
        <f t="shared" si="4"/>
        <v/>
      </c>
      <c r="V25" s="150" t="str">
        <f t="shared" si="14"/>
        <v/>
      </c>
      <c r="W25" s="82"/>
      <c r="X25" s="248" t="str">
        <f t="shared" si="6"/>
        <v>n/a</v>
      </c>
      <c r="Y25" s="139" t="str">
        <f t="shared" si="7"/>
        <v>n/a</v>
      </c>
      <c r="Z25" s="139" t="str">
        <f>IF($Y25="n/a","",IFERROR(COUNTIF($Y$2:$Y25,"="&amp;Y25),""))</f>
        <v/>
      </c>
      <c r="AA25" s="139">
        <f>COUNTIF($X$2:X24,"&lt;"&amp;X25)</f>
        <v>0</v>
      </c>
      <c r="AB25" s="149">
        <f t="shared" si="8"/>
        <v>0</v>
      </c>
      <c r="AC25" s="152">
        <f t="shared" si="9"/>
        <v>0</v>
      </c>
    </row>
    <row r="26" spans="1:29" x14ac:dyDescent="0.2">
      <c r="A26" s="229">
        <v>103</v>
      </c>
      <c r="B26" s="1" t="s">
        <v>167</v>
      </c>
      <c r="C26" s="1" t="str">
        <f t="shared" si="0"/>
        <v>lindsay stenniken</v>
      </c>
      <c r="D26" s="8" t="s">
        <v>26</v>
      </c>
      <c r="E26" s="17" t="s">
        <v>168</v>
      </c>
      <c r="F26" s="1"/>
      <c r="G26" s="8" t="s">
        <v>51</v>
      </c>
      <c r="H26" s="186" t="str">
        <f t="shared" si="13"/>
        <v/>
      </c>
      <c r="I26" s="186" t="str">
        <f t="shared" si="13"/>
        <v/>
      </c>
      <c r="J26" s="186" t="str">
        <f t="shared" si="13"/>
        <v/>
      </c>
      <c r="K26" s="186" t="str">
        <f t="shared" si="13"/>
        <v/>
      </c>
      <c r="L26" s="186" t="str">
        <f t="shared" si="13"/>
        <v/>
      </c>
      <c r="M26" s="186" t="str">
        <f t="shared" si="13"/>
        <v/>
      </c>
      <c r="N26" s="186" t="str">
        <f t="shared" si="13"/>
        <v/>
      </c>
      <c r="O26" s="186" t="str">
        <f t="shared" si="13"/>
        <v/>
      </c>
      <c r="P26" s="186" t="str">
        <f t="shared" si="13"/>
        <v/>
      </c>
      <c r="Q26" s="186" t="str">
        <f t="shared" si="13"/>
        <v/>
      </c>
      <c r="R26" s="198" t="str">
        <f t="shared" si="13"/>
        <v/>
      </c>
      <c r="S26" s="152">
        <f t="shared" si="2"/>
        <v>0</v>
      </c>
      <c r="T26" s="138">
        <f t="shared" si="3"/>
        <v>0</v>
      </c>
      <c r="U26" s="125" t="str">
        <f t="shared" si="4"/>
        <v/>
      </c>
      <c r="V26" s="150" t="str">
        <f t="shared" si="14"/>
        <v/>
      </c>
      <c r="W26" s="82"/>
      <c r="X26" s="248" t="str">
        <f t="shared" si="6"/>
        <v>n/a</v>
      </c>
      <c r="Y26" s="139" t="str">
        <f t="shared" si="7"/>
        <v>n/a</v>
      </c>
      <c r="Z26" s="139" t="str">
        <f>IF($Y26="n/a","",IFERROR(COUNTIF($Y$2:$Y26,"="&amp;Y26),""))</f>
        <v/>
      </c>
      <c r="AA26" s="139">
        <f>COUNTIF($X$2:X25,"&lt;"&amp;X26)</f>
        <v>0</v>
      </c>
      <c r="AB26" s="149">
        <f t="shared" si="8"/>
        <v>0</v>
      </c>
      <c r="AC26" s="152">
        <f t="shared" si="9"/>
        <v>0</v>
      </c>
    </row>
    <row r="27" spans="1:29" x14ac:dyDescent="0.2">
      <c r="A27" s="229">
        <v>34</v>
      </c>
      <c r="B27" s="1" t="s">
        <v>127</v>
      </c>
      <c r="C27" s="1" t="str">
        <f t="shared" si="0"/>
        <v>tim van duyl</v>
      </c>
      <c r="D27" s="8" t="s">
        <v>48</v>
      </c>
      <c r="E27" s="17" t="s">
        <v>169</v>
      </c>
      <c r="F27" s="1"/>
      <c r="G27" s="8" t="s">
        <v>128</v>
      </c>
      <c r="H27" s="186" t="str">
        <f t="shared" si="13"/>
        <v/>
      </c>
      <c r="I27" s="186" t="str">
        <f t="shared" si="13"/>
        <v/>
      </c>
      <c r="J27" s="186" t="str">
        <f t="shared" si="13"/>
        <v/>
      </c>
      <c r="K27" s="186" t="str">
        <f t="shared" si="13"/>
        <v/>
      </c>
      <c r="L27" s="186">
        <f t="shared" si="13"/>
        <v>15</v>
      </c>
      <c r="M27" s="186" t="str">
        <f t="shared" si="13"/>
        <v/>
      </c>
      <c r="N27" s="186" t="str">
        <f t="shared" si="13"/>
        <v/>
      </c>
      <c r="O27" s="186" t="str">
        <f t="shared" si="13"/>
        <v/>
      </c>
      <c r="P27" s="186" t="str">
        <f t="shared" si="13"/>
        <v/>
      </c>
      <c r="Q27" s="186" t="str">
        <f t="shared" si="13"/>
        <v/>
      </c>
      <c r="R27" s="198" t="str">
        <f t="shared" si="13"/>
        <v/>
      </c>
      <c r="S27" s="152">
        <f t="shared" si="2"/>
        <v>15</v>
      </c>
      <c r="T27" s="138">
        <f t="shared" si="3"/>
        <v>0</v>
      </c>
      <c r="U27" s="125">
        <f t="shared" si="4"/>
        <v>117.688</v>
      </c>
      <c r="V27" s="276">
        <f t="shared" si="14"/>
        <v>7.9599999999999795</v>
      </c>
      <c r="W27" s="82">
        <f>IF(V27&lt;=0,10,IF(V27&lt;1,5,IF(V27&lt;2,0,IF(V27&lt;3,-5,-10))))</f>
        <v>-10</v>
      </c>
      <c r="X27" s="248">
        <f t="shared" si="6"/>
        <v>4</v>
      </c>
      <c r="Y27" s="139">
        <f t="shared" si="7"/>
        <v>7</v>
      </c>
      <c r="Z27" s="139">
        <f>IF($Y27="n/a","",IFERROR(COUNTIF($Y$2:$Y27,"="&amp;Y27),""))</f>
        <v>6</v>
      </c>
      <c r="AA27" s="139">
        <f>COUNTIF($X$2:X26,"&lt;"&amp;X27)</f>
        <v>7</v>
      </c>
      <c r="AB27" s="149">
        <f t="shared" si="8"/>
        <v>15</v>
      </c>
      <c r="AC27" s="152">
        <f t="shared" si="9"/>
        <v>5</v>
      </c>
    </row>
    <row r="28" spans="1:29" x14ac:dyDescent="0.2">
      <c r="A28" s="229">
        <v>84</v>
      </c>
      <c r="B28" s="1" t="s">
        <v>170</v>
      </c>
      <c r="C28" s="1" t="str">
        <f t="shared" si="0"/>
        <v>david mackrell</v>
      </c>
      <c r="D28" s="8" t="s">
        <v>48</v>
      </c>
      <c r="E28" s="17" t="s">
        <v>171</v>
      </c>
      <c r="F28" s="1"/>
      <c r="G28" s="8" t="s">
        <v>70</v>
      </c>
      <c r="H28" s="186" t="str">
        <f t="shared" si="13"/>
        <v/>
      </c>
      <c r="I28" s="186" t="str">
        <f t="shared" si="13"/>
        <v/>
      </c>
      <c r="J28" s="186" t="str">
        <f t="shared" si="13"/>
        <v/>
      </c>
      <c r="K28" s="186" t="str">
        <f t="shared" si="13"/>
        <v/>
      </c>
      <c r="L28" s="186">
        <f t="shared" si="13"/>
        <v>15</v>
      </c>
      <c r="M28" s="186" t="str">
        <f t="shared" si="13"/>
        <v/>
      </c>
      <c r="N28" s="186" t="str">
        <f t="shared" si="13"/>
        <v/>
      </c>
      <c r="O28" s="186" t="str">
        <f t="shared" si="13"/>
        <v/>
      </c>
      <c r="P28" s="186" t="str">
        <f t="shared" si="13"/>
        <v/>
      </c>
      <c r="Q28" s="186" t="str">
        <f t="shared" si="13"/>
        <v/>
      </c>
      <c r="R28" s="198" t="str">
        <f t="shared" si="13"/>
        <v/>
      </c>
      <c r="S28" s="152">
        <f t="shared" si="2"/>
        <v>15</v>
      </c>
      <c r="T28" s="138">
        <f t="shared" si="3"/>
        <v>0</v>
      </c>
      <c r="U28" s="125">
        <f t="shared" si="4"/>
        <v>117.688</v>
      </c>
      <c r="V28" s="150">
        <f t="shared" si="14"/>
        <v>8.4229999999999876</v>
      </c>
      <c r="W28" s="82">
        <f>IF(V28&lt;=0,10,IF(V28&lt;1,5,IF(V28&lt;2,0,IF(V28&lt;3,-5,-10))))</f>
        <v>-10</v>
      </c>
      <c r="X28" s="248">
        <f t="shared" si="6"/>
        <v>4</v>
      </c>
      <c r="Y28" s="139">
        <f t="shared" si="7"/>
        <v>7</v>
      </c>
      <c r="Z28" s="139">
        <f>IF($Y28="n/a","",IFERROR(COUNTIF($Y$2:$Y28,"="&amp;Y28),""))</f>
        <v>7</v>
      </c>
      <c r="AA28" s="139">
        <f>COUNTIF($X$2:X27,"&lt;"&amp;X28)</f>
        <v>7</v>
      </c>
      <c r="AB28" s="149">
        <f t="shared" si="8"/>
        <v>15</v>
      </c>
      <c r="AC28" s="152">
        <f t="shared" si="9"/>
        <v>5</v>
      </c>
    </row>
    <row r="29" spans="1:29" x14ac:dyDescent="0.2">
      <c r="A29" s="229">
        <v>95</v>
      </c>
      <c r="B29" s="1" t="s">
        <v>108</v>
      </c>
      <c r="C29" s="1" t="str">
        <f t="shared" si="0"/>
        <v>isaac pittolo</v>
      </c>
      <c r="D29" s="8" t="s">
        <v>48</v>
      </c>
      <c r="E29" s="17" t="s">
        <v>172</v>
      </c>
      <c r="F29" s="1"/>
      <c r="G29" s="8" t="s">
        <v>70</v>
      </c>
      <c r="H29" s="186" t="str">
        <f t="shared" si="13"/>
        <v/>
      </c>
      <c r="I29" s="186" t="str">
        <f t="shared" si="13"/>
        <v/>
      </c>
      <c r="J29" s="186" t="str">
        <f t="shared" si="13"/>
        <v/>
      </c>
      <c r="K29" s="186" t="str">
        <f t="shared" si="13"/>
        <v/>
      </c>
      <c r="L29" s="186">
        <f t="shared" si="13"/>
        <v>15</v>
      </c>
      <c r="M29" s="186" t="str">
        <f t="shared" si="13"/>
        <v/>
      </c>
      <c r="N29" s="186" t="str">
        <f t="shared" si="13"/>
        <v/>
      </c>
      <c r="O29" s="186" t="str">
        <f t="shared" si="13"/>
        <v/>
      </c>
      <c r="P29" s="186" t="str">
        <f t="shared" si="13"/>
        <v/>
      </c>
      <c r="Q29" s="186" t="str">
        <f t="shared" si="13"/>
        <v/>
      </c>
      <c r="R29" s="198" t="str">
        <f t="shared" si="13"/>
        <v/>
      </c>
      <c r="S29" s="152">
        <f t="shared" si="2"/>
        <v>15</v>
      </c>
      <c r="T29" s="138">
        <f t="shared" si="3"/>
        <v>0</v>
      </c>
      <c r="U29" s="125">
        <f t="shared" si="4"/>
        <v>117.688</v>
      </c>
      <c r="V29" s="150">
        <f t="shared" si="14"/>
        <v>8.5349999999999966</v>
      </c>
      <c r="W29" s="82">
        <f>IF(V29&lt;=0,10,IF(V29&lt;1,5,IF(V29&lt;2,0,IF(V29&lt;3,-5,-10))))</f>
        <v>-10</v>
      </c>
      <c r="X29" s="248">
        <f t="shared" si="6"/>
        <v>4</v>
      </c>
      <c r="Y29" s="139">
        <f t="shared" si="7"/>
        <v>7</v>
      </c>
      <c r="Z29" s="139">
        <f>IF($Y29="n/a","",IFERROR(COUNTIF($Y$2:$Y29,"="&amp;Y29),""))</f>
        <v>8</v>
      </c>
      <c r="AA29" s="139">
        <f>COUNTIF($X$2:X28,"&lt;"&amp;X29)</f>
        <v>7</v>
      </c>
      <c r="AB29" s="149">
        <f t="shared" si="8"/>
        <v>15</v>
      </c>
      <c r="AC29" s="152">
        <f t="shared" si="9"/>
        <v>5</v>
      </c>
    </row>
    <row r="30" spans="1:29" x14ac:dyDescent="0.2">
      <c r="A30" s="229">
        <v>21</v>
      </c>
      <c r="B30" s="1" t="s">
        <v>126</v>
      </c>
      <c r="C30" s="1" t="str">
        <f t="shared" si="0"/>
        <v>eden beavis</v>
      </c>
      <c r="D30" s="8" t="s">
        <v>26</v>
      </c>
      <c r="E30" s="17" t="s">
        <v>173</v>
      </c>
      <c r="F30" s="1"/>
      <c r="G30" s="8" t="s">
        <v>128</v>
      </c>
      <c r="H30" s="186" t="str">
        <f t="shared" si="13"/>
        <v/>
      </c>
      <c r="I30" s="186" t="str">
        <f t="shared" si="13"/>
        <v/>
      </c>
      <c r="J30" s="186" t="str">
        <f t="shared" si="13"/>
        <v/>
      </c>
      <c r="K30" s="186" t="str">
        <f t="shared" si="13"/>
        <v/>
      </c>
      <c r="L30" s="186" t="str">
        <f t="shared" si="13"/>
        <v/>
      </c>
      <c r="M30" s="186" t="str">
        <f t="shared" si="13"/>
        <v/>
      </c>
      <c r="N30" s="186" t="str">
        <f t="shared" si="13"/>
        <v/>
      </c>
      <c r="O30" s="186" t="str">
        <f t="shared" si="13"/>
        <v/>
      </c>
      <c r="P30" s="186" t="str">
        <f t="shared" si="13"/>
        <v/>
      </c>
      <c r="Q30" s="186" t="str">
        <f t="shared" si="13"/>
        <v/>
      </c>
      <c r="R30" s="198" t="str">
        <f t="shared" si="13"/>
        <v/>
      </c>
      <c r="S30" s="152">
        <f t="shared" si="2"/>
        <v>0</v>
      </c>
      <c r="T30" s="138">
        <f t="shared" si="3"/>
        <v>0</v>
      </c>
      <c r="U30" s="125" t="str">
        <f t="shared" si="4"/>
        <v/>
      </c>
      <c r="V30" s="150" t="str">
        <f t="shared" si="14"/>
        <v/>
      </c>
      <c r="W30" s="82"/>
      <c r="X30" s="248" t="str">
        <f t="shared" si="6"/>
        <v>n/a</v>
      </c>
      <c r="Y30" s="139" t="str">
        <f t="shared" si="7"/>
        <v>n/a</v>
      </c>
      <c r="Z30" s="139" t="str">
        <f>IF($Y30="n/a","",IFERROR(COUNTIF($Y$2:$Y30,"="&amp;Y30),""))</f>
        <v/>
      </c>
      <c r="AA30" s="139">
        <f>COUNTIF($X$2:X29,"&lt;"&amp;X30)</f>
        <v>0</v>
      </c>
      <c r="AB30" s="149">
        <f t="shared" si="8"/>
        <v>0</v>
      </c>
      <c r="AC30" s="152">
        <f t="shared" si="9"/>
        <v>0</v>
      </c>
    </row>
    <row r="31" spans="1:29" x14ac:dyDescent="0.2">
      <c r="A31" s="229">
        <v>860</v>
      </c>
      <c r="B31" s="1" t="s">
        <v>129</v>
      </c>
      <c r="C31" s="1" t="str">
        <f t="shared" si="0"/>
        <v>simon acfield</v>
      </c>
      <c r="D31" s="8" t="s">
        <v>48</v>
      </c>
      <c r="E31" s="17" t="s">
        <v>174</v>
      </c>
      <c r="F31" s="1"/>
      <c r="G31" s="8" t="s">
        <v>134</v>
      </c>
      <c r="H31" s="186" t="str">
        <f t="shared" si="13"/>
        <v/>
      </c>
      <c r="I31" s="186" t="str">
        <f t="shared" si="13"/>
        <v/>
      </c>
      <c r="J31" s="186" t="str">
        <f t="shared" si="13"/>
        <v/>
      </c>
      <c r="K31" s="186" t="str">
        <f t="shared" si="13"/>
        <v/>
      </c>
      <c r="L31" s="186">
        <f t="shared" si="13"/>
        <v>15</v>
      </c>
      <c r="M31" s="186" t="str">
        <f t="shared" si="13"/>
        <v/>
      </c>
      <c r="N31" s="186" t="str">
        <f t="shared" si="13"/>
        <v/>
      </c>
      <c r="O31" s="186" t="str">
        <f t="shared" si="13"/>
        <v/>
      </c>
      <c r="P31" s="186" t="str">
        <f t="shared" si="13"/>
        <v/>
      </c>
      <c r="Q31" s="186" t="str">
        <f t="shared" si="13"/>
        <v/>
      </c>
      <c r="R31" s="198" t="str">
        <f t="shared" si="13"/>
        <v/>
      </c>
      <c r="S31" s="152">
        <f t="shared" si="2"/>
        <v>15</v>
      </c>
      <c r="T31" s="138">
        <f t="shared" si="3"/>
        <v>0</v>
      </c>
      <c r="U31" s="125">
        <f t="shared" si="4"/>
        <v>117.688</v>
      </c>
      <c r="V31" s="150">
        <f t="shared" si="14"/>
        <v>9.2079999999999842</v>
      </c>
      <c r="W31" s="82">
        <f>IF(V31&lt;=0,10,IF(V31&lt;1,5,IF(V31&lt;2,0,IF(V31&lt;3,-5,-10))))</f>
        <v>-10</v>
      </c>
      <c r="X31" s="248">
        <f t="shared" si="6"/>
        <v>4</v>
      </c>
      <c r="Y31" s="139">
        <f t="shared" si="7"/>
        <v>7</v>
      </c>
      <c r="Z31" s="139">
        <f>IF($Y31="n/a","",IFERROR(COUNTIF($Y$2:$Y31,"="&amp;Y31),""))</f>
        <v>9</v>
      </c>
      <c r="AA31" s="139">
        <f>COUNTIF($X$2:X30,"&lt;"&amp;X31)</f>
        <v>7</v>
      </c>
      <c r="AB31" s="149">
        <f t="shared" si="8"/>
        <v>15</v>
      </c>
      <c r="AC31" s="152">
        <f t="shared" si="9"/>
        <v>5</v>
      </c>
    </row>
    <row r="32" spans="1:29" x14ac:dyDescent="0.2">
      <c r="A32" s="229">
        <v>24</v>
      </c>
      <c r="B32" s="1" t="s">
        <v>175</v>
      </c>
      <c r="C32" s="1" t="str">
        <f t="shared" si="0"/>
        <v>wayne scanlan</v>
      </c>
      <c r="D32" s="8" t="s">
        <v>26</v>
      </c>
      <c r="E32" s="17" t="s">
        <v>176</v>
      </c>
      <c r="F32" s="1"/>
      <c r="G32" s="8" t="s">
        <v>105</v>
      </c>
      <c r="H32" s="186" t="str">
        <f t="shared" ref="H32:R39" si="15">IF($D32=H$1,$S32,"")</f>
        <v/>
      </c>
      <c r="I32" s="186" t="str">
        <f t="shared" si="15"/>
        <v/>
      </c>
      <c r="J32" s="186" t="str">
        <f t="shared" si="15"/>
        <v/>
      </c>
      <c r="K32" s="186" t="str">
        <f t="shared" si="15"/>
        <v/>
      </c>
      <c r="L32" s="186" t="str">
        <f t="shared" si="15"/>
        <v/>
      </c>
      <c r="M32" s="186" t="str">
        <f t="shared" si="15"/>
        <v/>
      </c>
      <c r="N32" s="186" t="str">
        <f t="shared" si="15"/>
        <v/>
      </c>
      <c r="O32" s="186" t="str">
        <f t="shared" si="15"/>
        <v/>
      </c>
      <c r="P32" s="186" t="str">
        <f t="shared" si="15"/>
        <v/>
      </c>
      <c r="Q32" s="186" t="str">
        <f t="shared" si="15"/>
        <v/>
      </c>
      <c r="R32" s="198" t="str">
        <f t="shared" si="15"/>
        <v/>
      </c>
      <c r="S32" s="152">
        <f t="shared" si="2"/>
        <v>0</v>
      </c>
      <c r="T32" s="138">
        <f t="shared" si="3"/>
        <v>0</v>
      </c>
      <c r="U32" s="125" t="str">
        <f t="shared" si="4"/>
        <v/>
      </c>
      <c r="V32" s="276" t="str">
        <f t="shared" si="14"/>
        <v/>
      </c>
      <c r="W32" s="82"/>
      <c r="X32" s="248" t="str">
        <f t="shared" si="6"/>
        <v>n/a</v>
      </c>
      <c r="Y32" s="139" t="str">
        <f t="shared" si="7"/>
        <v>n/a</v>
      </c>
      <c r="Z32" s="139" t="str">
        <f>IF($Y32="n/a","",IFERROR(COUNTIF($Y$2:$Y32,"="&amp;Y32),""))</f>
        <v/>
      </c>
      <c r="AA32" s="139">
        <f>COUNTIF($X$2:X31,"&lt;"&amp;X32)</f>
        <v>0</v>
      </c>
      <c r="AB32" s="149">
        <f t="shared" si="8"/>
        <v>0</v>
      </c>
      <c r="AC32" s="152">
        <f t="shared" si="9"/>
        <v>0</v>
      </c>
    </row>
    <row r="33" spans="1:33" x14ac:dyDescent="0.2">
      <c r="A33" s="229">
        <v>100</v>
      </c>
      <c r="B33" s="1" t="s">
        <v>110</v>
      </c>
      <c r="C33" s="1" t="str">
        <f t="shared" si="0"/>
        <v>andrew potter</v>
      </c>
      <c r="D33" s="8" t="s">
        <v>26</v>
      </c>
      <c r="E33" s="17" t="s">
        <v>177</v>
      </c>
      <c r="F33" s="1"/>
      <c r="G33" s="8" t="s">
        <v>145</v>
      </c>
      <c r="H33" s="186" t="str">
        <f t="shared" si="15"/>
        <v/>
      </c>
      <c r="I33" s="186" t="str">
        <f t="shared" si="15"/>
        <v/>
      </c>
      <c r="J33" s="186" t="str">
        <f t="shared" si="15"/>
        <v/>
      </c>
      <c r="K33" s="186" t="str">
        <f t="shared" si="15"/>
        <v/>
      </c>
      <c r="L33" s="186" t="str">
        <f t="shared" si="15"/>
        <v/>
      </c>
      <c r="M33" s="186" t="str">
        <f t="shared" si="15"/>
        <v/>
      </c>
      <c r="N33" s="186" t="str">
        <f t="shared" si="15"/>
        <v/>
      </c>
      <c r="O33" s="186" t="str">
        <f t="shared" si="15"/>
        <v/>
      </c>
      <c r="P33" s="186" t="str">
        <f t="shared" si="15"/>
        <v/>
      </c>
      <c r="Q33" s="186" t="str">
        <f t="shared" si="15"/>
        <v/>
      </c>
      <c r="R33" s="198" t="str">
        <f t="shared" si="15"/>
        <v/>
      </c>
      <c r="S33" s="152">
        <f t="shared" si="2"/>
        <v>0</v>
      </c>
      <c r="T33" s="138">
        <f t="shared" si="3"/>
        <v>0</v>
      </c>
      <c r="U33" s="125" t="str">
        <f t="shared" si="4"/>
        <v/>
      </c>
      <c r="V33" s="150" t="str">
        <f t="shared" si="14"/>
        <v/>
      </c>
      <c r="W33" s="82"/>
      <c r="X33" s="248" t="str">
        <f t="shared" si="6"/>
        <v>n/a</v>
      </c>
      <c r="Y33" s="139" t="str">
        <f t="shared" si="7"/>
        <v>n/a</v>
      </c>
      <c r="Z33" s="139" t="str">
        <f>IF($Y33="n/a","",IFERROR(COUNTIF($Y$2:$Y33,"="&amp;Y33),""))</f>
        <v/>
      </c>
      <c r="AA33" s="139">
        <f>COUNTIF($X$2:X32,"&lt;"&amp;X33)</f>
        <v>0</v>
      </c>
      <c r="AB33" s="149">
        <f t="shared" si="8"/>
        <v>0</v>
      </c>
      <c r="AC33" s="152">
        <f t="shared" si="9"/>
        <v>0</v>
      </c>
    </row>
    <row r="34" spans="1:33" x14ac:dyDescent="0.2">
      <c r="A34" s="229">
        <v>737</v>
      </c>
      <c r="B34" s="1" t="s">
        <v>136</v>
      </c>
      <c r="C34" s="1" t="str">
        <f t="shared" si="0"/>
        <v>stuart dawson</v>
      </c>
      <c r="D34" s="8" t="s">
        <v>5</v>
      </c>
      <c r="E34" s="17" t="s">
        <v>178</v>
      </c>
      <c r="F34" s="1"/>
      <c r="G34" s="8" t="s">
        <v>70</v>
      </c>
      <c r="H34" s="186" t="str">
        <f t="shared" si="15"/>
        <v/>
      </c>
      <c r="I34" s="186" t="str">
        <f t="shared" si="15"/>
        <v/>
      </c>
      <c r="J34" s="186" t="str">
        <f t="shared" si="15"/>
        <v/>
      </c>
      <c r="K34" s="186" t="str">
        <f t="shared" si="15"/>
        <v/>
      </c>
      <c r="L34" s="186" t="str">
        <f t="shared" si="15"/>
        <v/>
      </c>
      <c r="M34" s="186" t="str">
        <f t="shared" si="15"/>
        <v/>
      </c>
      <c r="N34" s="186" t="str">
        <f t="shared" si="15"/>
        <v/>
      </c>
      <c r="O34" s="186" t="str">
        <f t="shared" si="15"/>
        <v/>
      </c>
      <c r="P34" s="186" t="str">
        <f t="shared" si="15"/>
        <v/>
      </c>
      <c r="Q34" s="186">
        <f t="shared" si="15"/>
        <v>75</v>
      </c>
      <c r="R34" s="198" t="str">
        <f t="shared" si="15"/>
        <v/>
      </c>
      <c r="S34" s="152">
        <f t="shared" si="2"/>
        <v>75</v>
      </c>
      <c r="T34" s="138">
        <f t="shared" si="3"/>
        <v>0</v>
      </c>
      <c r="U34" s="125">
        <f t="shared" si="4"/>
        <v>122.71800000000002</v>
      </c>
      <c r="V34" s="150">
        <f t="shared" si="14"/>
        <v>7.393999999999977</v>
      </c>
      <c r="W34" s="82">
        <f>IF(V34&lt;=0,10,IF(V34&lt;1,5,IF(V34&lt;2,0,IF(V34&lt;3,-5,-10))))</f>
        <v>-10</v>
      </c>
      <c r="X34" s="248">
        <f t="shared" si="6"/>
        <v>1</v>
      </c>
      <c r="Y34" s="139">
        <f t="shared" si="7"/>
        <v>2</v>
      </c>
      <c r="Z34" s="139">
        <f>IF($Y34="n/a","",IFERROR(COUNTIF($Y$2:$Y34,"="&amp;Y34),""))</f>
        <v>2</v>
      </c>
      <c r="AA34" s="139">
        <f>COUNTIF($X$2:X33,"&lt;"&amp;X34)</f>
        <v>0</v>
      </c>
      <c r="AB34" s="149">
        <f t="shared" si="8"/>
        <v>75</v>
      </c>
      <c r="AC34" s="152">
        <f t="shared" si="9"/>
        <v>65</v>
      </c>
    </row>
    <row r="35" spans="1:33" x14ac:dyDescent="0.2">
      <c r="A35" s="229">
        <v>64</v>
      </c>
      <c r="B35" s="1" t="s">
        <v>92</v>
      </c>
      <c r="C35" s="1" t="str">
        <f t="shared" si="0"/>
        <v>peter whitaker</v>
      </c>
      <c r="D35" s="8" t="s">
        <v>4</v>
      </c>
      <c r="E35" s="17" t="s">
        <v>179</v>
      </c>
      <c r="F35" s="1"/>
      <c r="G35" s="8" t="s">
        <v>70</v>
      </c>
      <c r="H35" s="186" t="str">
        <f t="shared" si="15"/>
        <v/>
      </c>
      <c r="I35" s="186" t="str">
        <f t="shared" si="15"/>
        <v/>
      </c>
      <c r="J35" s="186" t="str">
        <f t="shared" si="15"/>
        <v/>
      </c>
      <c r="K35" s="186" t="str">
        <f t="shared" si="15"/>
        <v/>
      </c>
      <c r="L35" s="186" t="str">
        <f t="shared" si="15"/>
        <v/>
      </c>
      <c r="M35" s="186" t="str">
        <f t="shared" si="15"/>
        <v/>
      </c>
      <c r="N35" s="186" t="str">
        <f t="shared" si="15"/>
        <v/>
      </c>
      <c r="O35" s="186" t="str">
        <f t="shared" si="15"/>
        <v/>
      </c>
      <c r="P35" s="186">
        <f t="shared" si="15"/>
        <v>75</v>
      </c>
      <c r="Q35" s="186" t="str">
        <f t="shared" si="15"/>
        <v/>
      </c>
      <c r="R35" s="198" t="str">
        <f t="shared" si="15"/>
        <v/>
      </c>
      <c r="S35" s="152">
        <f t="shared" si="2"/>
        <v>75</v>
      </c>
      <c r="T35" s="138">
        <f t="shared" si="3"/>
        <v>-60</v>
      </c>
      <c r="U35" s="125">
        <f t="shared" si="4"/>
        <v>118.93500000000002</v>
      </c>
      <c r="V35" s="150">
        <f t="shared" si="14"/>
        <v>12.85199999999999</v>
      </c>
      <c r="W35" s="82">
        <f>IF(V35&lt;=0,10,IF(V35&lt;1,5,IF(V35&lt;2,0,IF(V35&lt;3,-5,-10))))</f>
        <v>-10</v>
      </c>
      <c r="X35" s="248">
        <f t="shared" si="6"/>
        <v>3</v>
      </c>
      <c r="Y35" s="139">
        <f t="shared" si="7"/>
        <v>5</v>
      </c>
      <c r="Z35" s="139">
        <f>IF($Y35="n/a","",IFERROR(COUNTIF($Y$2:$Y35,"="&amp;Y35),""))</f>
        <v>2</v>
      </c>
      <c r="AA35" s="139">
        <f>COUNTIF($X$2:X34,"&lt;"&amp;X35)</f>
        <v>7</v>
      </c>
      <c r="AB35" s="149">
        <f t="shared" si="8"/>
        <v>15</v>
      </c>
      <c r="AC35" s="152">
        <f t="shared" si="9"/>
        <v>5</v>
      </c>
    </row>
    <row r="36" spans="1:33" x14ac:dyDescent="0.2">
      <c r="A36" s="229">
        <v>7</v>
      </c>
      <c r="B36" s="1" t="s">
        <v>180</v>
      </c>
      <c r="C36" s="1" t="str">
        <f t="shared" si="0"/>
        <v>greg cleaver</v>
      </c>
      <c r="D36" s="8" t="s">
        <v>26</v>
      </c>
      <c r="E36" s="17" t="s">
        <v>181</v>
      </c>
      <c r="F36" s="1"/>
      <c r="G36" s="8" t="s">
        <v>105</v>
      </c>
      <c r="H36" s="186" t="str">
        <f t="shared" si="15"/>
        <v/>
      </c>
      <c r="I36" s="186" t="str">
        <f t="shared" si="15"/>
        <v/>
      </c>
      <c r="J36" s="186" t="str">
        <f t="shared" si="15"/>
        <v/>
      </c>
      <c r="K36" s="186" t="str">
        <f t="shared" si="15"/>
        <v/>
      </c>
      <c r="L36" s="186" t="str">
        <f t="shared" si="15"/>
        <v/>
      </c>
      <c r="M36" s="186" t="str">
        <f t="shared" si="15"/>
        <v/>
      </c>
      <c r="N36" s="186" t="str">
        <f t="shared" si="15"/>
        <v/>
      </c>
      <c r="O36" s="186" t="str">
        <f t="shared" si="15"/>
        <v/>
      </c>
      <c r="P36" s="186" t="str">
        <f t="shared" si="15"/>
        <v/>
      </c>
      <c r="Q36" s="186" t="str">
        <f t="shared" si="15"/>
        <v/>
      </c>
      <c r="R36" s="198" t="str">
        <f t="shared" si="15"/>
        <v/>
      </c>
      <c r="S36" s="152">
        <f t="shared" si="2"/>
        <v>0</v>
      </c>
      <c r="T36" s="138">
        <f t="shared" si="3"/>
        <v>0</v>
      </c>
      <c r="U36" s="125" t="str">
        <f t="shared" si="4"/>
        <v/>
      </c>
      <c r="V36" s="150" t="str">
        <f t="shared" si="14"/>
        <v/>
      </c>
      <c r="W36" s="82"/>
      <c r="X36" s="248" t="str">
        <f t="shared" si="6"/>
        <v>n/a</v>
      </c>
      <c r="Y36" s="139" t="str">
        <f t="shared" si="7"/>
        <v>n/a</v>
      </c>
      <c r="Z36" s="139" t="str">
        <f>IF($Y36="n/a","",IFERROR(COUNTIF($Y$2:$Y36,"="&amp;Y36),""))</f>
        <v/>
      </c>
      <c r="AA36" s="139">
        <f>COUNTIF($X$2:X35,"&lt;"&amp;X36)</f>
        <v>0</v>
      </c>
      <c r="AB36" s="149">
        <f t="shared" si="8"/>
        <v>0</v>
      </c>
      <c r="AC36" s="152">
        <f t="shared" si="9"/>
        <v>0</v>
      </c>
    </row>
    <row r="37" spans="1:33" x14ac:dyDescent="0.2">
      <c r="A37" s="229">
        <v>83</v>
      </c>
      <c r="B37" s="1" t="s">
        <v>182</v>
      </c>
      <c r="C37" s="1" t="str">
        <f t="shared" si="0"/>
        <v>andrew tabone</v>
      </c>
      <c r="D37" s="8" t="s">
        <v>26</v>
      </c>
      <c r="E37" s="17" t="s">
        <v>183</v>
      </c>
      <c r="F37" s="1"/>
      <c r="G37" s="8" t="s">
        <v>145</v>
      </c>
      <c r="H37" s="186" t="str">
        <f t="shared" si="15"/>
        <v/>
      </c>
      <c r="I37" s="186" t="str">
        <f t="shared" si="15"/>
        <v/>
      </c>
      <c r="J37" s="186" t="str">
        <f t="shared" si="15"/>
        <v/>
      </c>
      <c r="K37" s="186" t="str">
        <f t="shared" si="15"/>
        <v/>
      </c>
      <c r="L37" s="186" t="str">
        <f t="shared" si="15"/>
        <v/>
      </c>
      <c r="M37" s="186" t="str">
        <f t="shared" si="15"/>
        <v/>
      </c>
      <c r="N37" s="186" t="str">
        <f t="shared" si="15"/>
        <v/>
      </c>
      <c r="O37" s="186" t="str">
        <f t="shared" si="15"/>
        <v/>
      </c>
      <c r="P37" s="186" t="str">
        <f t="shared" si="15"/>
        <v/>
      </c>
      <c r="Q37" s="186" t="str">
        <f t="shared" si="15"/>
        <v/>
      </c>
      <c r="R37" s="198" t="str">
        <f t="shared" si="15"/>
        <v/>
      </c>
      <c r="S37" s="152">
        <f t="shared" si="2"/>
        <v>0</v>
      </c>
      <c r="T37" s="138">
        <f t="shared" si="3"/>
        <v>0</v>
      </c>
      <c r="U37" s="125" t="str">
        <f t="shared" si="4"/>
        <v/>
      </c>
      <c r="V37" s="150" t="str">
        <f t="shared" si="14"/>
        <v/>
      </c>
      <c r="W37" s="82"/>
      <c r="X37" s="248" t="str">
        <f t="shared" si="6"/>
        <v>n/a</v>
      </c>
      <c r="Y37" s="139" t="str">
        <f t="shared" si="7"/>
        <v>n/a</v>
      </c>
      <c r="Z37" s="139" t="str">
        <f>IF($Y37="n/a","",IFERROR(COUNTIF($Y$2:$Y37,"="&amp;Y37),""))</f>
        <v/>
      </c>
      <c r="AA37" s="139">
        <f>COUNTIF($X$2:X36,"&lt;"&amp;X37)</f>
        <v>0</v>
      </c>
      <c r="AB37" s="149">
        <f t="shared" si="8"/>
        <v>0</v>
      </c>
      <c r="AC37" s="152">
        <f t="shared" si="9"/>
        <v>0</v>
      </c>
    </row>
    <row r="38" spans="1:33" x14ac:dyDescent="0.2">
      <c r="A38" s="229">
        <v>37</v>
      </c>
      <c r="B38" s="1" t="s">
        <v>94</v>
      </c>
      <c r="C38" s="1" t="str">
        <f t="shared" si="0"/>
        <v>matthew cavell</v>
      </c>
      <c r="D38" s="8" t="s">
        <v>5</v>
      </c>
      <c r="E38" s="17" t="s">
        <v>184</v>
      </c>
      <c r="F38" s="1"/>
      <c r="G38" s="8" t="s">
        <v>51</v>
      </c>
      <c r="H38" s="186" t="str">
        <f t="shared" si="15"/>
        <v/>
      </c>
      <c r="I38" s="186" t="str">
        <f t="shared" si="15"/>
        <v/>
      </c>
      <c r="J38" s="186" t="str">
        <f t="shared" si="15"/>
        <v/>
      </c>
      <c r="K38" s="186" t="str">
        <f t="shared" si="15"/>
        <v/>
      </c>
      <c r="L38" s="186" t="str">
        <f t="shared" si="15"/>
        <v/>
      </c>
      <c r="M38" s="186" t="str">
        <f t="shared" si="15"/>
        <v/>
      </c>
      <c r="N38" s="186" t="str">
        <f t="shared" si="15"/>
        <v/>
      </c>
      <c r="O38" s="186" t="str">
        <f t="shared" si="15"/>
        <v/>
      </c>
      <c r="P38" s="186" t="str">
        <f t="shared" si="15"/>
        <v/>
      </c>
      <c r="Q38" s="186">
        <f t="shared" si="15"/>
        <v>60</v>
      </c>
      <c r="R38" s="198" t="str">
        <f t="shared" si="15"/>
        <v/>
      </c>
      <c r="S38" s="152">
        <f t="shared" si="2"/>
        <v>60</v>
      </c>
      <c r="T38" s="277">
        <f t="shared" si="3"/>
        <v>0</v>
      </c>
      <c r="U38" s="125">
        <f t="shared" si="4"/>
        <v>122.71800000000002</v>
      </c>
      <c r="V38" s="276">
        <f t="shared" si="14"/>
        <v>12.442000000000007</v>
      </c>
      <c r="W38" s="82">
        <f>IF(V38&lt;=0,10,IF(V38&lt;1,5,IF(V38&lt;2,0,IF(V38&lt;3,-5,-10))))</f>
        <v>-10</v>
      </c>
      <c r="X38" s="248">
        <f t="shared" si="6"/>
        <v>1</v>
      </c>
      <c r="Y38" s="139">
        <f t="shared" si="7"/>
        <v>2</v>
      </c>
      <c r="Z38" s="139">
        <f>IF($Y38="n/a","",IFERROR(COUNTIF($Y$2:$Y38,"="&amp;Y38),""))</f>
        <v>3</v>
      </c>
      <c r="AA38" s="139">
        <f>COUNTIF($X$2:X37,"&lt;"&amp;X38)</f>
        <v>0</v>
      </c>
      <c r="AB38" s="149">
        <f t="shared" si="8"/>
        <v>60</v>
      </c>
      <c r="AC38" s="152">
        <f t="shared" si="9"/>
        <v>50</v>
      </c>
    </row>
    <row r="39" spans="1:33" x14ac:dyDescent="0.2">
      <c r="A39" s="229">
        <v>101</v>
      </c>
      <c r="B39" s="1" t="s">
        <v>185</v>
      </c>
      <c r="C39" s="1" t="str">
        <f t="shared" si="0"/>
        <v>alexandra rodek</v>
      </c>
      <c r="D39" s="8" t="s">
        <v>26</v>
      </c>
      <c r="E39" s="17" t="s">
        <v>186</v>
      </c>
      <c r="F39" s="1"/>
      <c r="G39" s="8" t="s">
        <v>134</v>
      </c>
      <c r="H39" s="186" t="str">
        <f t="shared" si="15"/>
        <v/>
      </c>
      <c r="I39" s="186" t="str">
        <f t="shared" si="15"/>
        <v/>
      </c>
      <c r="J39" s="186" t="str">
        <f t="shared" si="15"/>
        <v/>
      </c>
      <c r="K39" s="186" t="str">
        <f t="shared" si="15"/>
        <v/>
      </c>
      <c r="L39" s="186" t="str">
        <f t="shared" si="15"/>
        <v/>
      </c>
      <c r="M39" s="186" t="str">
        <f t="shared" si="15"/>
        <v/>
      </c>
      <c r="N39" s="186" t="str">
        <f t="shared" si="15"/>
        <v/>
      </c>
      <c r="O39" s="186" t="str">
        <f t="shared" si="15"/>
        <v/>
      </c>
      <c r="P39" s="186" t="str">
        <f t="shared" si="15"/>
        <v/>
      </c>
      <c r="Q39" s="186" t="str">
        <f t="shared" si="15"/>
        <v/>
      </c>
      <c r="R39" s="198" t="str">
        <f t="shared" si="15"/>
        <v/>
      </c>
      <c r="S39" s="152">
        <f t="shared" si="2"/>
        <v>0</v>
      </c>
      <c r="T39" s="138">
        <f t="shared" si="3"/>
        <v>0</v>
      </c>
      <c r="U39" s="125" t="str">
        <f t="shared" si="4"/>
        <v/>
      </c>
      <c r="V39" s="150" t="str">
        <f t="shared" si="14"/>
        <v/>
      </c>
      <c r="W39" s="82"/>
      <c r="X39" s="248" t="str">
        <f t="shared" si="6"/>
        <v>n/a</v>
      </c>
      <c r="Y39" s="139" t="str">
        <f t="shared" si="7"/>
        <v>n/a</v>
      </c>
      <c r="Z39" s="139" t="str">
        <f>IF($Y39="n/a","",IFERROR(COUNTIF($Y$2:$Y39,"="&amp;Y39),""))</f>
        <v/>
      </c>
      <c r="AA39" s="139">
        <f>COUNTIF($X$2:X38,"&lt;"&amp;X39)</f>
        <v>0</v>
      </c>
      <c r="AB39" s="149">
        <f t="shared" si="8"/>
        <v>0</v>
      </c>
      <c r="AC39" s="152">
        <f t="shared" si="9"/>
        <v>0</v>
      </c>
    </row>
    <row r="40" spans="1:33" x14ac:dyDescent="0.2">
      <c r="A40" s="138">
        <v>555</v>
      </c>
      <c r="B40" s="5" t="s">
        <v>63</v>
      </c>
      <c r="C40" s="5" t="str">
        <f t="shared" si="0"/>
        <v>tim meaden</v>
      </c>
      <c r="D40" s="12" t="s">
        <v>13</v>
      </c>
      <c r="E40" s="7" t="s">
        <v>281</v>
      </c>
      <c r="F40" s="5"/>
      <c r="G40" s="12"/>
      <c r="H40" s="186" t="str">
        <f>IF($D40=H$1,$S40,"")</f>
        <v/>
      </c>
      <c r="I40" s="186"/>
      <c r="J40" s="186" t="str">
        <f t="shared" ref="J40:R41" si="16">IF($D40=J$1,$S40,"")</f>
        <v/>
      </c>
      <c r="K40" s="186" t="str">
        <f t="shared" si="16"/>
        <v/>
      </c>
      <c r="L40" s="186" t="str">
        <f t="shared" si="16"/>
        <v/>
      </c>
      <c r="M40" s="186" t="str">
        <f t="shared" si="16"/>
        <v/>
      </c>
      <c r="N40" s="186" t="str">
        <f t="shared" si="16"/>
        <v/>
      </c>
      <c r="O40" s="186" t="str">
        <f t="shared" si="16"/>
        <v/>
      </c>
      <c r="P40" s="186" t="str">
        <f t="shared" si="16"/>
        <v/>
      </c>
      <c r="Q40" s="186" t="str">
        <f t="shared" si="16"/>
        <v/>
      </c>
      <c r="R40" s="198" t="str">
        <f t="shared" si="16"/>
        <v/>
      </c>
      <c r="S40" s="152">
        <v>0</v>
      </c>
      <c r="T40" s="138">
        <v>0</v>
      </c>
      <c r="U40" s="125">
        <f t="shared" si="4"/>
        <v>109.967</v>
      </c>
      <c r="V40" s="150" t="str">
        <f t="shared" si="14"/>
        <v/>
      </c>
      <c r="W40" s="82"/>
      <c r="X40" s="248">
        <f t="shared" si="6"/>
        <v>6</v>
      </c>
      <c r="Y40" s="139">
        <f t="shared" si="7"/>
        <v>10</v>
      </c>
      <c r="Z40" s="139">
        <f>IF($Y40="n/a","",IFERROR(COUNTIF($Y$2:$Y40,"="&amp;Y40),""))</f>
        <v>3</v>
      </c>
      <c r="AA40" s="139">
        <f>COUNTIF($X$2:X39,"&lt;"&amp;X40)</f>
        <v>23</v>
      </c>
      <c r="AB40" s="149">
        <f t="shared" si="8"/>
        <v>15</v>
      </c>
      <c r="AC40" s="152">
        <f t="shared" si="9"/>
        <v>0</v>
      </c>
    </row>
    <row r="41" spans="1:33" ht="13.5" thickBot="1" x14ac:dyDescent="0.25">
      <c r="A41" s="231"/>
      <c r="B41" s="200"/>
      <c r="C41" s="200"/>
      <c r="D41" s="230"/>
      <c r="E41" s="266"/>
      <c r="F41" s="200"/>
      <c r="G41" s="230"/>
      <c r="H41" s="201" t="str">
        <f>IF($D41=H$1,$S41,"")</f>
        <v/>
      </c>
      <c r="I41" s="201" t="str">
        <f>IF($D41=I$1,$S41,"")</f>
        <v/>
      </c>
      <c r="J41" s="201" t="str">
        <f t="shared" si="16"/>
        <v/>
      </c>
      <c r="K41" s="201" t="str">
        <f t="shared" si="16"/>
        <v/>
      </c>
      <c r="L41" s="201" t="str">
        <f t="shared" si="16"/>
        <v/>
      </c>
      <c r="M41" s="201" t="str">
        <f t="shared" si="16"/>
        <v/>
      </c>
      <c r="N41" s="201" t="str">
        <f t="shared" si="16"/>
        <v/>
      </c>
      <c r="O41" s="201" t="str">
        <f t="shared" si="16"/>
        <v/>
      </c>
      <c r="P41" s="201" t="str">
        <f t="shared" si="16"/>
        <v/>
      </c>
      <c r="Q41" s="201" t="str">
        <f t="shared" si="16"/>
        <v/>
      </c>
      <c r="R41" s="202" t="str">
        <f t="shared" si="16"/>
        <v/>
      </c>
      <c r="S41" s="153">
        <f>IFERROR(VLOOKUP($Z41,Points2018,2,0),0)</f>
        <v>0</v>
      </c>
      <c r="T41" s="144">
        <f>AB41-S41</f>
        <v>0</v>
      </c>
      <c r="U41" s="126" t="str">
        <f>IFERROR(VLOOKUP(D41,BenchmarksRd6,3,0)*86400,"")</f>
        <v/>
      </c>
      <c r="V41" s="199" t="str">
        <f t="shared" si="14"/>
        <v/>
      </c>
      <c r="W41" s="135"/>
      <c r="X41" s="249" t="str">
        <f t="shared" si="6"/>
        <v>n/a</v>
      </c>
      <c r="Y41" s="250" t="str">
        <f t="shared" si="7"/>
        <v>n/a</v>
      </c>
      <c r="Z41" s="250" t="str">
        <f>IF($Y41="n/a","",IFERROR(COUNTIF($Y$2:$Y41,"="&amp;Y41),""))</f>
        <v/>
      </c>
      <c r="AA41" s="250">
        <f>COUNTIF($X$2:X39,"&lt;"&amp;X41)</f>
        <v>0</v>
      </c>
      <c r="AB41" s="251">
        <f t="shared" si="8"/>
        <v>0</v>
      </c>
      <c r="AC41" s="153">
        <f t="shared" si="9"/>
        <v>0</v>
      </c>
      <c r="AE41" s="206"/>
      <c r="AF41" s="13"/>
      <c r="AG41" s="207"/>
    </row>
    <row r="42" spans="1:33" ht="13.5" thickBot="1" x14ac:dyDescent="0.25">
      <c r="F42" s="134"/>
      <c r="G42" s="136" t="s">
        <v>27</v>
      </c>
      <c r="H42" s="137">
        <f t="shared" ref="H42:S42" si="17">COUNT(H2:H41)</f>
        <v>1</v>
      </c>
      <c r="I42" s="137">
        <f t="shared" si="17"/>
        <v>2</v>
      </c>
      <c r="J42" s="137">
        <f t="shared" si="17"/>
        <v>0</v>
      </c>
      <c r="K42" s="137">
        <f t="shared" si="17"/>
        <v>4</v>
      </c>
      <c r="L42" s="137">
        <f t="shared" si="17"/>
        <v>9</v>
      </c>
      <c r="M42" s="137">
        <f t="shared" si="17"/>
        <v>3</v>
      </c>
      <c r="N42" s="137">
        <f t="shared" si="17"/>
        <v>2</v>
      </c>
      <c r="O42" s="137">
        <f t="shared" si="17"/>
        <v>0</v>
      </c>
      <c r="P42" s="137">
        <f t="shared" si="17"/>
        <v>2</v>
      </c>
      <c r="Q42" s="137">
        <f t="shared" si="17"/>
        <v>3</v>
      </c>
      <c r="R42" s="137">
        <f t="shared" si="17"/>
        <v>0</v>
      </c>
      <c r="S42" s="226">
        <f t="shared" si="17"/>
        <v>40</v>
      </c>
      <c r="T42" s="154"/>
      <c r="U42" s="154"/>
      <c r="V42" s="147"/>
      <c r="W42" s="154"/>
      <c r="X42" s="154"/>
      <c r="Y42" s="154"/>
      <c r="Z42" s="154"/>
      <c r="AA42" s="154"/>
      <c r="AB42" s="154"/>
      <c r="AC42" s="154"/>
    </row>
    <row r="43" spans="1:33" x14ac:dyDescent="0.2">
      <c r="T43" s="8"/>
      <c r="U43" s="8"/>
      <c r="V43" s="147"/>
      <c r="W43" s="8"/>
      <c r="X43" s="8"/>
      <c r="Y43" s="8"/>
      <c r="Z43" s="8"/>
      <c r="AA43" s="8"/>
      <c r="AB43" s="8"/>
      <c r="AC43" s="8"/>
    </row>
    <row r="44" spans="1:33" x14ac:dyDescent="0.2">
      <c r="B44" s="2"/>
      <c r="C44" s="2"/>
      <c r="D44" s="85"/>
      <c r="T44" s="85"/>
      <c r="X44" s="85"/>
      <c r="Y44" s="85"/>
      <c r="Z44" s="85"/>
      <c r="AA44" s="85"/>
      <c r="AB44" s="85"/>
    </row>
  </sheetData>
  <sortState xmlns:xlrd2="http://schemas.microsoft.com/office/spreadsheetml/2017/richdata2" ref="A2:AD41">
    <sortCondition ref="E2:E41"/>
  </sortState>
  <mergeCells count="1">
    <mergeCell ref="AE1:AG1"/>
  </mergeCells>
  <conditionalFormatting sqref="A2:R41 T2:W41">
    <cfRule type="expression" dxfId="197" priority="1" stopIfTrue="1">
      <formula>$D2="SNA"</formula>
    </cfRule>
    <cfRule type="expression" dxfId="196" priority="2" stopIfTrue="1">
      <formula>$D2="SNB"</formula>
    </cfRule>
    <cfRule type="expression" dxfId="195" priority="3">
      <formula>$D2="SNC"</formula>
    </cfRule>
    <cfRule type="expression" dxfId="194" priority="4">
      <formula>$D2="SND"</formula>
    </cfRule>
    <cfRule type="expression" dxfId="193" priority="5">
      <formula>$D2="NAC"</formula>
    </cfRule>
    <cfRule type="expression" dxfId="192" priority="6">
      <formula>$D2="NBC"</formula>
    </cfRule>
    <cfRule type="expression" dxfId="191" priority="7">
      <formula>$D2="ABMOD"</formula>
    </cfRule>
    <cfRule type="expression" dxfId="190" priority="8">
      <formula>$D2="CDMOD"</formula>
    </cfRule>
    <cfRule type="expression" dxfId="189" priority="9">
      <formula>$D2="SMOD"</formula>
    </cfRule>
    <cfRule type="expression" dxfId="188" priority="10">
      <formula>$D2="RES"</formula>
    </cfRule>
    <cfRule type="expression" dxfId="187" priority="11">
      <formula>$D2="OPN"</formula>
    </cfRule>
  </conditionalFormatting>
  <pageMargins left="0.7" right="0.7" top="0.75" bottom="0.75" header="0.3" footer="0.3"/>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42"/>
  <sheetViews>
    <sheetView zoomScale="90" zoomScaleNormal="90" workbookViewId="0">
      <selection activeCell="K9" sqref="K9"/>
    </sheetView>
  </sheetViews>
  <sheetFormatPr defaultColWidth="8.85546875" defaultRowHeight="12.75" x14ac:dyDescent="0.2"/>
  <cols>
    <col min="1" max="1" width="7.85546875" style="83" customWidth="1"/>
    <col min="2" max="2" width="23.85546875" style="344" customWidth="1"/>
    <col min="3" max="3" width="20.85546875" style="84" hidden="1" customWidth="1"/>
    <col min="4" max="4" width="9.28515625" style="84" customWidth="1"/>
    <col min="5" max="5" width="10.42578125" style="84" customWidth="1"/>
    <col min="6" max="6" width="14.28515625" style="84" bestFit="1" customWidth="1"/>
    <col min="7" max="7" width="9.5703125" style="84" customWidth="1"/>
    <col min="8" max="18" width="7.7109375" style="84" customWidth="1"/>
    <col min="19" max="19" width="6.7109375" style="84" customWidth="1"/>
    <col min="20" max="20" width="7.85546875" style="84" customWidth="1"/>
    <col min="21" max="21" width="8.28515625" customWidth="1"/>
    <col min="22" max="22" width="8.85546875" style="124" customWidth="1"/>
    <col min="23" max="23" width="8.85546875" customWidth="1"/>
    <col min="24" max="24" width="14.28515625" style="84" hidden="1" customWidth="1"/>
    <col min="25" max="27" width="8.85546875" style="84" hidden="1" customWidth="1"/>
    <col min="28" max="28" width="11.42578125" style="84" hidden="1" customWidth="1"/>
    <col min="29" max="29" width="8.85546875" customWidth="1"/>
    <col min="30" max="30" width="7" style="84" customWidth="1"/>
    <col min="31" max="31" width="8.85546875" style="84"/>
    <col min="32" max="32" width="21.28515625" style="84" customWidth="1"/>
    <col min="33" max="33" width="9.5703125" style="84" customWidth="1"/>
    <col min="34" max="256" width="8.85546875" style="84"/>
    <col min="257" max="257" width="7.85546875" style="84" customWidth="1"/>
    <col min="258" max="258" width="23.85546875" style="84" customWidth="1"/>
    <col min="259" max="259" width="0" style="84" hidden="1" customWidth="1"/>
    <col min="260" max="260" width="9.28515625" style="84" customWidth="1"/>
    <col min="261" max="261" width="10.42578125" style="84" customWidth="1"/>
    <col min="262" max="262" width="14.28515625" style="84" bestFit="1" customWidth="1"/>
    <col min="263" max="263" width="9.5703125" style="84" customWidth="1"/>
    <col min="264" max="274" width="7.7109375" style="84" customWidth="1"/>
    <col min="275" max="275" width="6.7109375" style="84" customWidth="1"/>
    <col min="276" max="276" width="7.85546875" style="84" customWidth="1"/>
    <col min="277" max="277" width="8.28515625" style="84" customWidth="1"/>
    <col min="278" max="279" width="8.85546875" style="84"/>
    <col min="280" max="284" width="0" style="84" hidden="1" customWidth="1"/>
    <col min="285" max="285" width="8.85546875" style="84"/>
    <col min="286" max="286" width="7" style="84" customWidth="1"/>
    <col min="287" max="287" width="8.85546875" style="84"/>
    <col min="288" max="288" width="21.28515625" style="84" customWidth="1"/>
    <col min="289" max="289" width="9.5703125" style="84" customWidth="1"/>
    <col min="290" max="512" width="8.85546875" style="84"/>
    <col min="513" max="513" width="7.85546875" style="84" customWidth="1"/>
    <col min="514" max="514" width="23.85546875" style="84" customWidth="1"/>
    <col min="515" max="515" width="0" style="84" hidden="1" customWidth="1"/>
    <col min="516" max="516" width="9.28515625" style="84" customWidth="1"/>
    <col min="517" max="517" width="10.42578125" style="84" customWidth="1"/>
    <col min="518" max="518" width="14.28515625" style="84" bestFit="1" customWidth="1"/>
    <col min="519" max="519" width="9.5703125" style="84" customWidth="1"/>
    <col min="520" max="530" width="7.7109375" style="84" customWidth="1"/>
    <col min="531" max="531" width="6.7109375" style="84" customWidth="1"/>
    <col min="532" max="532" width="7.85546875" style="84" customWidth="1"/>
    <col min="533" max="533" width="8.28515625" style="84" customWidth="1"/>
    <col min="534" max="535" width="8.85546875" style="84"/>
    <col min="536" max="540" width="0" style="84" hidden="1" customWidth="1"/>
    <col min="541" max="541" width="8.85546875" style="84"/>
    <col min="542" max="542" width="7" style="84" customWidth="1"/>
    <col min="543" max="543" width="8.85546875" style="84"/>
    <col min="544" max="544" width="21.28515625" style="84" customWidth="1"/>
    <col min="545" max="545" width="9.5703125" style="84" customWidth="1"/>
    <col min="546" max="768" width="8.85546875" style="84"/>
    <col min="769" max="769" width="7.85546875" style="84" customWidth="1"/>
    <col min="770" max="770" width="23.85546875" style="84" customWidth="1"/>
    <col min="771" max="771" width="0" style="84" hidden="1" customWidth="1"/>
    <col min="772" max="772" width="9.28515625" style="84" customWidth="1"/>
    <col min="773" max="773" width="10.42578125" style="84" customWidth="1"/>
    <col min="774" max="774" width="14.28515625" style="84" bestFit="1" customWidth="1"/>
    <col min="775" max="775" width="9.5703125" style="84" customWidth="1"/>
    <col min="776" max="786" width="7.7109375" style="84" customWidth="1"/>
    <col min="787" max="787" width="6.7109375" style="84" customWidth="1"/>
    <col min="788" max="788" width="7.85546875" style="84" customWidth="1"/>
    <col min="789" max="789" width="8.28515625" style="84" customWidth="1"/>
    <col min="790" max="791" width="8.85546875" style="84"/>
    <col min="792" max="796" width="0" style="84" hidden="1" customWidth="1"/>
    <col min="797" max="797" width="8.85546875" style="84"/>
    <col min="798" max="798" width="7" style="84" customWidth="1"/>
    <col min="799" max="799" width="8.85546875" style="84"/>
    <col min="800" max="800" width="21.28515625" style="84" customWidth="1"/>
    <col min="801" max="801" width="9.5703125" style="84" customWidth="1"/>
    <col min="802" max="1024" width="8.85546875" style="84"/>
    <col min="1025" max="1025" width="7.85546875" style="84" customWidth="1"/>
    <col min="1026" max="1026" width="23.85546875" style="84" customWidth="1"/>
    <col min="1027" max="1027" width="0" style="84" hidden="1" customWidth="1"/>
    <col min="1028" max="1028" width="9.28515625" style="84" customWidth="1"/>
    <col min="1029" max="1029" width="10.42578125" style="84" customWidth="1"/>
    <col min="1030" max="1030" width="14.28515625" style="84" bestFit="1" customWidth="1"/>
    <col min="1031" max="1031" width="9.5703125" style="84" customWidth="1"/>
    <col min="1032" max="1042" width="7.7109375" style="84" customWidth="1"/>
    <col min="1043" max="1043" width="6.7109375" style="84" customWidth="1"/>
    <col min="1044" max="1044" width="7.85546875" style="84" customWidth="1"/>
    <col min="1045" max="1045" width="8.28515625" style="84" customWidth="1"/>
    <col min="1046" max="1047" width="8.85546875" style="84"/>
    <col min="1048" max="1052" width="0" style="84" hidden="1" customWidth="1"/>
    <col min="1053" max="1053" width="8.85546875" style="84"/>
    <col min="1054" max="1054" width="7" style="84" customWidth="1"/>
    <col min="1055" max="1055" width="8.85546875" style="84"/>
    <col min="1056" max="1056" width="21.28515625" style="84" customWidth="1"/>
    <col min="1057" max="1057" width="9.5703125" style="84" customWidth="1"/>
    <col min="1058" max="1280" width="8.85546875" style="84"/>
    <col min="1281" max="1281" width="7.85546875" style="84" customWidth="1"/>
    <col min="1282" max="1282" width="23.85546875" style="84" customWidth="1"/>
    <col min="1283" max="1283" width="0" style="84" hidden="1" customWidth="1"/>
    <col min="1284" max="1284" width="9.28515625" style="84" customWidth="1"/>
    <col min="1285" max="1285" width="10.42578125" style="84" customWidth="1"/>
    <col min="1286" max="1286" width="14.28515625" style="84" bestFit="1" customWidth="1"/>
    <col min="1287" max="1287" width="9.5703125" style="84" customWidth="1"/>
    <col min="1288" max="1298" width="7.7109375" style="84" customWidth="1"/>
    <col min="1299" max="1299" width="6.7109375" style="84" customWidth="1"/>
    <col min="1300" max="1300" width="7.85546875" style="84" customWidth="1"/>
    <col min="1301" max="1301" width="8.28515625" style="84" customWidth="1"/>
    <col min="1302" max="1303" width="8.85546875" style="84"/>
    <col min="1304" max="1308" width="0" style="84" hidden="1" customWidth="1"/>
    <col min="1309" max="1309" width="8.85546875" style="84"/>
    <col min="1310" max="1310" width="7" style="84" customWidth="1"/>
    <col min="1311" max="1311" width="8.85546875" style="84"/>
    <col min="1312" max="1312" width="21.28515625" style="84" customWidth="1"/>
    <col min="1313" max="1313" width="9.5703125" style="84" customWidth="1"/>
    <col min="1314" max="1536" width="8.85546875" style="84"/>
    <col min="1537" max="1537" width="7.85546875" style="84" customWidth="1"/>
    <col min="1538" max="1538" width="23.85546875" style="84" customWidth="1"/>
    <col min="1539" max="1539" width="0" style="84" hidden="1" customWidth="1"/>
    <col min="1540" max="1540" width="9.28515625" style="84" customWidth="1"/>
    <col min="1541" max="1541" width="10.42578125" style="84" customWidth="1"/>
    <col min="1542" max="1542" width="14.28515625" style="84" bestFit="1" customWidth="1"/>
    <col min="1543" max="1543" width="9.5703125" style="84" customWidth="1"/>
    <col min="1544" max="1554" width="7.7109375" style="84" customWidth="1"/>
    <col min="1555" max="1555" width="6.7109375" style="84" customWidth="1"/>
    <col min="1556" max="1556" width="7.85546875" style="84" customWidth="1"/>
    <col min="1557" max="1557" width="8.28515625" style="84" customWidth="1"/>
    <col min="1558" max="1559" width="8.85546875" style="84"/>
    <col min="1560" max="1564" width="0" style="84" hidden="1" customWidth="1"/>
    <col min="1565" max="1565" width="8.85546875" style="84"/>
    <col min="1566" max="1566" width="7" style="84" customWidth="1"/>
    <col min="1567" max="1567" width="8.85546875" style="84"/>
    <col min="1568" max="1568" width="21.28515625" style="84" customWidth="1"/>
    <col min="1569" max="1569" width="9.5703125" style="84" customWidth="1"/>
    <col min="1570" max="1792" width="8.85546875" style="84"/>
    <col min="1793" max="1793" width="7.85546875" style="84" customWidth="1"/>
    <col min="1794" max="1794" width="23.85546875" style="84" customWidth="1"/>
    <col min="1795" max="1795" width="0" style="84" hidden="1" customWidth="1"/>
    <col min="1796" max="1796" width="9.28515625" style="84" customWidth="1"/>
    <col min="1797" max="1797" width="10.42578125" style="84" customWidth="1"/>
    <col min="1798" max="1798" width="14.28515625" style="84" bestFit="1" customWidth="1"/>
    <col min="1799" max="1799" width="9.5703125" style="84" customWidth="1"/>
    <col min="1800" max="1810" width="7.7109375" style="84" customWidth="1"/>
    <col min="1811" max="1811" width="6.7109375" style="84" customWidth="1"/>
    <col min="1812" max="1812" width="7.85546875" style="84" customWidth="1"/>
    <col min="1813" max="1813" width="8.28515625" style="84" customWidth="1"/>
    <col min="1814" max="1815" width="8.85546875" style="84"/>
    <col min="1816" max="1820" width="0" style="84" hidden="1" customWidth="1"/>
    <col min="1821" max="1821" width="8.85546875" style="84"/>
    <col min="1822" max="1822" width="7" style="84" customWidth="1"/>
    <col min="1823" max="1823" width="8.85546875" style="84"/>
    <col min="1824" max="1824" width="21.28515625" style="84" customWidth="1"/>
    <col min="1825" max="1825" width="9.5703125" style="84" customWidth="1"/>
    <col min="1826" max="2048" width="8.85546875" style="84"/>
    <col min="2049" max="2049" width="7.85546875" style="84" customWidth="1"/>
    <col min="2050" max="2050" width="23.85546875" style="84" customWidth="1"/>
    <col min="2051" max="2051" width="0" style="84" hidden="1" customWidth="1"/>
    <col min="2052" max="2052" width="9.28515625" style="84" customWidth="1"/>
    <col min="2053" max="2053" width="10.42578125" style="84" customWidth="1"/>
    <col min="2054" max="2054" width="14.28515625" style="84" bestFit="1" customWidth="1"/>
    <col min="2055" max="2055" width="9.5703125" style="84" customWidth="1"/>
    <col min="2056" max="2066" width="7.7109375" style="84" customWidth="1"/>
    <col min="2067" max="2067" width="6.7109375" style="84" customWidth="1"/>
    <col min="2068" max="2068" width="7.85546875" style="84" customWidth="1"/>
    <col min="2069" max="2069" width="8.28515625" style="84" customWidth="1"/>
    <col min="2070" max="2071" width="8.85546875" style="84"/>
    <col min="2072" max="2076" width="0" style="84" hidden="1" customWidth="1"/>
    <col min="2077" max="2077" width="8.85546875" style="84"/>
    <col min="2078" max="2078" width="7" style="84" customWidth="1"/>
    <col min="2079" max="2079" width="8.85546875" style="84"/>
    <col min="2080" max="2080" width="21.28515625" style="84" customWidth="1"/>
    <col min="2081" max="2081" width="9.5703125" style="84" customWidth="1"/>
    <col min="2082" max="2304" width="8.85546875" style="84"/>
    <col min="2305" max="2305" width="7.85546875" style="84" customWidth="1"/>
    <col min="2306" max="2306" width="23.85546875" style="84" customWidth="1"/>
    <col min="2307" max="2307" width="0" style="84" hidden="1" customWidth="1"/>
    <col min="2308" max="2308" width="9.28515625" style="84" customWidth="1"/>
    <col min="2309" max="2309" width="10.42578125" style="84" customWidth="1"/>
    <col min="2310" max="2310" width="14.28515625" style="84" bestFit="1" customWidth="1"/>
    <col min="2311" max="2311" width="9.5703125" style="84" customWidth="1"/>
    <col min="2312" max="2322" width="7.7109375" style="84" customWidth="1"/>
    <col min="2323" max="2323" width="6.7109375" style="84" customWidth="1"/>
    <col min="2324" max="2324" width="7.85546875" style="84" customWidth="1"/>
    <col min="2325" max="2325" width="8.28515625" style="84" customWidth="1"/>
    <col min="2326" max="2327" width="8.85546875" style="84"/>
    <col min="2328" max="2332" width="0" style="84" hidden="1" customWidth="1"/>
    <col min="2333" max="2333" width="8.85546875" style="84"/>
    <col min="2334" max="2334" width="7" style="84" customWidth="1"/>
    <col min="2335" max="2335" width="8.85546875" style="84"/>
    <col min="2336" max="2336" width="21.28515625" style="84" customWidth="1"/>
    <col min="2337" max="2337" width="9.5703125" style="84" customWidth="1"/>
    <col min="2338" max="2560" width="8.85546875" style="84"/>
    <col min="2561" max="2561" width="7.85546875" style="84" customWidth="1"/>
    <col min="2562" max="2562" width="23.85546875" style="84" customWidth="1"/>
    <col min="2563" max="2563" width="0" style="84" hidden="1" customWidth="1"/>
    <col min="2564" max="2564" width="9.28515625" style="84" customWidth="1"/>
    <col min="2565" max="2565" width="10.42578125" style="84" customWidth="1"/>
    <col min="2566" max="2566" width="14.28515625" style="84" bestFit="1" customWidth="1"/>
    <col min="2567" max="2567" width="9.5703125" style="84" customWidth="1"/>
    <col min="2568" max="2578" width="7.7109375" style="84" customWidth="1"/>
    <col min="2579" max="2579" width="6.7109375" style="84" customWidth="1"/>
    <col min="2580" max="2580" width="7.85546875" style="84" customWidth="1"/>
    <col min="2581" max="2581" width="8.28515625" style="84" customWidth="1"/>
    <col min="2582" max="2583" width="8.85546875" style="84"/>
    <col min="2584" max="2588" width="0" style="84" hidden="1" customWidth="1"/>
    <col min="2589" max="2589" width="8.85546875" style="84"/>
    <col min="2590" max="2590" width="7" style="84" customWidth="1"/>
    <col min="2591" max="2591" width="8.85546875" style="84"/>
    <col min="2592" max="2592" width="21.28515625" style="84" customWidth="1"/>
    <col min="2593" max="2593" width="9.5703125" style="84" customWidth="1"/>
    <col min="2594" max="2816" width="8.85546875" style="84"/>
    <col min="2817" max="2817" width="7.85546875" style="84" customWidth="1"/>
    <col min="2818" max="2818" width="23.85546875" style="84" customWidth="1"/>
    <col min="2819" max="2819" width="0" style="84" hidden="1" customWidth="1"/>
    <col min="2820" max="2820" width="9.28515625" style="84" customWidth="1"/>
    <col min="2821" max="2821" width="10.42578125" style="84" customWidth="1"/>
    <col min="2822" max="2822" width="14.28515625" style="84" bestFit="1" customWidth="1"/>
    <col min="2823" max="2823" width="9.5703125" style="84" customWidth="1"/>
    <col min="2824" max="2834" width="7.7109375" style="84" customWidth="1"/>
    <col min="2835" max="2835" width="6.7109375" style="84" customWidth="1"/>
    <col min="2836" max="2836" width="7.85546875" style="84" customWidth="1"/>
    <col min="2837" max="2837" width="8.28515625" style="84" customWidth="1"/>
    <col min="2838" max="2839" width="8.85546875" style="84"/>
    <col min="2840" max="2844" width="0" style="84" hidden="1" customWidth="1"/>
    <col min="2845" max="2845" width="8.85546875" style="84"/>
    <col min="2846" max="2846" width="7" style="84" customWidth="1"/>
    <col min="2847" max="2847" width="8.85546875" style="84"/>
    <col min="2848" max="2848" width="21.28515625" style="84" customWidth="1"/>
    <col min="2849" max="2849" width="9.5703125" style="84" customWidth="1"/>
    <col min="2850" max="3072" width="8.85546875" style="84"/>
    <col min="3073" max="3073" width="7.85546875" style="84" customWidth="1"/>
    <col min="3074" max="3074" width="23.85546875" style="84" customWidth="1"/>
    <col min="3075" max="3075" width="0" style="84" hidden="1" customWidth="1"/>
    <col min="3076" max="3076" width="9.28515625" style="84" customWidth="1"/>
    <col min="3077" max="3077" width="10.42578125" style="84" customWidth="1"/>
    <col min="3078" max="3078" width="14.28515625" style="84" bestFit="1" customWidth="1"/>
    <col min="3079" max="3079" width="9.5703125" style="84" customWidth="1"/>
    <col min="3080" max="3090" width="7.7109375" style="84" customWidth="1"/>
    <col min="3091" max="3091" width="6.7109375" style="84" customWidth="1"/>
    <col min="3092" max="3092" width="7.85546875" style="84" customWidth="1"/>
    <col min="3093" max="3093" width="8.28515625" style="84" customWidth="1"/>
    <col min="3094" max="3095" width="8.85546875" style="84"/>
    <col min="3096" max="3100" width="0" style="84" hidden="1" customWidth="1"/>
    <col min="3101" max="3101" width="8.85546875" style="84"/>
    <col min="3102" max="3102" width="7" style="84" customWidth="1"/>
    <col min="3103" max="3103" width="8.85546875" style="84"/>
    <col min="3104" max="3104" width="21.28515625" style="84" customWidth="1"/>
    <col min="3105" max="3105" width="9.5703125" style="84" customWidth="1"/>
    <col min="3106" max="3328" width="8.85546875" style="84"/>
    <col min="3329" max="3329" width="7.85546875" style="84" customWidth="1"/>
    <col min="3330" max="3330" width="23.85546875" style="84" customWidth="1"/>
    <col min="3331" max="3331" width="0" style="84" hidden="1" customWidth="1"/>
    <col min="3332" max="3332" width="9.28515625" style="84" customWidth="1"/>
    <col min="3333" max="3333" width="10.42578125" style="84" customWidth="1"/>
    <col min="3334" max="3334" width="14.28515625" style="84" bestFit="1" customWidth="1"/>
    <col min="3335" max="3335" width="9.5703125" style="84" customWidth="1"/>
    <col min="3336" max="3346" width="7.7109375" style="84" customWidth="1"/>
    <col min="3347" max="3347" width="6.7109375" style="84" customWidth="1"/>
    <col min="3348" max="3348" width="7.85546875" style="84" customWidth="1"/>
    <col min="3349" max="3349" width="8.28515625" style="84" customWidth="1"/>
    <col min="3350" max="3351" width="8.85546875" style="84"/>
    <col min="3352" max="3356" width="0" style="84" hidden="1" customWidth="1"/>
    <col min="3357" max="3357" width="8.85546875" style="84"/>
    <col min="3358" max="3358" width="7" style="84" customWidth="1"/>
    <col min="3359" max="3359" width="8.85546875" style="84"/>
    <col min="3360" max="3360" width="21.28515625" style="84" customWidth="1"/>
    <col min="3361" max="3361" width="9.5703125" style="84" customWidth="1"/>
    <col min="3362" max="3584" width="8.85546875" style="84"/>
    <col min="3585" max="3585" width="7.85546875" style="84" customWidth="1"/>
    <col min="3586" max="3586" width="23.85546875" style="84" customWidth="1"/>
    <col min="3587" max="3587" width="0" style="84" hidden="1" customWidth="1"/>
    <col min="3588" max="3588" width="9.28515625" style="84" customWidth="1"/>
    <col min="3589" max="3589" width="10.42578125" style="84" customWidth="1"/>
    <col min="3590" max="3590" width="14.28515625" style="84" bestFit="1" customWidth="1"/>
    <col min="3591" max="3591" width="9.5703125" style="84" customWidth="1"/>
    <col min="3592" max="3602" width="7.7109375" style="84" customWidth="1"/>
    <col min="3603" max="3603" width="6.7109375" style="84" customWidth="1"/>
    <col min="3604" max="3604" width="7.85546875" style="84" customWidth="1"/>
    <col min="3605" max="3605" width="8.28515625" style="84" customWidth="1"/>
    <col min="3606" max="3607" width="8.85546875" style="84"/>
    <col min="3608" max="3612" width="0" style="84" hidden="1" customWidth="1"/>
    <col min="3613" max="3613" width="8.85546875" style="84"/>
    <col min="3614" max="3614" width="7" style="84" customWidth="1"/>
    <col min="3615" max="3615" width="8.85546875" style="84"/>
    <col min="3616" max="3616" width="21.28515625" style="84" customWidth="1"/>
    <col min="3617" max="3617" width="9.5703125" style="84" customWidth="1"/>
    <col min="3618" max="3840" width="8.85546875" style="84"/>
    <col min="3841" max="3841" width="7.85546875" style="84" customWidth="1"/>
    <col min="3842" max="3842" width="23.85546875" style="84" customWidth="1"/>
    <col min="3843" max="3843" width="0" style="84" hidden="1" customWidth="1"/>
    <col min="3844" max="3844" width="9.28515625" style="84" customWidth="1"/>
    <col min="3845" max="3845" width="10.42578125" style="84" customWidth="1"/>
    <col min="3846" max="3846" width="14.28515625" style="84" bestFit="1" customWidth="1"/>
    <col min="3847" max="3847" width="9.5703125" style="84" customWidth="1"/>
    <col min="3848" max="3858" width="7.7109375" style="84" customWidth="1"/>
    <col min="3859" max="3859" width="6.7109375" style="84" customWidth="1"/>
    <col min="3860" max="3860" width="7.85546875" style="84" customWidth="1"/>
    <col min="3861" max="3861" width="8.28515625" style="84" customWidth="1"/>
    <col min="3862" max="3863" width="8.85546875" style="84"/>
    <col min="3864" max="3868" width="0" style="84" hidden="1" customWidth="1"/>
    <col min="3869" max="3869" width="8.85546875" style="84"/>
    <col min="3870" max="3870" width="7" style="84" customWidth="1"/>
    <col min="3871" max="3871" width="8.85546875" style="84"/>
    <col min="3872" max="3872" width="21.28515625" style="84" customWidth="1"/>
    <col min="3873" max="3873" width="9.5703125" style="84" customWidth="1"/>
    <col min="3874" max="4096" width="8.85546875" style="84"/>
    <col min="4097" max="4097" width="7.85546875" style="84" customWidth="1"/>
    <col min="4098" max="4098" width="23.85546875" style="84" customWidth="1"/>
    <col min="4099" max="4099" width="0" style="84" hidden="1" customWidth="1"/>
    <col min="4100" max="4100" width="9.28515625" style="84" customWidth="1"/>
    <col min="4101" max="4101" width="10.42578125" style="84" customWidth="1"/>
    <col min="4102" max="4102" width="14.28515625" style="84" bestFit="1" customWidth="1"/>
    <col min="4103" max="4103" width="9.5703125" style="84" customWidth="1"/>
    <col min="4104" max="4114" width="7.7109375" style="84" customWidth="1"/>
    <col min="4115" max="4115" width="6.7109375" style="84" customWidth="1"/>
    <col min="4116" max="4116" width="7.85546875" style="84" customWidth="1"/>
    <col min="4117" max="4117" width="8.28515625" style="84" customWidth="1"/>
    <col min="4118" max="4119" width="8.85546875" style="84"/>
    <col min="4120" max="4124" width="0" style="84" hidden="1" customWidth="1"/>
    <col min="4125" max="4125" width="8.85546875" style="84"/>
    <col min="4126" max="4126" width="7" style="84" customWidth="1"/>
    <col min="4127" max="4127" width="8.85546875" style="84"/>
    <col min="4128" max="4128" width="21.28515625" style="84" customWidth="1"/>
    <col min="4129" max="4129" width="9.5703125" style="84" customWidth="1"/>
    <col min="4130" max="4352" width="8.85546875" style="84"/>
    <col min="4353" max="4353" width="7.85546875" style="84" customWidth="1"/>
    <col min="4354" max="4354" width="23.85546875" style="84" customWidth="1"/>
    <col min="4355" max="4355" width="0" style="84" hidden="1" customWidth="1"/>
    <col min="4356" max="4356" width="9.28515625" style="84" customWidth="1"/>
    <col min="4357" max="4357" width="10.42578125" style="84" customWidth="1"/>
    <col min="4358" max="4358" width="14.28515625" style="84" bestFit="1" customWidth="1"/>
    <col min="4359" max="4359" width="9.5703125" style="84" customWidth="1"/>
    <col min="4360" max="4370" width="7.7109375" style="84" customWidth="1"/>
    <col min="4371" max="4371" width="6.7109375" style="84" customWidth="1"/>
    <col min="4372" max="4372" width="7.85546875" style="84" customWidth="1"/>
    <col min="4373" max="4373" width="8.28515625" style="84" customWidth="1"/>
    <col min="4374" max="4375" width="8.85546875" style="84"/>
    <col min="4376" max="4380" width="0" style="84" hidden="1" customWidth="1"/>
    <col min="4381" max="4381" width="8.85546875" style="84"/>
    <col min="4382" max="4382" width="7" style="84" customWidth="1"/>
    <col min="4383" max="4383" width="8.85546875" style="84"/>
    <col min="4384" max="4384" width="21.28515625" style="84" customWidth="1"/>
    <col min="4385" max="4385" width="9.5703125" style="84" customWidth="1"/>
    <col min="4386" max="4608" width="8.85546875" style="84"/>
    <col min="4609" max="4609" width="7.85546875" style="84" customWidth="1"/>
    <col min="4610" max="4610" width="23.85546875" style="84" customWidth="1"/>
    <col min="4611" max="4611" width="0" style="84" hidden="1" customWidth="1"/>
    <col min="4612" max="4612" width="9.28515625" style="84" customWidth="1"/>
    <col min="4613" max="4613" width="10.42578125" style="84" customWidth="1"/>
    <col min="4614" max="4614" width="14.28515625" style="84" bestFit="1" customWidth="1"/>
    <col min="4615" max="4615" width="9.5703125" style="84" customWidth="1"/>
    <col min="4616" max="4626" width="7.7109375" style="84" customWidth="1"/>
    <col min="4627" max="4627" width="6.7109375" style="84" customWidth="1"/>
    <col min="4628" max="4628" width="7.85546875" style="84" customWidth="1"/>
    <col min="4629" max="4629" width="8.28515625" style="84" customWidth="1"/>
    <col min="4630" max="4631" width="8.85546875" style="84"/>
    <col min="4632" max="4636" width="0" style="84" hidden="1" customWidth="1"/>
    <col min="4637" max="4637" width="8.85546875" style="84"/>
    <col min="4638" max="4638" width="7" style="84" customWidth="1"/>
    <col min="4639" max="4639" width="8.85546875" style="84"/>
    <col min="4640" max="4640" width="21.28515625" style="84" customWidth="1"/>
    <col min="4641" max="4641" width="9.5703125" style="84" customWidth="1"/>
    <col min="4642" max="4864" width="8.85546875" style="84"/>
    <col min="4865" max="4865" width="7.85546875" style="84" customWidth="1"/>
    <col min="4866" max="4866" width="23.85546875" style="84" customWidth="1"/>
    <col min="4867" max="4867" width="0" style="84" hidden="1" customWidth="1"/>
    <col min="4868" max="4868" width="9.28515625" style="84" customWidth="1"/>
    <col min="4869" max="4869" width="10.42578125" style="84" customWidth="1"/>
    <col min="4870" max="4870" width="14.28515625" style="84" bestFit="1" customWidth="1"/>
    <col min="4871" max="4871" width="9.5703125" style="84" customWidth="1"/>
    <col min="4872" max="4882" width="7.7109375" style="84" customWidth="1"/>
    <col min="4883" max="4883" width="6.7109375" style="84" customWidth="1"/>
    <col min="4884" max="4884" width="7.85546875" style="84" customWidth="1"/>
    <col min="4885" max="4885" width="8.28515625" style="84" customWidth="1"/>
    <col min="4886" max="4887" width="8.85546875" style="84"/>
    <col min="4888" max="4892" width="0" style="84" hidden="1" customWidth="1"/>
    <col min="4893" max="4893" width="8.85546875" style="84"/>
    <col min="4894" max="4894" width="7" style="84" customWidth="1"/>
    <col min="4895" max="4895" width="8.85546875" style="84"/>
    <col min="4896" max="4896" width="21.28515625" style="84" customWidth="1"/>
    <col min="4897" max="4897" width="9.5703125" style="84" customWidth="1"/>
    <col min="4898" max="5120" width="8.85546875" style="84"/>
    <col min="5121" max="5121" width="7.85546875" style="84" customWidth="1"/>
    <col min="5122" max="5122" width="23.85546875" style="84" customWidth="1"/>
    <col min="5123" max="5123" width="0" style="84" hidden="1" customWidth="1"/>
    <col min="5124" max="5124" width="9.28515625" style="84" customWidth="1"/>
    <col min="5125" max="5125" width="10.42578125" style="84" customWidth="1"/>
    <col min="5126" max="5126" width="14.28515625" style="84" bestFit="1" customWidth="1"/>
    <col min="5127" max="5127" width="9.5703125" style="84" customWidth="1"/>
    <col min="5128" max="5138" width="7.7109375" style="84" customWidth="1"/>
    <col min="5139" max="5139" width="6.7109375" style="84" customWidth="1"/>
    <col min="5140" max="5140" width="7.85546875" style="84" customWidth="1"/>
    <col min="5141" max="5141" width="8.28515625" style="84" customWidth="1"/>
    <col min="5142" max="5143" width="8.85546875" style="84"/>
    <col min="5144" max="5148" width="0" style="84" hidden="1" customWidth="1"/>
    <col min="5149" max="5149" width="8.85546875" style="84"/>
    <col min="5150" max="5150" width="7" style="84" customWidth="1"/>
    <col min="5151" max="5151" width="8.85546875" style="84"/>
    <col min="5152" max="5152" width="21.28515625" style="84" customWidth="1"/>
    <col min="5153" max="5153" width="9.5703125" style="84" customWidth="1"/>
    <col min="5154" max="5376" width="8.85546875" style="84"/>
    <col min="5377" max="5377" width="7.85546875" style="84" customWidth="1"/>
    <col min="5378" max="5378" width="23.85546875" style="84" customWidth="1"/>
    <col min="5379" max="5379" width="0" style="84" hidden="1" customWidth="1"/>
    <col min="5380" max="5380" width="9.28515625" style="84" customWidth="1"/>
    <col min="5381" max="5381" width="10.42578125" style="84" customWidth="1"/>
    <col min="5382" max="5382" width="14.28515625" style="84" bestFit="1" customWidth="1"/>
    <col min="5383" max="5383" width="9.5703125" style="84" customWidth="1"/>
    <col min="5384" max="5394" width="7.7109375" style="84" customWidth="1"/>
    <col min="5395" max="5395" width="6.7109375" style="84" customWidth="1"/>
    <col min="5396" max="5396" width="7.85546875" style="84" customWidth="1"/>
    <col min="5397" max="5397" width="8.28515625" style="84" customWidth="1"/>
    <col min="5398" max="5399" width="8.85546875" style="84"/>
    <col min="5400" max="5404" width="0" style="84" hidden="1" customWidth="1"/>
    <col min="5405" max="5405" width="8.85546875" style="84"/>
    <col min="5406" max="5406" width="7" style="84" customWidth="1"/>
    <col min="5407" max="5407" width="8.85546875" style="84"/>
    <col min="5408" max="5408" width="21.28515625" style="84" customWidth="1"/>
    <col min="5409" max="5409" width="9.5703125" style="84" customWidth="1"/>
    <col min="5410" max="5632" width="8.85546875" style="84"/>
    <col min="5633" max="5633" width="7.85546875" style="84" customWidth="1"/>
    <col min="5634" max="5634" width="23.85546875" style="84" customWidth="1"/>
    <col min="5635" max="5635" width="0" style="84" hidden="1" customWidth="1"/>
    <col min="5636" max="5636" width="9.28515625" style="84" customWidth="1"/>
    <col min="5637" max="5637" width="10.42578125" style="84" customWidth="1"/>
    <col min="5638" max="5638" width="14.28515625" style="84" bestFit="1" customWidth="1"/>
    <col min="5639" max="5639" width="9.5703125" style="84" customWidth="1"/>
    <col min="5640" max="5650" width="7.7109375" style="84" customWidth="1"/>
    <col min="5651" max="5651" width="6.7109375" style="84" customWidth="1"/>
    <col min="5652" max="5652" width="7.85546875" style="84" customWidth="1"/>
    <col min="5653" max="5653" width="8.28515625" style="84" customWidth="1"/>
    <col min="5654" max="5655" width="8.85546875" style="84"/>
    <col min="5656" max="5660" width="0" style="84" hidden="1" customWidth="1"/>
    <col min="5661" max="5661" width="8.85546875" style="84"/>
    <col min="5662" max="5662" width="7" style="84" customWidth="1"/>
    <col min="5663" max="5663" width="8.85546875" style="84"/>
    <col min="5664" max="5664" width="21.28515625" style="84" customWidth="1"/>
    <col min="5665" max="5665" width="9.5703125" style="84" customWidth="1"/>
    <col min="5666" max="5888" width="8.85546875" style="84"/>
    <col min="5889" max="5889" width="7.85546875" style="84" customWidth="1"/>
    <col min="5890" max="5890" width="23.85546875" style="84" customWidth="1"/>
    <col min="5891" max="5891" width="0" style="84" hidden="1" customWidth="1"/>
    <col min="5892" max="5892" width="9.28515625" style="84" customWidth="1"/>
    <col min="5893" max="5893" width="10.42578125" style="84" customWidth="1"/>
    <col min="5894" max="5894" width="14.28515625" style="84" bestFit="1" customWidth="1"/>
    <col min="5895" max="5895" width="9.5703125" style="84" customWidth="1"/>
    <col min="5896" max="5906" width="7.7109375" style="84" customWidth="1"/>
    <col min="5907" max="5907" width="6.7109375" style="84" customWidth="1"/>
    <col min="5908" max="5908" width="7.85546875" style="84" customWidth="1"/>
    <col min="5909" max="5909" width="8.28515625" style="84" customWidth="1"/>
    <col min="5910" max="5911" width="8.85546875" style="84"/>
    <col min="5912" max="5916" width="0" style="84" hidden="1" customWidth="1"/>
    <col min="5917" max="5917" width="8.85546875" style="84"/>
    <col min="5918" max="5918" width="7" style="84" customWidth="1"/>
    <col min="5919" max="5919" width="8.85546875" style="84"/>
    <col min="5920" max="5920" width="21.28515625" style="84" customWidth="1"/>
    <col min="5921" max="5921" width="9.5703125" style="84" customWidth="1"/>
    <col min="5922" max="6144" width="8.85546875" style="84"/>
    <col min="6145" max="6145" width="7.85546875" style="84" customWidth="1"/>
    <col min="6146" max="6146" width="23.85546875" style="84" customWidth="1"/>
    <col min="6147" max="6147" width="0" style="84" hidden="1" customWidth="1"/>
    <col min="6148" max="6148" width="9.28515625" style="84" customWidth="1"/>
    <col min="6149" max="6149" width="10.42578125" style="84" customWidth="1"/>
    <col min="6150" max="6150" width="14.28515625" style="84" bestFit="1" customWidth="1"/>
    <col min="6151" max="6151" width="9.5703125" style="84" customWidth="1"/>
    <col min="6152" max="6162" width="7.7109375" style="84" customWidth="1"/>
    <col min="6163" max="6163" width="6.7109375" style="84" customWidth="1"/>
    <col min="6164" max="6164" width="7.85546875" style="84" customWidth="1"/>
    <col min="6165" max="6165" width="8.28515625" style="84" customWidth="1"/>
    <col min="6166" max="6167" width="8.85546875" style="84"/>
    <col min="6168" max="6172" width="0" style="84" hidden="1" customWidth="1"/>
    <col min="6173" max="6173" width="8.85546875" style="84"/>
    <col min="6174" max="6174" width="7" style="84" customWidth="1"/>
    <col min="6175" max="6175" width="8.85546875" style="84"/>
    <col min="6176" max="6176" width="21.28515625" style="84" customWidth="1"/>
    <col min="6177" max="6177" width="9.5703125" style="84" customWidth="1"/>
    <col min="6178" max="6400" width="8.85546875" style="84"/>
    <col min="6401" max="6401" width="7.85546875" style="84" customWidth="1"/>
    <col min="6402" max="6402" width="23.85546875" style="84" customWidth="1"/>
    <col min="6403" max="6403" width="0" style="84" hidden="1" customWidth="1"/>
    <col min="6404" max="6404" width="9.28515625" style="84" customWidth="1"/>
    <col min="6405" max="6405" width="10.42578125" style="84" customWidth="1"/>
    <col min="6406" max="6406" width="14.28515625" style="84" bestFit="1" customWidth="1"/>
    <col min="6407" max="6407" width="9.5703125" style="84" customWidth="1"/>
    <col min="6408" max="6418" width="7.7109375" style="84" customWidth="1"/>
    <col min="6419" max="6419" width="6.7109375" style="84" customWidth="1"/>
    <col min="6420" max="6420" width="7.85546875" style="84" customWidth="1"/>
    <col min="6421" max="6421" width="8.28515625" style="84" customWidth="1"/>
    <col min="6422" max="6423" width="8.85546875" style="84"/>
    <col min="6424" max="6428" width="0" style="84" hidden="1" customWidth="1"/>
    <col min="6429" max="6429" width="8.85546875" style="84"/>
    <col min="6430" max="6430" width="7" style="84" customWidth="1"/>
    <col min="6431" max="6431" width="8.85546875" style="84"/>
    <col min="6432" max="6432" width="21.28515625" style="84" customWidth="1"/>
    <col min="6433" max="6433" width="9.5703125" style="84" customWidth="1"/>
    <col min="6434" max="6656" width="8.85546875" style="84"/>
    <col min="6657" max="6657" width="7.85546875" style="84" customWidth="1"/>
    <col min="6658" max="6658" width="23.85546875" style="84" customWidth="1"/>
    <col min="6659" max="6659" width="0" style="84" hidden="1" customWidth="1"/>
    <col min="6660" max="6660" width="9.28515625" style="84" customWidth="1"/>
    <col min="6661" max="6661" width="10.42578125" style="84" customWidth="1"/>
    <col min="6662" max="6662" width="14.28515625" style="84" bestFit="1" customWidth="1"/>
    <col min="6663" max="6663" width="9.5703125" style="84" customWidth="1"/>
    <col min="6664" max="6674" width="7.7109375" style="84" customWidth="1"/>
    <col min="6675" max="6675" width="6.7109375" style="84" customWidth="1"/>
    <col min="6676" max="6676" width="7.85546875" style="84" customWidth="1"/>
    <col min="6677" max="6677" width="8.28515625" style="84" customWidth="1"/>
    <col min="6678" max="6679" width="8.85546875" style="84"/>
    <col min="6680" max="6684" width="0" style="84" hidden="1" customWidth="1"/>
    <col min="6685" max="6685" width="8.85546875" style="84"/>
    <col min="6686" max="6686" width="7" style="84" customWidth="1"/>
    <col min="6687" max="6687" width="8.85546875" style="84"/>
    <col min="6688" max="6688" width="21.28515625" style="84" customWidth="1"/>
    <col min="6689" max="6689" width="9.5703125" style="84" customWidth="1"/>
    <col min="6690" max="6912" width="8.85546875" style="84"/>
    <col min="6913" max="6913" width="7.85546875" style="84" customWidth="1"/>
    <col min="6914" max="6914" width="23.85546875" style="84" customWidth="1"/>
    <col min="6915" max="6915" width="0" style="84" hidden="1" customWidth="1"/>
    <col min="6916" max="6916" width="9.28515625" style="84" customWidth="1"/>
    <col min="6917" max="6917" width="10.42578125" style="84" customWidth="1"/>
    <col min="6918" max="6918" width="14.28515625" style="84" bestFit="1" customWidth="1"/>
    <col min="6919" max="6919" width="9.5703125" style="84" customWidth="1"/>
    <col min="6920" max="6930" width="7.7109375" style="84" customWidth="1"/>
    <col min="6931" max="6931" width="6.7109375" style="84" customWidth="1"/>
    <col min="6932" max="6932" width="7.85546875" style="84" customWidth="1"/>
    <col min="6933" max="6933" width="8.28515625" style="84" customWidth="1"/>
    <col min="6934" max="6935" width="8.85546875" style="84"/>
    <col min="6936" max="6940" width="0" style="84" hidden="1" customWidth="1"/>
    <col min="6941" max="6941" width="8.85546875" style="84"/>
    <col min="6942" max="6942" width="7" style="84" customWidth="1"/>
    <col min="6943" max="6943" width="8.85546875" style="84"/>
    <col min="6944" max="6944" width="21.28515625" style="84" customWidth="1"/>
    <col min="6945" max="6945" width="9.5703125" style="84" customWidth="1"/>
    <col min="6946" max="7168" width="8.85546875" style="84"/>
    <col min="7169" max="7169" width="7.85546875" style="84" customWidth="1"/>
    <col min="7170" max="7170" width="23.85546875" style="84" customWidth="1"/>
    <col min="7171" max="7171" width="0" style="84" hidden="1" customWidth="1"/>
    <col min="7172" max="7172" width="9.28515625" style="84" customWidth="1"/>
    <col min="7173" max="7173" width="10.42578125" style="84" customWidth="1"/>
    <col min="7174" max="7174" width="14.28515625" style="84" bestFit="1" customWidth="1"/>
    <col min="7175" max="7175" width="9.5703125" style="84" customWidth="1"/>
    <col min="7176" max="7186" width="7.7109375" style="84" customWidth="1"/>
    <col min="7187" max="7187" width="6.7109375" style="84" customWidth="1"/>
    <col min="7188" max="7188" width="7.85546875" style="84" customWidth="1"/>
    <col min="7189" max="7189" width="8.28515625" style="84" customWidth="1"/>
    <col min="7190" max="7191" width="8.85546875" style="84"/>
    <col min="7192" max="7196" width="0" style="84" hidden="1" customWidth="1"/>
    <col min="7197" max="7197" width="8.85546875" style="84"/>
    <col min="7198" max="7198" width="7" style="84" customWidth="1"/>
    <col min="7199" max="7199" width="8.85546875" style="84"/>
    <col min="7200" max="7200" width="21.28515625" style="84" customWidth="1"/>
    <col min="7201" max="7201" width="9.5703125" style="84" customWidth="1"/>
    <col min="7202" max="7424" width="8.85546875" style="84"/>
    <col min="7425" max="7425" width="7.85546875" style="84" customWidth="1"/>
    <col min="7426" max="7426" width="23.85546875" style="84" customWidth="1"/>
    <col min="7427" max="7427" width="0" style="84" hidden="1" customWidth="1"/>
    <col min="7428" max="7428" width="9.28515625" style="84" customWidth="1"/>
    <col min="7429" max="7429" width="10.42578125" style="84" customWidth="1"/>
    <col min="7430" max="7430" width="14.28515625" style="84" bestFit="1" customWidth="1"/>
    <col min="7431" max="7431" width="9.5703125" style="84" customWidth="1"/>
    <col min="7432" max="7442" width="7.7109375" style="84" customWidth="1"/>
    <col min="7443" max="7443" width="6.7109375" style="84" customWidth="1"/>
    <col min="7444" max="7444" width="7.85546875" style="84" customWidth="1"/>
    <col min="7445" max="7445" width="8.28515625" style="84" customWidth="1"/>
    <col min="7446" max="7447" width="8.85546875" style="84"/>
    <col min="7448" max="7452" width="0" style="84" hidden="1" customWidth="1"/>
    <col min="7453" max="7453" width="8.85546875" style="84"/>
    <col min="7454" max="7454" width="7" style="84" customWidth="1"/>
    <col min="7455" max="7455" width="8.85546875" style="84"/>
    <col min="7456" max="7456" width="21.28515625" style="84" customWidth="1"/>
    <col min="7457" max="7457" width="9.5703125" style="84" customWidth="1"/>
    <col min="7458" max="7680" width="8.85546875" style="84"/>
    <col min="7681" max="7681" width="7.85546875" style="84" customWidth="1"/>
    <col min="7682" max="7682" width="23.85546875" style="84" customWidth="1"/>
    <col min="7683" max="7683" width="0" style="84" hidden="1" customWidth="1"/>
    <col min="7684" max="7684" width="9.28515625" style="84" customWidth="1"/>
    <col min="7685" max="7685" width="10.42578125" style="84" customWidth="1"/>
    <col min="7686" max="7686" width="14.28515625" style="84" bestFit="1" customWidth="1"/>
    <col min="7687" max="7687" width="9.5703125" style="84" customWidth="1"/>
    <col min="7688" max="7698" width="7.7109375" style="84" customWidth="1"/>
    <col min="7699" max="7699" width="6.7109375" style="84" customWidth="1"/>
    <col min="7700" max="7700" width="7.85546875" style="84" customWidth="1"/>
    <col min="7701" max="7701" width="8.28515625" style="84" customWidth="1"/>
    <col min="7702" max="7703" width="8.85546875" style="84"/>
    <col min="7704" max="7708" width="0" style="84" hidden="1" customWidth="1"/>
    <col min="7709" max="7709" width="8.85546875" style="84"/>
    <col min="7710" max="7710" width="7" style="84" customWidth="1"/>
    <col min="7711" max="7711" width="8.85546875" style="84"/>
    <col min="7712" max="7712" width="21.28515625" style="84" customWidth="1"/>
    <col min="7713" max="7713" width="9.5703125" style="84" customWidth="1"/>
    <col min="7714" max="7936" width="8.85546875" style="84"/>
    <col min="7937" max="7937" width="7.85546875" style="84" customWidth="1"/>
    <col min="7938" max="7938" width="23.85546875" style="84" customWidth="1"/>
    <col min="7939" max="7939" width="0" style="84" hidden="1" customWidth="1"/>
    <col min="7940" max="7940" width="9.28515625" style="84" customWidth="1"/>
    <col min="7941" max="7941" width="10.42578125" style="84" customWidth="1"/>
    <col min="7942" max="7942" width="14.28515625" style="84" bestFit="1" customWidth="1"/>
    <col min="7943" max="7943" width="9.5703125" style="84" customWidth="1"/>
    <col min="7944" max="7954" width="7.7109375" style="84" customWidth="1"/>
    <col min="7955" max="7955" width="6.7109375" style="84" customWidth="1"/>
    <col min="7956" max="7956" width="7.85546875" style="84" customWidth="1"/>
    <col min="7957" max="7957" width="8.28515625" style="84" customWidth="1"/>
    <col min="7958" max="7959" width="8.85546875" style="84"/>
    <col min="7960" max="7964" width="0" style="84" hidden="1" customWidth="1"/>
    <col min="7965" max="7965" width="8.85546875" style="84"/>
    <col min="7966" max="7966" width="7" style="84" customWidth="1"/>
    <col min="7967" max="7967" width="8.85546875" style="84"/>
    <col min="7968" max="7968" width="21.28515625" style="84" customWidth="1"/>
    <col min="7969" max="7969" width="9.5703125" style="84" customWidth="1"/>
    <col min="7970" max="8192" width="8.85546875" style="84"/>
    <col min="8193" max="8193" width="7.85546875" style="84" customWidth="1"/>
    <col min="8194" max="8194" width="23.85546875" style="84" customWidth="1"/>
    <col min="8195" max="8195" width="0" style="84" hidden="1" customWidth="1"/>
    <col min="8196" max="8196" width="9.28515625" style="84" customWidth="1"/>
    <col min="8197" max="8197" width="10.42578125" style="84" customWidth="1"/>
    <col min="8198" max="8198" width="14.28515625" style="84" bestFit="1" customWidth="1"/>
    <col min="8199" max="8199" width="9.5703125" style="84" customWidth="1"/>
    <col min="8200" max="8210" width="7.7109375" style="84" customWidth="1"/>
    <col min="8211" max="8211" width="6.7109375" style="84" customWidth="1"/>
    <col min="8212" max="8212" width="7.85546875" style="84" customWidth="1"/>
    <col min="8213" max="8213" width="8.28515625" style="84" customWidth="1"/>
    <col min="8214" max="8215" width="8.85546875" style="84"/>
    <col min="8216" max="8220" width="0" style="84" hidden="1" customWidth="1"/>
    <col min="8221" max="8221" width="8.85546875" style="84"/>
    <col min="8222" max="8222" width="7" style="84" customWidth="1"/>
    <col min="8223" max="8223" width="8.85546875" style="84"/>
    <col min="8224" max="8224" width="21.28515625" style="84" customWidth="1"/>
    <col min="8225" max="8225" width="9.5703125" style="84" customWidth="1"/>
    <col min="8226" max="8448" width="8.85546875" style="84"/>
    <col min="8449" max="8449" width="7.85546875" style="84" customWidth="1"/>
    <col min="8450" max="8450" width="23.85546875" style="84" customWidth="1"/>
    <col min="8451" max="8451" width="0" style="84" hidden="1" customWidth="1"/>
    <col min="8452" max="8452" width="9.28515625" style="84" customWidth="1"/>
    <col min="8453" max="8453" width="10.42578125" style="84" customWidth="1"/>
    <col min="8454" max="8454" width="14.28515625" style="84" bestFit="1" customWidth="1"/>
    <col min="8455" max="8455" width="9.5703125" style="84" customWidth="1"/>
    <col min="8456" max="8466" width="7.7109375" style="84" customWidth="1"/>
    <col min="8467" max="8467" width="6.7109375" style="84" customWidth="1"/>
    <col min="8468" max="8468" width="7.85546875" style="84" customWidth="1"/>
    <col min="8469" max="8469" width="8.28515625" style="84" customWidth="1"/>
    <col min="8470" max="8471" width="8.85546875" style="84"/>
    <col min="8472" max="8476" width="0" style="84" hidden="1" customWidth="1"/>
    <col min="8477" max="8477" width="8.85546875" style="84"/>
    <col min="8478" max="8478" width="7" style="84" customWidth="1"/>
    <col min="8479" max="8479" width="8.85546875" style="84"/>
    <col min="8480" max="8480" width="21.28515625" style="84" customWidth="1"/>
    <col min="8481" max="8481" width="9.5703125" style="84" customWidth="1"/>
    <col min="8482" max="8704" width="8.85546875" style="84"/>
    <col min="8705" max="8705" width="7.85546875" style="84" customWidth="1"/>
    <col min="8706" max="8706" width="23.85546875" style="84" customWidth="1"/>
    <col min="8707" max="8707" width="0" style="84" hidden="1" customWidth="1"/>
    <col min="8708" max="8708" width="9.28515625" style="84" customWidth="1"/>
    <col min="8709" max="8709" width="10.42578125" style="84" customWidth="1"/>
    <col min="8710" max="8710" width="14.28515625" style="84" bestFit="1" customWidth="1"/>
    <col min="8711" max="8711" width="9.5703125" style="84" customWidth="1"/>
    <col min="8712" max="8722" width="7.7109375" style="84" customWidth="1"/>
    <col min="8723" max="8723" width="6.7109375" style="84" customWidth="1"/>
    <col min="8724" max="8724" width="7.85546875" style="84" customWidth="1"/>
    <col min="8725" max="8725" width="8.28515625" style="84" customWidth="1"/>
    <col min="8726" max="8727" width="8.85546875" style="84"/>
    <col min="8728" max="8732" width="0" style="84" hidden="1" customWidth="1"/>
    <col min="8733" max="8733" width="8.85546875" style="84"/>
    <col min="8734" max="8734" width="7" style="84" customWidth="1"/>
    <col min="8735" max="8735" width="8.85546875" style="84"/>
    <col min="8736" max="8736" width="21.28515625" style="84" customWidth="1"/>
    <col min="8737" max="8737" width="9.5703125" style="84" customWidth="1"/>
    <col min="8738" max="8960" width="8.85546875" style="84"/>
    <col min="8961" max="8961" width="7.85546875" style="84" customWidth="1"/>
    <col min="8962" max="8962" width="23.85546875" style="84" customWidth="1"/>
    <col min="8963" max="8963" width="0" style="84" hidden="1" customWidth="1"/>
    <col min="8964" max="8964" width="9.28515625" style="84" customWidth="1"/>
    <col min="8965" max="8965" width="10.42578125" style="84" customWidth="1"/>
    <col min="8966" max="8966" width="14.28515625" style="84" bestFit="1" customWidth="1"/>
    <col min="8967" max="8967" width="9.5703125" style="84" customWidth="1"/>
    <col min="8968" max="8978" width="7.7109375" style="84" customWidth="1"/>
    <col min="8979" max="8979" width="6.7109375" style="84" customWidth="1"/>
    <col min="8980" max="8980" width="7.85546875" style="84" customWidth="1"/>
    <col min="8981" max="8981" width="8.28515625" style="84" customWidth="1"/>
    <col min="8982" max="8983" width="8.85546875" style="84"/>
    <col min="8984" max="8988" width="0" style="84" hidden="1" customWidth="1"/>
    <col min="8989" max="8989" width="8.85546875" style="84"/>
    <col min="8990" max="8990" width="7" style="84" customWidth="1"/>
    <col min="8991" max="8991" width="8.85546875" style="84"/>
    <col min="8992" max="8992" width="21.28515625" style="84" customWidth="1"/>
    <col min="8993" max="8993" width="9.5703125" style="84" customWidth="1"/>
    <col min="8994" max="9216" width="8.85546875" style="84"/>
    <col min="9217" max="9217" width="7.85546875" style="84" customWidth="1"/>
    <col min="9218" max="9218" width="23.85546875" style="84" customWidth="1"/>
    <col min="9219" max="9219" width="0" style="84" hidden="1" customWidth="1"/>
    <col min="9220" max="9220" width="9.28515625" style="84" customWidth="1"/>
    <col min="9221" max="9221" width="10.42578125" style="84" customWidth="1"/>
    <col min="9222" max="9222" width="14.28515625" style="84" bestFit="1" customWidth="1"/>
    <col min="9223" max="9223" width="9.5703125" style="84" customWidth="1"/>
    <col min="9224" max="9234" width="7.7109375" style="84" customWidth="1"/>
    <col min="9235" max="9235" width="6.7109375" style="84" customWidth="1"/>
    <col min="9236" max="9236" width="7.85546875" style="84" customWidth="1"/>
    <col min="9237" max="9237" width="8.28515625" style="84" customWidth="1"/>
    <col min="9238" max="9239" width="8.85546875" style="84"/>
    <col min="9240" max="9244" width="0" style="84" hidden="1" customWidth="1"/>
    <col min="9245" max="9245" width="8.85546875" style="84"/>
    <col min="9246" max="9246" width="7" style="84" customWidth="1"/>
    <col min="9247" max="9247" width="8.85546875" style="84"/>
    <col min="9248" max="9248" width="21.28515625" style="84" customWidth="1"/>
    <col min="9249" max="9249" width="9.5703125" style="84" customWidth="1"/>
    <col min="9250" max="9472" width="8.85546875" style="84"/>
    <col min="9473" max="9473" width="7.85546875" style="84" customWidth="1"/>
    <col min="9474" max="9474" width="23.85546875" style="84" customWidth="1"/>
    <col min="9475" max="9475" width="0" style="84" hidden="1" customWidth="1"/>
    <col min="9476" max="9476" width="9.28515625" style="84" customWidth="1"/>
    <col min="9477" max="9477" width="10.42578125" style="84" customWidth="1"/>
    <col min="9478" max="9478" width="14.28515625" style="84" bestFit="1" customWidth="1"/>
    <col min="9479" max="9479" width="9.5703125" style="84" customWidth="1"/>
    <col min="9480" max="9490" width="7.7109375" style="84" customWidth="1"/>
    <col min="9491" max="9491" width="6.7109375" style="84" customWidth="1"/>
    <col min="9492" max="9492" width="7.85546875" style="84" customWidth="1"/>
    <col min="9493" max="9493" width="8.28515625" style="84" customWidth="1"/>
    <col min="9494" max="9495" width="8.85546875" style="84"/>
    <col min="9496" max="9500" width="0" style="84" hidden="1" customWidth="1"/>
    <col min="9501" max="9501" width="8.85546875" style="84"/>
    <col min="9502" max="9502" width="7" style="84" customWidth="1"/>
    <col min="9503" max="9503" width="8.85546875" style="84"/>
    <col min="9504" max="9504" width="21.28515625" style="84" customWidth="1"/>
    <col min="9505" max="9505" width="9.5703125" style="84" customWidth="1"/>
    <col min="9506" max="9728" width="8.85546875" style="84"/>
    <col min="9729" max="9729" width="7.85546875" style="84" customWidth="1"/>
    <col min="9730" max="9730" width="23.85546875" style="84" customWidth="1"/>
    <col min="9731" max="9731" width="0" style="84" hidden="1" customWidth="1"/>
    <col min="9732" max="9732" width="9.28515625" style="84" customWidth="1"/>
    <col min="9733" max="9733" width="10.42578125" style="84" customWidth="1"/>
    <col min="9734" max="9734" width="14.28515625" style="84" bestFit="1" customWidth="1"/>
    <col min="9735" max="9735" width="9.5703125" style="84" customWidth="1"/>
    <col min="9736" max="9746" width="7.7109375" style="84" customWidth="1"/>
    <col min="9747" max="9747" width="6.7109375" style="84" customWidth="1"/>
    <col min="9748" max="9748" width="7.85546875" style="84" customWidth="1"/>
    <col min="9749" max="9749" width="8.28515625" style="84" customWidth="1"/>
    <col min="9750" max="9751" width="8.85546875" style="84"/>
    <col min="9752" max="9756" width="0" style="84" hidden="1" customWidth="1"/>
    <col min="9757" max="9757" width="8.85546875" style="84"/>
    <col min="9758" max="9758" width="7" style="84" customWidth="1"/>
    <col min="9759" max="9759" width="8.85546875" style="84"/>
    <col min="9760" max="9760" width="21.28515625" style="84" customWidth="1"/>
    <col min="9761" max="9761" width="9.5703125" style="84" customWidth="1"/>
    <col min="9762" max="9984" width="8.85546875" style="84"/>
    <col min="9985" max="9985" width="7.85546875" style="84" customWidth="1"/>
    <col min="9986" max="9986" width="23.85546875" style="84" customWidth="1"/>
    <col min="9987" max="9987" width="0" style="84" hidden="1" customWidth="1"/>
    <col min="9988" max="9988" width="9.28515625" style="84" customWidth="1"/>
    <col min="9989" max="9989" width="10.42578125" style="84" customWidth="1"/>
    <col min="9990" max="9990" width="14.28515625" style="84" bestFit="1" customWidth="1"/>
    <col min="9991" max="9991" width="9.5703125" style="84" customWidth="1"/>
    <col min="9992" max="10002" width="7.7109375" style="84" customWidth="1"/>
    <col min="10003" max="10003" width="6.7109375" style="84" customWidth="1"/>
    <col min="10004" max="10004" width="7.85546875" style="84" customWidth="1"/>
    <col min="10005" max="10005" width="8.28515625" style="84" customWidth="1"/>
    <col min="10006" max="10007" width="8.85546875" style="84"/>
    <col min="10008" max="10012" width="0" style="84" hidden="1" customWidth="1"/>
    <col min="10013" max="10013" width="8.85546875" style="84"/>
    <col min="10014" max="10014" width="7" style="84" customWidth="1"/>
    <col min="10015" max="10015" width="8.85546875" style="84"/>
    <col min="10016" max="10016" width="21.28515625" style="84" customWidth="1"/>
    <col min="10017" max="10017" width="9.5703125" style="84" customWidth="1"/>
    <col min="10018" max="10240" width="8.85546875" style="84"/>
    <col min="10241" max="10241" width="7.85546875" style="84" customWidth="1"/>
    <col min="10242" max="10242" width="23.85546875" style="84" customWidth="1"/>
    <col min="10243" max="10243" width="0" style="84" hidden="1" customWidth="1"/>
    <col min="10244" max="10244" width="9.28515625" style="84" customWidth="1"/>
    <col min="10245" max="10245" width="10.42578125" style="84" customWidth="1"/>
    <col min="10246" max="10246" width="14.28515625" style="84" bestFit="1" customWidth="1"/>
    <col min="10247" max="10247" width="9.5703125" style="84" customWidth="1"/>
    <col min="10248" max="10258" width="7.7109375" style="84" customWidth="1"/>
    <col min="10259" max="10259" width="6.7109375" style="84" customWidth="1"/>
    <col min="10260" max="10260" width="7.85546875" style="84" customWidth="1"/>
    <col min="10261" max="10261" width="8.28515625" style="84" customWidth="1"/>
    <col min="10262" max="10263" width="8.85546875" style="84"/>
    <col min="10264" max="10268" width="0" style="84" hidden="1" customWidth="1"/>
    <col min="10269" max="10269" width="8.85546875" style="84"/>
    <col min="10270" max="10270" width="7" style="84" customWidth="1"/>
    <col min="10271" max="10271" width="8.85546875" style="84"/>
    <col min="10272" max="10272" width="21.28515625" style="84" customWidth="1"/>
    <col min="10273" max="10273" width="9.5703125" style="84" customWidth="1"/>
    <col min="10274" max="10496" width="8.85546875" style="84"/>
    <col min="10497" max="10497" width="7.85546875" style="84" customWidth="1"/>
    <col min="10498" max="10498" width="23.85546875" style="84" customWidth="1"/>
    <col min="10499" max="10499" width="0" style="84" hidden="1" customWidth="1"/>
    <col min="10500" max="10500" width="9.28515625" style="84" customWidth="1"/>
    <col min="10501" max="10501" width="10.42578125" style="84" customWidth="1"/>
    <col min="10502" max="10502" width="14.28515625" style="84" bestFit="1" customWidth="1"/>
    <col min="10503" max="10503" width="9.5703125" style="84" customWidth="1"/>
    <col min="10504" max="10514" width="7.7109375" style="84" customWidth="1"/>
    <col min="10515" max="10515" width="6.7109375" style="84" customWidth="1"/>
    <col min="10516" max="10516" width="7.85546875" style="84" customWidth="1"/>
    <col min="10517" max="10517" width="8.28515625" style="84" customWidth="1"/>
    <col min="10518" max="10519" width="8.85546875" style="84"/>
    <col min="10520" max="10524" width="0" style="84" hidden="1" customWidth="1"/>
    <col min="10525" max="10525" width="8.85546875" style="84"/>
    <col min="10526" max="10526" width="7" style="84" customWidth="1"/>
    <col min="10527" max="10527" width="8.85546875" style="84"/>
    <col min="10528" max="10528" width="21.28515625" style="84" customWidth="1"/>
    <col min="10529" max="10529" width="9.5703125" style="84" customWidth="1"/>
    <col min="10530" max="10752" width="8.85546875" style="84"/>
    <col min="10753" max="10753" width="7.85546875" style="84" customWidth="1"/>
    <col min="10754" max="10754" width="23.85546875" style="84" customWidth="1"/>
    <col min="10755" max="10755" width="0" style="84" hidden="1" customWidth="1"/>
    <col min="10756" max="10756" width="9.28515625" style="84" customWidth="1"/>
    <col min="10757" max="10757" width="10.42578125" style="84" customWidth="1"/>
    <col min="10758" max="10758" width="14.28515625" style="84" bestFit="1" customWidth="1"/>
    <col min="10759" max="10759" width="9.5703125" style="84" customWidth="1"/>
    <col min="10760" max="10770" width="7.7109375" style="84" customWidth="1"/>
    <col min="10771" max="10771" width="6.7109375" style="84" customWidth="1"/>
    <col min="10772" max="10772" width="7.85546875" style="84" customWidth="1"/>
    <col min="10773" max="10773" width="8.28515625" style="84" customWidth="1"/>
    <col min="10774" max="10775" width="8.85546875" style="84"/>
    <col min="10776" max="10780" width="0" style="84" hidden="1" customWidth="1"/>
    <col min="10781" max="10781" width="8.85546875" style="84"/>
    <col min="10782" max="10782" width="7" style="84" customWidth="1"/>
    <col min="10783" max="10783" width="8.85546875" style="84"/>
    <col min="10784" max="10784" width="21.28515625" style="84" customWidth="1"/>
    <col min="10785" max="10785" width="9.5703125" style="84" customWidth="1"/>
    <col min="10786" max="11008" width="8.85546875" style="84"/>
    <col min="11009" max="11009" width="7.85546875" style="84" customWidth="1"/>
    <col min="11010" max="11010" width="23.85546875" style="84" customWidth="1"/>
    <col min="11011" max="11011" width="0" style="84" hidden="1" customWidth="1"/>
    <col min="11012" max="11012" width="9.28515625" style="84" customWidth="1"/>
    <col min="11013" max="11013" width="10.42578125" style="84" customWidth="1"/>
    <col min="11014" max="11014" width="14.28515625" style="84" bestFit="1" customWidth="1"/>
    <col min="11015" max="11015" width="9.5703125" style="84" customWidth="1"/>
    <col min="11016" max="11026" width="7.7109375" style="84" customWidth="1"/>
    <col min="11027" max="11027" width="6.7109375" style="84" customWidth="1"/>
    <col min="11028" max="11028" width="7.85546875" style="84" customWidth="1"/>
    <col min="11029" max="11029" width="8.28515625" style="84" customWidth="1"/>
    <col min="11030" max="11031" width="8.85546875" style="84"/>
    <col min="11032" max="11036" width="0" style="84" hidden="1" customWidth="1"/>
    <col min="11037" max="11037" width="8.85546875" style="84"/>
    <col min="11038" max="11038" width="7" style="84" customWidth="1"/>
    <col min="11039" max="11039" width="8.85546875" style="84"/>
    <col min="11040" max="11040" width="21.28515625" style="84" customWidth="1"/>
    <col min="11041" max="11041" width="9.5703125" style="84" customWidth="1"/>
    <col min="11042" max="11264" width="8.85546875" style="84"/>
    <col min="11265" max="11265" width="7.85546875" style="84" customWidth="1"/>
    <col min="11266" max="11266" width="23.85546875" style="84" customWidth="1"/>
    <col min="11267" max="11267" width="0" style="84" hidden="1" customWidth="1"/>
    <col min="11268" max="11268" width="9.28515625" style="84" customWidth="1"/>
    <col min="11269" max="11269" width="10.42578125" style="84" customWidth="1"/>
    <col min="11270" max="11270" width="14.28515625" style="84" bestFit="1" customWidth="1"/>
    <col min="11271" max="11271" width="9.5703125" style="84" customWidth="1"/>
    <col min="11272" max="11282" width="7.7109375" style="84" customWidth="1"/>
    <col min="11283" max="11283" width="6.7109375" style="84" customWidth="1"/>
    <col min="11284" max="11284" width="7.85546875" style="84" customWidth="1"/>
    <col min="11285" max="11285" width="8.28515625" style="84" customWidth="1"/>
    <col min="11286" max="11287" width="8.85546875" style="84"/>
    <col min="11288" max="11292" width="0" style="84" hidden="1" customWidth="1"/>
    <col min="11293" max="11293" width="8.85546875" style="84"/>
    <col min="11294" max="11294" width="7" style="84" customWidth="1"/>
    <col min="11295" max="11295" width="8.85546875" style="84"/>
    <col min="11296" max="11296" width="21.28515625" style="84" customWidth="1"/>
    <col min="11297" max="11297" width="9.5703125" style="84" customWidth="1"/>
    <col min="11298" max="11520" width="8.85546875" style="84"/>
    <col min="11521" max="11521" width="7.85546875" style="84" customWidth="1"/>
    <col min="11522" max="11522" width="23.85546875" style="84" customWidth="1"/>
    <col min="11523" max="11523" width="0" style="84" hidden="1" customWidth="1"/>
    <col min="11524" max="11524" width="9.28515625" style="84" customWidth="1"/>
    <col min="11525" max="11525" width="10.42578125" style="84" customWidth="1"/>
    <col min="11526" max="11526" width="14.28515625" style="84" bestFit="1" customWidth="1"/>
    <col min="11527" max="11527" width="9.5703125" style="84" customWidth="1"/>
    <col min="11528" max="11538" width="7.7109375" style="84" customWidth="1"/>
    <col min="11539" max="11539" width="6.7109375" style="84" customWidth="1"/>
    <col min="11540" max="11540" width="7.85546875" style="84" customWidth="1"/>
    <col min="11541" max="11541" width="8.28515625" style="84" customWidth="1"/>
    <col min="11542" max="11543" width="8.85546875" style="84"/>
    <col min="11544" max="11548" width="0" style="84" hidden="1" customWidth="1"/>
    <col min="11549" max="11549" width="8.85546875" style="84"/>
    <col min="11550" max="11550" width="7" style="84" customWidth="1"/>
    <col min="11551" max="11551" width="8.85546875" style="84"/>
    <col min="11552" max="11552" width="21.28515625" style="84" customWidth="1"/>
    <col min="11553" max="11553" width="9.5703125" style="84" customWidth="1"/>
    <col min="11554" max="11776" width="8.85546875" style="84"/>
    <col min="11777" max="11777" width="7.85546875" style="84" customWidth="1"/>
    <col min="11778" max="11778" width="23.85546875" style="84" customWidth="1"/>
    <col min="11779" max="11779" width="0" style="84" hidden="1" customWidth="1"/>
    <col min="11780" max="11780" width="9.28515625" style="84" customWidth="1"/>
    <col min="11781" max="11781" width="10.42578125" style="84" customWidth="1"/>
    <col min="11782" max="11782" width="14.28515625" style="84" bestFit="1" customWidth="1"/>
    <col min="11783" max="11783" width="9.5703125" style="84" customWidth="1"/>
    <col min="11784" max="11794" width="7.7109375" style="84" customWidth="1"/>
    <col min="11795" max="11795" width="6.7109375" style="84" customWidth="1"/>
    <col min="11796" max="11796" width="7.85546875" style="84" customWidth="1"/>
    <col min="11797" max="11797" width="8.28515625" style="84" customWidth="1"/>
    <col min="11798" max="11799" width="8.85546875" style="84"/>
    <col min="11800" max="11804" width="0" style="84" hidden="1" customWidth="1"/>
    <col min="11805" max="11805" width="8.85546875" style="84"/>
    <col min="11806" max="11806" width="7" style="84" customWidth="1"/>
    <col min="11807" max="11807" width="8.85546875" style="84"/>
    <col min="11808" max="11808" width="21.28515625" style="84" customWidth="1"/>
    <col min="11809" max="11809" width="9.5703125" style="84" customWidth="1"/>
    <col min="11810" max="12032" width="8.85546875" style="84"/>
    <col min="12033" max="12033" width="7.85546875" style="84" customWidth="1"/>
    <col min="12034" max="12034" width="23.85546875" style="84" customWidth="1"/>
    <col min="12035" max="12035" width="0" style="84" hidden="1" customWidth="1"/>
    <col min="12036" max="12036" width="9.28515625" style="84" customWidth="1"/>
    <col min="12037" max="12037" width="10.42578125" style="84" customWidth="1"/>
    <col min="12038" max="12038" width="14.28515625" style="84" bestFit="1" customWidth="1"/>
    <col min="12039" max="12039" width="9.5703125" style="84" customWidth="1"/>
    <col min="12040" max="12050" width="7.7109375" style="84" customWidth="1"/>
    <col min="12051" max="12051" width="6.7109375" style="84" customWidth="1"/>
    <col min="12052" max="12052" width="7.85546875" style="84" customWidth="1"/>
    <col min="12053" max="12053" width="8.28515625" style="84" customWidth="1"/>
    <col min="12054" max="12055" width="8.85546875" style="84"/>
    <col min="12056" max="12060" width="0" style="84" hidden="1" customWidth="1"/>
    <col min="12061" max="12061" width="8.85546875" style="84"/>
    <col min="12062" max="12062" width="7" style="84" customWidth="1"/>
    <col min="12063" max="12063" width="8.85546875" style="84"/>
    <col min="12064" max="12064" width="21.28515625" style="84" customWidth="1"/>
    <col min="12065" max="12065" width="9.5703125" style="84" customWidth="1"/>
    <col min="12066" max="12288" width="8.85546875" style="84"/>
    <col min="12289" max="12289" width="7.85546875" style="84" customWidth="1"/>
    <col min="12290" max="12290" width="23.85546875" style="84" customWidth="1"/>
    <col min="12291" max="12291" width="0" style="84" hidden="1" customWidth="1"/>
    <col min="12292" max="12292" width="9.28515625" style="84" customWidth="1"/>
    <col min="12293" max="12293" width="10.42578125" style="84" customWidth="1"/>
    <col min="12294" max="12294" width="14.28515625" style="84" bestFit="1" customWidth="1"/>
    <col min="12295" max="12295" width="9.5703125" style="84" customWidth="1"/>
    <col min="12296" max="12306" width="7.7109375" style="84" customWidth="1"/>
    <col min="12307" max="12307" width="6.7109375" style="84" customWidth="1"/>
    <col min="12308" max="12308" width="7.85546875" style="84" customWidth="1"/>
    <col min="12309" max="12309" width="8.28515625" style="84" customWidth="1"/>
    <col min="12310" max="12311" width="8.85546875" style="84"/>
    <col min="12312" max="12316" width="0" style="84" hidden="1" customWidth="1"/>
    <col min="12317" max="12317" width="8.85546875" style="84"/>
    <col min="12318" max="12318" width="7" style="84" customWidth="1"/>
    <col min="12319" max="12319" width="8.85546875" style="84"/>
    <col min="12320" max="12320" width="21.28515625" style="84" customWidth="1"/>
    <col min="12321" max="12321" width="9.5703125" style="84" customWidth="1"/>
    <col min="12322" max="12544" width="8.85546875" style="84"/>
    <col min="12545" max="12545" width="7.85546875" style="84" customWidth="1"/>
    <col min="12546" max="12546" width="23.85546875" style="84" customWidth="1"/>
    <col min="12547" max="12547" width="0" style="84" hidden="1" customWidth="1"/>
    <col min="12548" max="12548" width="9.28515625" style="84" customWidth="1"/>
    <col min="12549" max="12549" width="10.42578125" style="84" customWidth="1"/>
    <col min="12550" max="12550" width="14.28515625" style="84" bestFit="1" customWidth="1"/>
    <col min="12551" max="12551" width="9.5703125" style="84" customWidth="1"/>
    <col min="12552" max="12562" width="7.7109375" style="84" customWidth="1"/>
    <col min="12563" max="12563" width="6.7109375" style="84" customWidth="1"/>
    <col min="12564" max="12564" width="7.85546875" style="84" customWidth="1"/>
    <col min="12565" max="12565" width="8.28515625" style="84" customWidth="1"/>
    <col min="12566" max="12567" width="8.85546875" style="84"/>
    <col min="12568" max="12572" width="0" style="84" hidden="1" customWidth="1"/>
    <col min="12573" max="12573" width="8.85546875" style="84"/>
    <col min="12574" max="12574" width="7" style="84" customWidth="1"/>
    <col min="12575" max="12575" width="8.85546875" style="84"/>
    <col min="12576" max="12576" width="21.28515625" style="84" customWidth="1"/>
    <col min="12577" max="12577" width="9.5703125" style="84" customWidth="1"/>
    <col min="12578" max="12800" width="8.85546875" style="84"/>
    <col min="12801" max="12801" width="7.85546875" style="84" customWidth="1"/>
    <col min="12802" max="12802" width="23.85546875" style="84" customWidth="1"/>
    <col min="12803" max="12803" width="0" style="84" hidden="1" customWidth="1"/>
    <col min="12804" max="12804" width="9.28515625" style="84" customWidth="1"/>
    <col min="12805" max="12805" width="10.42578125" style="84" customWidth="1"/>
    <col min="12806" max="12806" width="14.28515625" style="84" bestFit="1" customWidth="1"/>
    <col min="12807" max="12807" width="9.5703125" style="84" customWidth="1"/>
    <col min="12808" max="12818" width="7.7109375" style="84" customWidth="1"/>
    <col min="12819" max="12819" width="6.7109375" style="84" customWidth="1"/>
    <col min="12820" max="12820" width="7.85546875" style="84" customWidth="1"/>
    <col min="12821" max="12821" width="8.28515625" style="84" customWidth="1"/>
    <col min="12822" max="12823" width="8.85546875" style="84"/>
    <col min="12824" max="12828" width="0" style="84" hidden="1" customWidth="1"/>
    <col min="12829" max="12829" width="8.85546875" style="84"/>
    <col min="12830" max="12830" width="7" style="84" customWidth="1"/>
    <col min="12831" max="12831" width="8.85546875" style="84"/>
    <col min="12832" max="12832" width="21.28515625" style="84" customWidth="1"/>
    <col min="12833" max="12833" width="9.5703125" style="84" customWidth="1"/>
    <col min="12834" max="13056" width="8.85546875" style="84"/>
    <col min="13057" max="13057" width="7.85546875" style="84" customWidth="1"/>
    <col min="13058" max="13058" width="23.85546875" style="84" customWidth="1"/>
    <col min="13059" max="13059" width="0" style="84" hidden="1" customWidth="1"/>
    <col min="13060" max="13060" width="9.28515625" style="84" customWidth="1"/>
    <col min="13061" max="13061" width="10.42578125" style="84" customWidth="1"/>
    <col min="13062" max="13062" width="14.28515625" style="84" bestFit="1" customWidth="1"/>
    <col min="13063" max="13063" width="9.5703125" style="84" customWidth="1"/>
    <col min="13064" max="13074" width="7.7109375" style="84" customWidth="1"/>
    <col min="13075" max="13075" width="6.7109375" style="84" customWidth="1"/>
    <col min="13076" max="13076" width="7.85546875" style="84" customWidth="1"/>
    <col min="13077" max="13077" width="8.28515625" style="84" customWidth="1"/>
    <col min="13078" max="13079" width="8.85546875" style="84"/>
    <col min="13080" max="13084" width="0" style="84" hidden="1" customWidth="1"/>
    <col min="13085" max="13085" width="8.85546875" style="84"/>
    <col min="13086" max="13086" width="7" style="84" customWidth="1"/>
    <col min="13087" max="13087" width="8.85546875" style="84"/>
    <col min="13088" max="13088" width="21.28515625" style="84" customWidth="1"/>
    <col min="13089" max="13089" width="9.5703125" style="84" customWidth="1"/>
    <col min="13090" max="13312" width="8.85546875" style="84"/>
    <col min="13313" max="13313" width="7.85546875" style="84" customWidth="1"/>
    <col min="13314" max="13314" width="23.85546875" style="84" customWidth="1"/>
    <col min="13315" max="13315" width="0" style="84" hidden="1" customWidth="1"/>
    <col min="13316" max="13316" width="9.28515625" style="84" customWidth="1"/>
    <col min="13317" max="13317" width="10.42578125" style="84" customWidth="1"/>
    <col min="13318" max="13318" width="14.28515625" style="84" bestFit="1" customWidth="1"/>
    <col min="13319" max="13319" width="9.5703125" style="84" customWidth="1"/>
    <col min="13320" max="13330" width="7.7109375" style="84" customWidth="1"/>
    <col min="13331" max="13331" width="6.7109375" style="84" customWidth="1"/>
    <col min="13332" max="13332" width="7.85546875" style="84" customWidth="1"/>
    <col min="13333" max="13333" width="8.28515625" style="84" customWidth="1"/>
    <col min="13334" max="13335" width="8.85546875" style="84"/>
    <col min="13336" max="13340" width="0" style="84" hidden="1" customWidth="1"/>
    <col min="13341" max="13341" width="8.85546875" style="84"/>
    <col min="13342" max="13342" width="7" style="84" customWidth="1"/>
    <col min="13343" max="13343" width="8.85546875" style="84"/>
    <col min="13344" max="13344" width="21.28515625" style="84" customWidth="1"/>
    <col min="13345" max="13345" width="9.5703125" style="84" customWidth="1"/>
    <col min="13346" max="13568" width="8.85546875" style="84"/>
    <col min="13569" max="13569" width="7.85546875" style="84" customWidth="1"/>
    <col min="13570" max="13570" width="23.85546875" style="84" customWidth="1"/>
    <col min="13571" max="13571" width="0" style="84" hidden="1" customWidth="1"/>
    <col min="13572" max="13572" width="9.28515625" style="84" customWidth="1"/>
    <col min="13573" max="13573" width="10.42578125" style="84" customWidth="1"/>
    <col min="13574" max="13574" width="14.28515625" style="84" bestFit="1" customWidth="1"/>
    <col min="13575" max="13575" width="9.5703125" style="84" customWidth="1"/>
    <col min="13576" max="13586" width="7.7109375" style="84" customWidth="1"/>
    <col min="13587" max="13587" width="6.7109375" style="84" customWidth="1"/>
    <col min="13588" max="13588" width="7.85546875" style="84" customWidth="1"/>
    <col min="13589" max="13589" width="8.28515625" style="84" customWidth="1"/>
    <col min="13590" max="13591" width="8.85546875" style="84"/>
    <col min="13592" max="13596" width="0" style="84" hidden="1" customWidth="1"/>
    <col min="13597" max="13597" width="8.85546875" style="84"/>
    <col min="13598" max="13598" width="7" style="84" customWidth="1"/>
    <col min="13599" max="13599" width="8.85546875" style="84"/>
    <col min="13600" max="13600" width="21.28515625" style="84" customWidth="1"/>
    <col min="13601" max="13601" width="9.5703125" style="84" customWidth="1"/>
    <col min="13602" max="13824" width="8.85546875" style="84"/>
    <col min="13825" max="13825" width="7.85546875" style="84" customWidth="1"/>
    <col min="13826" max="13826" width="23.85546875" style="84" customWidth="1"/>
    <col min="13827" max="13827" width="0" style="84" hidden="1" customWidth="1"/>
    <col min="13828" max="13828" width="9.28515625" style="84" customWidth="1"/>
    <col min="13829" max="13829" width="10.42578125" style="84" customWidth="1"/>
    <col min="13830" max="13830" width="14.28515625" style="84" bestFit="1" customWidth="1"/>
    <col min="13831" max="13831" width="9.5703125" style="84" customWidth="1"/>
    <col min="13832" max="13842" width="7.7109375" style="84" customWidth="1"/>
    <col min="13843" max="13843" width="6.7109375" style="84" customWidth="1"/>
    <col min="13844" max="13844" width="7.85546875" style="84" customWidth="1"/>
    <col min="13845" max="13845" width="8.28515625" style="84" customWidth="1"/>
    <col min="13846" max="13847" width="8.85546875" style="84"/>
    <col min="13848" max="13852" width="0" style="84" hidden="1" customWidth="1"/>
    <col min="13853" max="13853" width="8.85546875" style="84"/>
    <col min="13854" max="13854" width="7" style="84" customWidth="1"/>
    <col min="13855" max="13855" width="8.85546875" style="84"/>
    <col min="13856" max="13856" width="21.28515625" style="84" customWidth="1"/>
    <col min="13857" max="13857" width="9.5703125" style="84" customWidth="1"/>
    <col min="13858" max="14080" width="8.85546875" style="84"/>
    <col min="14081" max="14081" width="7.85546875" style="84" customWidth="1"/>
    <col min="14082" max="14082" width="23.85546875" style="84" customWidth="1"/>
    <col min="14083" max="14083" width="0" style="84" hidden="1" customWidth="1"/>
    <col min="14084" max="14084" width="9.28515625" style="84" customWidth="1"/>
    <col min="14085" max="14085" width="10.42578125" style="84" customWidth="1"/>
    <col min="14086" max="14086" width="14.28515625" style="84" bestFit="1" customWidth="1"/>
    <col min="14087" max="14087" width="9.5703125" style="84" customWidth="1"/>
    <col min="14088" max="14098" width="7.7109375" style="84" customWidth="1"/>
    <col min="14099" max="14099" width="6.7109375" style="84" customWidth="1"/>
    <col min="14100" max="14100" width="7.85546875" style="84" customWidth="1"/>
    <col min="14101" max="14101" width="8.28515625" style="84" customWidth="1"/>
    <col min="14102" max="14103" width="8.85546875" style="84"/>
    <col min="14104" max="14108" width="0" style="84" hidden="1" customWidth="1"/>
    <col min="14109" max="14109" width="8.85546875" style="84"/>
    <col min="14110" max="14110" width="7" style="84" customWidth="1"/>
    <col min="14111" max="14111" width="8.85546875" style="84"/>
    <col min="14112" max="14112" width="21.28515625" style="84" customWidth="1"/>
    <col min="14113" max="14113" width="9.5703125" style="84" customWidth="1"/>
    <col min="14114" max="14336" width="8.85546875" style="84"/>
    <col min="14337" max="14337" width="7.85546875" style="84" customWidth="1"/>
    <col min="14338" max="14338" width="23.85546875" style="84" customWidth="1"/>
    <col min="14339" max="14339" width="0" style="84" hidden="1" customWidth="1"/>
    <col min="14340" max="14340" width="9.28515625" style="84" customWidth="1"/>
    <col min="14341" max="14341" width="10.42578125" style="84" customWidth="1"/>
    <col min="14342" max="14342" width="14.28515625" style="84" bestFit="1" customWidth="1"/>
    <col min="14343" max="14343" width="9.5703125" style="84" customWidth="1"/>
    <col min="14344" max="14354" width="7.7109375" style="84" customWidth="1"/>
    <col min="14355" max="14355" width="6.7109375" style="84" customWidth="1"/>
    <col min="14356" max="14356" width="7.85546875" style="84" customWidth="1"/>
    <col min="14357" max="14357" width="8.28515625" style="84" customWidth="1"/>
    <col min="14358" max="14359" width="8.85546875" style="84"/>
    <col min="14360" max="14364" width="0" style="84" hidden="1" customWidth="1"/>
    <col min="14365" max="14365" width="8.85546875" style="84"/>
    <col min="14366" max="14366" width="7" style="84" customWidth="1"/>
    <col min="14367" max="14367" width="8.85546875" style="84"/>
    <col min="14368" max="14368" width="21.28515625" style="84" customWidth="1"/>
    <col min="14369" max="14369" width="9.5703125" style="84" customWidth="1"/>
    <col min="14370" max="14592" width="8.85546875" style="84"/>
    <col min="14593" max="14593" width="7.85546875" style="84" customWidth="1"/>
    <col min="14594" max="14594" width="23.85546875" style="84" customWidth="1"/>
    <col min="14595" max="14595" width="0" style="84" hidden="1" customWidth="1"/>
    <col min="14596" max="14596" width="9.28515625" style="84" customWidth="1"/>
    <col min="14597" max="14597" width="10.42578125" style="84" customWidth="1"/>
    <col min="14598" max="14598" width="14.28515625" style="84" bestFit="1" customWidth="1"/>
    <col min="14599" max="14599" width="9.5703125" style="84" customWidth="1"/>
    <col min="14600" max="14610" width="7.7109375" style="84" customWidth="1"/>
    <col min="14611" max="14611" width="6.7109375" style="84" customWidth="1"/>
    <col min="14612" max="14612" width="7.85546875" style="84" customWidth="1"/>
    <col min="14613" max="14613" width="8.28515625" style="84" customWidth="1"/>
    <col min="14614" max="14615" width="8.85546875" style="84"/>
    <col min="14616" max="14620" width="0" style="84" hidden="1" customWidth="1"/>
    <col min="14621" max="14621" width="8.85546875" style="84"/>
    <col min="14622" max="14622" width="7" style="84" customWidth="1"/>
    <col min="14623" max="14623" width="8.85546875" style="84"/>
    <col min="14624" max="14624" width="21.28515625" style="84" customWidth="1"/>
    <col min="14625" max="14625" width="9.5703125" style="84" customWidth="1"/>
    <col min="14626" max="14848" width="8.85546875" style="84"/>
    <col min="14849" max="14849" width="7.85546875" style="84" customWidth="1"/>
    <col min="14850" max="14850" width="23.85546875" style="84" customWidth="1"/>
    <col min="14851" max="14851" width="0" style="84" hidden="1" customWidth="1"/>
    <col min="14852" max="14852" width="9.28515625" style="84" customWidth="1"/>
    <col min="14853" max="14853" width="10.42578125" style="84" customWidth="1"/>
    <col min="14854" max="14854" width="14.28515625" style="84" bestFit="1" customWidth="1"/>
    <col min="14855" max="14855" width="9.5703125" style="84" customWidth="1"/>
    <col min="14856" max="14866" width="7.7109375" style="84" customWidth="1"/>
    <col min="14867" max="14867" width="6.7109375" style="84" customWidth="1"/>
    <col min="14868" max="14868" width="7.85546875" style="84" customWidth="1"/>
    <col min="14869" max="14869" width="8.28515625" style="84" customWidth="1"/>
    <col min="14870" max="14871" width="8.85546875" style="84"/>
    <col min="14872" max="14876" width="0" style="84" hidden="1" customWidth="1"/>
    <col min="14877" max="14877" width="8.85546875" style="84"/>
    <col min="14878" max="14878" width="7" style="84" customWidth="1"/>
    <col min="14879" max="14879" width="8.85546875" style="84"/>
    <col min="14880" max="14880" width="21.28515625" style="84" customWidth="1"/>
    <col min="14881" max="14881" width="9.5703125" style="84" customWidth="1"/>
    <col min="14882" max="15104" width="8.85546875" style="84"/>
    <col min="15105" max="15105" width="7.85546875" style="84" customWidth="1"/>
    <col min="15106" max="15106" width="23.85546875" style="84" customWidth="1"/>
    <col min="15107" max="15107" width="0" style="84" hidden="1" customWidth="1"/>
    <col min="15108" max="15108" width="9.28515625" style="84" customWidth="1"/>
    <col min="15109" max="15109" width="10.42578125" style="84" customWidth="1"/>
    <col min="15110" max="15110" width="14.28515625" style="84" bestFit="1" customWidth="1"/>
    <col min="15111" max="15111" width="9.5703125" style="84" customWidth="1"/>
    <col min="15112" max="15122" width="7.7109375" style="84" customWidth="1"/>
    <col min="15123" max="15123" width="6.7109375" style="84" customWidth="1"/>
    <col min="15124" max="15124" width="7.85546875" style="84" customWidth="1"/>
    <col min="15125" max="15125" width="8.28515625" style="84" customWidth="1"/>
    <col min="15126" max="15127" width="8.85546875" style="84"/>
    <col min="15128" max="15132" width="0" style="84" hidden="1" customWidth="1"/>
    <col min="15133" max="15133" width="8.85546875" style="84"/>
    <col min="15134" max="15134" width="7" style="84" customWidth="1"/>
    <col min="15135" max="15135" width="8.85546875" style="84"/>
    <col min="15136" max="15136" width="21.28515625" style="84" customWidth="1"/>
    <col min="15137" max="15137" width="9.5703125" style="84" customWidth="1"/>
    <col min="15138" max="15360" width="8.85546875" style="84"/>
    <col min="15361" max="15361" width="7.85546875" style="84" customWidth="1"/>
    <col min="15362" max="15362" width="23.85546875" style="84" customWidth="1"/>
    <col min="15363" max="15363" width="0" style="84" hidden="1" customWidth="1"/>
    <col min="15364" max="15364" width="9.28515625" style="84" customWidth="1"/>
    <col min="15365" max="15365" width="10.42578125" style="84" customWidth="1"/>
    <col min="15366" max="15366" width="14.28515625" style="84" bestFit="1" customWidth="1"/>
    <col min="15367" max="15367" width="9.5703125" style="84" customWidth="1"/>
    <col min="15368" max="15378" width="7.7109375" style="84" customWidth="1"/>
    <col min="15379" max="15379" width="6.7109375" style="84" customWidth="1"/>
    <col min="15380" max="15380" width="7.85546875" style="84" customWidth="1"/>
    <col min="15381" max="15381" width="8.28515625" style="84" customWidth="1"/>
    <col min="15382" max="15383" width="8.85546875" style="84"/>
    <col min="15384" max="15388" width="0" style="84" hidden="1" customWidth="1"/>
    <col min="15389" max="15389" width="8.85546875" style="84"/>
    <col min="15390" max="15390" width="7" style="84" customWidth="1"/>
    <col min="15391" max="15391" width="8.85546875" style="84"/>
    <col min="15392" max="15392" width="21.28515625" style="84" customWidth="1"/>
    <col min="15393" max="15393" width="9.5703125" style="84" customWidth="1"/>
    <col min="15394" max="15616" width="8.85546875" style="84"/>
    <col min="15617" max="15617" width="7.85546875" style="84" customWidth="1"/>
    <col min="15618" max="15618" width="23.85546875" style="84" customWidth="1"/>
    <col min="15619" max="15619" width="0" style="84" hidden="1" customWidth="1"/>
    <col min="15620" max="15620" width="9.28515625" style="84" customWidth="1"/>
    <col min="15621" max="15621" width="10.42578125" style="84" customWidth="1"/>
    <col min="15622" max="15622" width="14.28515625" style="84" bestFit="1" customWidth="1"/>
    <col min="15623" max="15623" width="9.5703125" style="84" customWidth="1"/>
    <col min="15624" max="15634" width="7.7109375" style="84" customWidth="1"/>
    <col min="15635" max="15635" width="6.7109375" style="84" customWidth="1"/>
    <col min="15636" max="15636" width="7.85546875" style="84" customWidth="1"/>
    <col min="15637" max="15637" width="8.28515625" style="84" customWidth="1"/>
    <col min="15638" max="15639" width="8.85546875" style="84"/>
    <col min="15640" max="15644" width="0" style="84" hidden="1" customWidth="1"/>
    <col min="15645" max="15645" width="8.85546875" style="84"/>
    <col min="15646" max="15646" width="7" style="84" customWidth="1"/>
    <col min="15647" max="15647" width="8.85546875" style="84"/>
    <col min="15648" max="15648" width="21.28515625" style="84" customWidth="1"/>
    <col min="15649" max="15649" width="9.5703125" style="84" customWidth="1"/>
    <col min="15650" max="15872" width="8.85546875" style="84"/>
    <col min="15873" max="15873" width="7.85546875" style="84" customWidth="1"/>
    <col min="15874" max="15874" width="23.85546875" style="84" customWidth="1"/>
    <col min="15875" max="15875" width="0" style="84" hidden="1" customWidth="1"/>
    <col min="15876" max="15876" width="9.28515625" style="84" customWidth="1"/>
    <col min="15877" max="15877" width="10.42578125" style="84" customWidth="1"/>
    <col min="15878" max="15878" width="14.28515625" style="84" bestFit="1" customWidth="1"/>
    <col min="15879" max="15879" width="9.5703125" style="84" customWidth="1"/>
    <col min="15880" max="15890" width="7.7109375" style="84" customWidth="1"/>
    <col min="15891" max="15891" width="6.7109375" style="84" customWidth="1"/>
    <col min="15892" max="15892" width="7.85546875" style="84" customWidth="1"/>
    <col min="15893" max="15893" width="8.28515625" style="84" customWidth="1"/>
    <col min="15894" max="15895" width="8.85546875" style="84"/>
    <col min="15896" max="15900" width="0" style="84" hidden="1" customWidth="1"/>
    <col min="15901" max="15901" width="8.85546875" style="84"/>
    <col min="15902" max="15902" width="7" style="84" customWidth="1"/>
    <col min="15903" max="15903" width="8.85546875" style="84"/>
    <col min="15904" max="15904" width="21.28515625" style="84" customWidth="1"/>
    <col min="15905" max="15905" width="9.5703125" style="84" customWidth="1"/>
    <col min="15906" max="16128" width="8.85546875" style="84"/>
    <col min="16129" max="16129" width="7.85546875" style="84" customWidth="1"/>
    <col min="16130" max="16130" width="23.85546875" style="84" customWidth="1"/>
    <col min="16131" max="16131" width="0" style="84" hidden="1" customWidth="1"/>
    <col min="16132" max="16132" width="9.28515625" style="84" customWidth="1"/>
    <col min="16133" max="16133" width="10.42578125" style="84" customWidth="1"/>
    <col min="16134" max="16134" width="14.28515625" style="84" bestFit="1" customWidth="1"/>
    <col min="16135" max="16135" width="9.5703125" style="84" customWidth="1"/>
    <col min="16136" max="16146" width="7.7109375" style="84" customWidth="1"/>
    <col min="16147" max="16147" width="6.7109375" style="84" customWidth="1"/>
    <col min="16148" max="16148" width="7.85546875" style="84" customWidth="1"/>
    <col min="16149" max="16149" width="8.28515625" style="84" customWidth="1"/>
    <col min="16150" max="16151" width="8.85546875" style="84"/>
    <col min="16152" max="16156" width="0" style="84" hidden="1" customWidth="1"/>
    <col min="16157" max="16157" width="8.85546875" style="84"/>
    <col min="16158" max="16158" width="7" style="84" customWidth="1"/>
    <col min="16159" max="16159" width="8.85546875" style="84"/>
    <col min="16160" max="16160" width="21.28515625" style="84" customWidth="1"/>
    <col min="16161" max="16161" width="9.5703125" style="84" customWidth="1"/>
    <col min="16162" max="16384" width="8.85546875" style="84"/>
  </cols>
  <sheetData>
    <row r="1" spans="1:33" s="83" customFormat="1" ht="43.15" customHeight="1" thickBot="1" x14ac:dyDescent="0.25">
      <c r="A1" s="298" t="s">
        <v>23</v>
      </c>
      <c r="B1" s="299" t="s">
        <v>1</v>
      </c>
      <c r="C1" s="300" t="s">
        <v>1</v>
      </c>
      <c r="D1" s="300" t="s">
        <v>2</v>
      </c>
      <c r="E1" s="301" t="s">
        <v>24</v>
      </c>
      <c r="F1" s="302"/>
      <c r="G1" s="302" t="s">
        <v>25</v>
      </c>
      <c r="H1" s="303" t="s">
        <v>14</v>
      </c>
      <c r="I1" s="304" t="s">
        <v>13</v>
      </c>
      <c r="J1" s="305" t="s">
        <v>16</v>
      </c>
      <c r="K1" s="306" t="s">
        <v>49</v>
      </c>
      <c r="L1" s="307" t="s">
        <v>48</v>
      </c>
      <c r="M1" s="308" t="s">
        <v>21</v>
      </c>
      <c r="N1" s="309" t="s">
        <v>22</v>
      </c>
      <c r="O1" s="310" t="s">
        <v>47</v>
      </c>
      <c r="P1" s="311" t="s">
        <v>4</v>
      </c>
      <c r="Q1" s="312" t="s">
        <v>5</v>
      </c>
      <c r="R1" s="313" t="s">
        <v>3</v>
      </c>
      <c r="S1" s="227" t="s">
        <v>57</v>
      </c>
      <c r="T1" s="145" t="s">
        <v>78</v>
      </c>
      <c r="U1" s="145" t="s">
        <v>54</v>
      </c>
      <c r="V1" s="148" t="s">
        <v>55</v>
      </c>
      <c r="W1" s="146" t="s">
        <v>56</v>
      </c>
      <c r="X1" s="228" t="s">
        <v>76</v>
      </c>
      <c r="Y1" s="228" t="s">
        <v>2</v>
      </c>
      <c r="Z1" s="228" t="s">
        <v>80</v>
      </c>
      <c r="AA1" s="228" t="s">
        <v>72</v>
      </c>
      <c r="AB1" s="228" t="s">
        <v>77</v>
      </c>
      <c r="AC1" s="227" t="s">
        <v>81</v>
      </c>
      <c r="AE1" s="423" t="s">
        <v>91</v>
      </c>
      <c r="AF1" s="424"/>
      <c r="AG1" s="425"/>
    </row>
    <row r="2" spans="1:33" x14ac:dyDescent="0.2">
      <c r="A2" s="346">
        <v>555</v>
      </c>
      <c r="B2" s="341" t="s">
        <v>209</v>
      </c>
      <c r="C2" s="347" t="str">
        <f>LOWER(B2)</f>
        <v>tim meaden</v>
      </c>
      <c r="D2" s="347" t="s">
        <v>13</v>
      </c>
      <c r="E2" s="348">
        <v>1.0099189814814816E-3</v>
      </c>
      <c r="F2" s="347"/>
      <c r="G2" s="347" t="s">
        <v>210</v>
      </c>
      <c r="H2" s="280" t="str">
        <f>IF($D2=H$1,$S2,"")</f>
        <v/>
      </c>
      <c r="I2" s="280">
        <f t="shared" ref="I2:R2" si="0">IF($D2=I$1,$S2,"")</f>
        <v>100</v>
      </c>
      <c r="J2" s="280" t="str">
        <f t="shared" si="0"/>
        <v/>
      </c>
      <c r="K2" s="280" t="str">
        <f t="shared" si="0"/>
        <v/>
      </c>
      <c r="L2" s="280" t="str">
        <f t="shared" si="0"/>
        <v/>
      </c>
      <c r="M2" s="280" t="str">
        <f t="shared" si="0"/>
        <v/>
      </c>
      <c r="N2" s="280" t="str">
        <f t="shared" si="0"/>
        <v/>
      </c>
      <c r="O2" s="280" t="str">
        <f t="shared" si="0"/>
        <v/>
      </c>
      <c r="P2" s="280" t="str">
        <f t="shared" si="0"/>
        <v/>
      </c>
      <c r="Q2" s="280" t="str">
        <f t="shared" si="0"/>
        <v/>
      </c>
      <c r="R2" s="281" t="str">
        <f t="shared" si="0"/>
        <v/>
      </c>
      <c r="S2" s="314">
        <f t="shared" ref="S2:S39" si="1">IFERROR(VLOOKUP($Z2,Points2019,2,0),0)</f>
        <v>100</v>
      </c>
      <c r="T2" s="272">
        <f t="shared" ref="T2:T39" si="2">AB2-S2</f>
        <v>0</v>
      </c>
      <c r="U2" s="273">
        <f t="shared" ref="U2:U7" si="3">IFERROR(VLOOKUP(D2,BenchmarksRd4,3,0)*86400,"")</f>
        <v>84.986999999999995</v>
      </c>
      <c r="V2" s="274">
        <f t="shared" ref="V2:V9" si="4">(($E2*86400)-U2)</f>
        <v>2.2700000000000244</v>
      </c>
      <c r="W2" s="275">
        <f t="shared" ref="W2:W9" si="5">IF(V2&lt;=0,10,IF(V2&lt;1,5,IF(V2&lt;2,0,IF(V2&lt;3,-5,-10))))</f>
        <v>-5</v>
      </c>
      <c r="X2" s="247">
        <f t="shared" ref="X2:X39" si="6">IFERROR(VLOOKUP(D2,Class2019,4,0),"n/a")</f>
        <v>6</v>
      </c>
      <c r="Y2" s="155">
        <f t="shared" ref="Y2:Y39" si="7">IFERROR(VLOOKUP(D2,Class2019,3,0),"n/a")</f>
        <v>10</v>
      </c>
      <c r="Z2" s="155">
        <f>IF($Y2="n/a","",IFERROR(COUNTIF($Y$2:$Y2,"="&amp;Y2),""))</f>
        <v>1</v>
      </c>
      <c r="AA2" s="155">
        <f>COUNTIF($X1:X$2,"&lt;"&amp;X2)</f>
        <v>0</v>
      </c>
      <c r="AB2" s="185">
        <f t="shared" ref="AB2:AB39" si="8">IF($Y2="n/a",0,IFERROR(VLOOKUP(Z2+AA2,Points2019,2,0),15))</f>
        <v>100</v>
      </c>
      <c r="AC2" s="315">
        <f t="shared" ref="AC2:AC39" si="9">(S2+T2+W2)</f>
        <v>95</v>
      </c>
      <c r="AE2" s="187" t="s">
        <v>3</v>
      </c>
      <c r="AF2" s="316" t="s">
        <v>65</v>
      </c>
      <c r="AG2" s="317">
        <v>1.1239236111111111E-3</v>
      </c>
    </row>
    <row r="3" spans="1:33" x14ac:dyDescent="0.2">
      <c r="A3" s="229">
        <v>39</v>
      </c>
      <c r="B3" s="342" t="s">
        <v>208</v>
      </c>
      <c r="C3" s="8" t="str">
        <f t="shared" ref="C3:C39" si="10">LOWER(B3)</f>
        <v>paul ledwith</v>
      </c>
      <c r="D3" s="8" t="s">
        <v>13</v>
      </c>
      <c r="E3" s="19">
        <v>1.0125578703703705E-3</v>
      </c>
      <c r="F3" s="8"/>
      <c r="G3" s="8" t="s">
        <v>210</v>
      </c>
      <c r="H3" s="186" t="str">
        <f t="shared" ref="H3:R37" si="11">IF($D3=H$1,$S3,"")</f>
        <v/>
      </c>
      <c r="I3" s="186">
        <f t="shared" si="11"/>
        <v>75</v>
      </c>
      <c r="J3" s="186" t="str">
        <f t="shared" si="11"/>
        <v/>
      </c>
      <c r="K3" s="186" t="str">
        <f t="shared" si="11"/>
        <v/>
      </c>
      <c r="L3" s="186" t="str">
        <f t="shared" si="11"/>
        <v/>
      </c>
      <c r="M3" s="186" t="str">
        <f t="shared" si="11"/>
        <v/>
      </c>
      <c r="N3" s="186" t="str">
        <f t="shared" si="11"/>
        <v/>
      </c>
      <c r="O3" s="186" t="str">
        <f t="shared" si="11"/>
        <v/>
      </c>
      <c r="P3" s="186" t="str">
        <f t="shared" si="11"/>
        <v/>
      </c>
      <c r="Q3" s="186" t="str">
        <f t="shared" si="11"/>
        <v/>
      </c>
      <c r="R3" s="198" t="str">
        <f t="shared" si="11"/>
        <v/>
      </c>
      <c r="S3" s="318">
        <f t="shared" si="1"/>
        <v>75</v>
      </c>
      <c r="T3" s="138">
        <f t="shared" si="2"/>
        <v>0</v>
      </c>
      <c r="U3" s="125">
        <f t="shared" si="3"/>
        <v>84.986999999999995</v>
      </c>
      <c r="V3" s="150">
        <f t="shared" si="4"/>
        <v>2.4980000000000189</v>
      </c>
      <c r="W3" s="82">
        <f t="shared" si="5"/>
        <v>-5</v>
      </c>
      <c r="X3" s="248">
        <f t="shared" si="6"/>
        <v>6</v>
      </c>
      <c r="Y3" s="139">
        <f t="shared" si="7"/>
        <v>10</v>
      </c>
      <c r="Z3" s="139">
        <f>IF($Y3="n/a","",IFERROR(COUNTIF($Y$2:$Y3,"="&amp;Y3),""))</f>
        <v>2</v>
      </c>
      <c r="AA3" s="139">
        <f>COUNTIF($X2:X$2,"&lt;"&amp;X3)</f>
        <v>0</v>
      </c>
      <c r="AB3" s="149">
        <f t="shared" si="8"/>
        <v>75</v>
      </c>
      <c r="AC3" s="319">
        <f t="shared" si="9"/>
        <v>70</v>
      </c>
      <c r="AE3" s="188" t="s">
        <v>5</v>
      </c>
      <c r="AF3" s="320" t="s">
        <v>239</v>
      </c>
      <c r="AG3" s="321">
        <v>1.100925925925926E-3</v>
      </c>
    </row>
    <row r="4" spans="1:33" x14ac:dyDescent="0.2">
      <c r="A4" s="229">
        <v>724</v>
      </c>
      <c r="B4" s="342" t="s">
        <v>212</v>
      </c>
      <c r="C4" s="8" t="str">
        <f t="shared" si="10"/>
        <v>dean monik</v>
      </c>
      <c r="D4" s="20" t="s">
        <v>26</v>
      </c>
      <c r="E4" s="19">
        <v>1.0208564814814815E-3</v>
      </c>
      <c r="F4" s="8"/>
      <c r="G4" s="8" t="s">
        <v>210</v>
      </c>
      <c r="H4" s="186" t="str">
        <f t="shared" si="11"/>
        <v/>
      </c>
      <c r="I4" s="186" t="str">
        <f t="shared" si="11"/>
        <v/>
      </c>
      <c r="J4" s="186" t="str">
        <f t="shared" si="11"/>
        <v/>
      </c>
      <c r="K4" s="186" t="str">
        <f t="shared" si="11"/>
        <v/>
      </c>
      <c r="L4" s="186" t="str">
        <f t="shared" si="11"/>
        <v/>
      </c>
      <c r="M4" s="186" t="str">
        <f t="shared" si="11"/>
        <v/>
      </c>
      <c r="N4" s="186" t="str">
        <f t="shared" si="11"/>
        <v/>
      </c>
      <c r="O4" s="186" t="str">
        <f t="shared" si="11"/>
        <v/>
      </c>
      <c r="P4" s="186" t="str">
        <f t="shared" si="11"/>
        <v/>
      </c>
      <c r="Q4" s="186" t="str">
        <f t="shared" si="11"/>
        <v/>
      </c>
      <c r="R4" s="198" t="str">
        <f t="shared" si="11"/>
        <v/>
      </c>
      <c r="S4" s="318">
        <f t="shared" si="1"/>
        <v>0</v>
      </c>
      <c r="T4" s="138">
        <f>AB4-S4</f>
        <v>0</v>
      </c>
      <c r="U4" s="125" t="str">
        <f t="shared" si="3"/>
        <v/>
      </c>
      <c r="V4" s="150"/>
      <c r="W4" s="82"/>
      <c r="X4" s="248" t="str">
        <f t="shared" si="6"/>
        <v>n/a</v>
      </c>
      <c r="Y4" s="139" t="str">
        <f t="shared" si="7"/>
        <v>n/a</v>
      </c>
      <c r="Z4" s="139" t="str">
        <f>IF($Y4="n/a","",IFERROR(COUNTIF($Y$2:$Y4,"="&amp;Y4),""))</f>
        <v/>
      </c>
      <c r="AA4" s="139">
        <f>COUNTIF($X$2:X3,"&lt;"&amp;X4)</f>
        <v>0</v>
      </c>
      <c r="AB4" s="149">
        <f t="shared" si="8"/>
        <v>0</v>
      </c>
      <c r="AC4" s="319">
        <f t="shared" si="9"/>
        <v>0</v>
      </c>
      <c r="AE4" s="189" t="s">
        <v>4</v>
      </c>
      <c r="AF4" s="111" t="s">
        <v>240</v>
      </c>
      <c r="AG4" s="322">
        <v>1.0593518518518517E-3</v>
      </c>
    </row>
    <row r="5" spans="1:33" x14ac:dyDescent="0.2">
      <c r="A5" s="229">
        <v>88</v>
      </c>
      <c r="B5" s="351" t="s">
        <v>216</v>
      </c>
      <c r="C5" s="8" t="str">
        <f t="shared" si="10"/>
        <v>randy stagno navarra</v>
      </c>
      <c r="D5" s="8" t="s">
        <v>49</v>
      </c>
      <c r="E5" s="19">
        <v>1.0353356481481483E-3</v>
      </c>
      <c r="F5" s="8"/>
      <c r="G5" s="8" t="s">
        <v>210</v>
      </c>
      <c r="H5" s="186" t="str">
        <f t="shared" si="11"/>
        <v/>
      </c>
      <c r="I5" s="186" t="str">
        <f t="shared" si="11"/>
        <v/>
      </c>
      <c r="J5" s="186" t="str">
        <f t="shared" si="11"/>
        <v/>
      </c>
      <c r="K5" s="186">
        <f t="shared" si="11"/>
        <v>100</v>
      </c>
      <c r="L5" s="186" t="str">
        <f t="shared" si="11"/>
        <v/>
      </c>
      <c r="M5" s="186" t="str">
        <f t="shared" si="11"/>
        <v/>
      </c>
      <c r="N5" s="186" t="str">
        <f t="shared" si="11"/>
        <v/>
      </c>
      <c r="O5" s="186" t="str">
        <f t="shared" si="11"/>
        <v/>
      </c>
      <c r="P5" s="186" t="str">
        <f t="shared" si="11"/>
        <v/>
      </c>
      <c r="Q5" s="186" t="str">
        <f t="shared" si="11"/>
        <v/>
      </c>
      <c r="R5" s="198" t="str">
        <f t="shared" si="11"/>
        <v/>
      </c>
      <c r="S5" s="318">
        <f t="shared" si="1"/>
        <v>100</v>
      </c>
      <c r="T5" s="138">
        <f>AB5-S5</f>
        <v>0</v>
      </c>
      <c r="U5" s="125">
        <f t="shared" si="3"/>
        <v>89.442999999999998</v>
      </c>
      <c r="V5" s="150">
        <f t="shared" si="4"/>
        <v>1.0000000000019327E-2</v>
      </c>
      <c r="W5" s="82">
        <f t="shared" si="5"/>
        <v>5</v>
      </c>
      <c r="X5" s="248">
        <f t="shared" si="6"/>
        <v>4</v>
      </c>
      <c r="Y5" s="139">
        <f t="shared" si="7"/>
        <v>8</v>
      </c>
      <c r="Z5" s="139">
        <f>IF($Y5="n/a","",IFERROR(COUNTIF($Y$2:$Y5,"="&amp;Y5),""))</f>
        <v>1</v>
      </c>
      <c r="AA5" s="139">
        <f>COUNTIF($X$2:X4,"&lt;"&amp;X5)</f>
        <v>0</v>
      </c>
      <c r="AB5" s="149">
        <f t="shared" si="8"/>
        <v>100</v>
      </c>
      <c r="AC5" s="319">
        <f t="shared" si="9"/>
        <v>105</v>
      </c>
      <c r="AE5" s="190" t="s">
        <v>47</v>
      </c>
      <c r="AF5" s="105" t="s">
        <v>64</v>
      </c>
      <c r="AG5" s="323">
        <v>1.0619444444444444E-3</v>
      </c>
    </row>
    <row r="6" spans="1:33" x14ac:dyDescent="0.2">
      <c r="A6" s="229">
        <v>6</v>
      </c>
      <c r="B6" s="342" t="s">
        <v>211</v>
      </c>
      <c r="C6" s="8" t="str">
        <f t="shared" si="10"/>
        <v>russell garner</v>
      </c>
      <c r="D6" s="8" t="s">
        <v>48</v>
      </c>
      <c r="E6" s="350">
        <v>1.0375810185185186E-3</v>
      </c>
      <c r="F6" s="2" t="s">
        <v>104</v>
      </c>
      <c r="G6" s="8" t="s">
        <v>236</v>
      </c>
      <c r="H6" s="186" t="str">
        <f t="shared" si="11"/>
        <v/>
      </c>
      <c r="I6" s="186" t="str">
        <f t="shared" si="11"/>
        <v/>
      </c>
      <c r="J6" s="186" t="str">
        <f t="shared" si="11"/>
        <v/>
      </c>
      <c r="K6" s="186" t="str">
        <f t="shared" si="11"/>
        <v/>
      </c>
      <c r="L6" s="186">
        <f t="shared" si="11"/>
        <v>100</v>
      </c>
      <c r="M6" s="186" t="str">
        <f t="shared" si="11"/>
        <v/>
      </c>
      <c r="N6" s="186" t="str">
        <f t="shared" si="11"/>
        <v/>
      </c>
      <c r="O6" s="186" t="str">
        <f t="shared" si="11"/>
        <v/>
      </c>
      <c r="P6" s="186" t="str">
        <f t="shared" si="11"/>
        <v/>
      </c>
      <c r="Q6" s="186" t="str">
        <f t="shared" si="11"/>
        <v/>
      </c>
      <c r="R6" s="198" t="str">
        <f t="shared" si="11"/>
        <v/>
      </c>
      <c r="S6" s="318">
        <f t="shared" si="1"/>
        <v>100</v>
      </c>
      <c r="T6" s="138">
        <f t="shared" si="2"/>
        <v>0</v>
      </c>
      <c r="U6" s="125">
        <f t="shared" si="3"/>
        <v>91.45</v>
      </c>
      <c r="V6" s="150">
        <f t="shared" si="4"/>
        <v>-1.8029999999999973</v>
      </c>
      <c r="W6" s="82">
        <f t="shared" si="5"/>
        <v>10</v>
      </c>
      <c r="X6" s="248">
        <f t="shared" si="6"/>
        <v>4</v>
      </c>
      <c r="Y6" s="139">
        <f t="shared" si="7"/>
        <v>7</v>
      </c>
      <c r="Z6" s="139">
        <f>IF($Y6="n/a","",IFERROR(COUNTIF($Y$2:$Y6,"="&amp;Y6),""))</f>
        <v>1</v>
      </c>
      <c r="AA6" s="139">
        <f>COUNTIF($X$2:X5,"&lt;"&amp;X6)</f>
        <v>0</v>
      </c>
      <c r="AB6" s="149">
        <f t="shared" si="8"/>
        <v>100</v>
      </c>
      <c r="AC6" s="319">
        <f t="shared" si="9"/>
        <v>110</v>
      </c>
      <c r="AE6" s="191" t="s">
        <v>22</v>
      </c>
      <c r="AF6" s="324" t="s">
        <v>65</v>
      </c>
      <c r="AG6" s="325">
        <v>1.1213541666666665E-3</v>
      </c>
    </row>
    <row r="7" spans="1:33" x14ac:dyDescent="0.2">
      <c r="A7" s="229">
        <v>73</v>
      </c>
      <c r="B7" s="342" t="s">
        <v>219</v>
      </c>
      <c r="C7" s="8" t="str">
        <f t="shared" si="10"/>
        <v>david adam</v>
      </c>
      <c r="D7" s="8" t="s">
        <v>49</v>
      </c>
      <c r="E7" s="19">
        <v>1.0420717592592593E-3</v>
      </c>
      <c r="F7" s="8"/>
      <c r="G7" s="8" t="s">
        <v>210</v>
      </c>
      <c r="H7" s="186" t="str">
        <f t="shared" si="11"/>
        <v/>
      </c>
      <c r="I7" s="186" t="str">
        <f t="shared" si="11"/>
        <v/>
      </c>
      <c r="J7" s="186" t="str">
        <f t="shared" si="11"/>
        <v/>
      </c>
      <c r="K7" s="186">
        <f t="shared" si="11"/>
        <v>75</v>
      </c>
      <c r="L7" s="186" t="str">
        <f t="shared" si="11"/>
        <v/>
      </c>
      <c r="M7" s="186" t="str">
        <f t="shared" si="11"/>
        <v/>
      </c>
      <c r="N7" s="186" t="str">
        <f t="shared" si="11"/>
        <v/>
      </c>
      <c r="O7" s="186" t="str">
        <f t="shared" si="11"/>
        <v/>
      </c>
      <c r="P7" s="186" t="str">
        <f t="shared" si="11"/>
        <v/>
      </c>
      <c r="Q7" s="186" t="str">
        <f t="shared" si="11"/>
        <v/>
      </c>
      <c r="R7" s="198" t="str">
        <f t="shared" si="11"/>
        <v/>
      </c>
      <c r="S7" s="318">
        <f t="shared" si="1"/>
        <v>75</v>
      </c>
      <c r="T7" s="138">
        <f t="shared" si="2"/>
        <v>0</v>
      </c>
      <c r="U7" s="125">
        <f t="shared" si="3"/>
        <v>89.442999999999998</v>
      </c>
      <c r="V7" s="150">
        <f t="shared" si="4"/>
        <v>0.59199999999999875</v>
      </c>
      <c r="W7" s="82">
        <f t="shared" si="5"/>
        <v>5</v>
      </c>
      <c r="X7" s="248">
        <f t="shared" si="6"/>
        <v>4</v>
      </c>
      <c r="Y7" s="139">
        <f t="shared" si="7"/>
        <v>8</v>
      </c>
      <c r="Z7" s="139">
        <f>IF($Y7="n/a","",IFERROR(COUNTIF($Y$2:$Y7,"="&amp;Y7),""))</f>
        <v>2</v>
      </c>
      <c r="AA7" s="139">
        <f>COUNTIF($X$2:X6,"&lt;"&amp;X7)</f>
        <v>0</v>
      </c>
      <c r="AB7" s="149">
        <f t="shared" si="8"/>
        <v>75</v>
      </c>
      <c r="AC7" s="319">
        <f t="shared" si="9"/>
        <v>80</v>
      </c>
      <c r="AE7" s="192" t="s">
        <v>21</v>
      </c>
      <c r="AF7" s="42" t="s">
        <v>242</v>
      </c>
      <c r="AG7" s="327">
        <v>1.0919907407407408E-3</v>
      </c>
    </row>
    <row r="8" spans="1:33" x14ac:dyDescent="0.2">
      <c r="A8" s="229">
        <v>21</v>
      </c>
      <c r="B8" s="342" t="s">
        <v>218</v>
      </c>
      <c r="C8" s="8" t="str">
        <f t="shared" si="10"/>
        <v>gavin newman</v>
      </c>
      <c r="D8" s="8" t="s">
        <v>48</v>
      </c>
      <c r="E8" s="19">
        <v>1.0617361111111112E-3</v>
      </c>
      <c r="F8" s="8"/>
      <c r="G8" s="8" t="s">
        <v>246</v>
      </c>
      <c r="H8" s="186" t="str">
        <f t="shared" si="11"/>
        <v/>
      </c>
      <c r="I8" s="186" t="str">
        <f t="shared" si="11"/>
        <v/>
      </c>
      <c r="J8" s="186" t="str">
        <f t="shared" si="11"/>
        <v/>
      </c>
      <c r="K8" s="186" t="str">
        <f t="shared" si="11"/>
        <v/>
      </c>
      <c r="L8" s="186">
        <f t="shared" si="11"/>
        <v>75</v>
      </c>
      <c r="M8" s="186" t="str">
        <f t="shared" si="11"/>
        <v/>
      </c>
      <c r="N8" s="186" t="str">
        <f t="shared" si="11"/>
        <v/>
      </c>
      <c r="O8" s="186" t="str">
        <f t="shared" si="11"/>
        <v/>
      </c>
      <c r="P8" s="186" t="str">
        <f t="shared" si="11"/>
        <v/>
      </c>
      <c r="Q8" s="186" t="str">
        <f t="shared" si="11"/>
        <v/>
      </c>
      <c r="R8" s="198" t="str">
        <f t="shared" si="11"/>
        <v/>
      </c>
      <c r="S8" s="318">
        <f t="shared" si="1"/>
        <v>75</v>
      </c>
      <c r="T8" s="138">
        <f>AB8-S8</f>
        <v>0</v>
      </c>
      <c r="U8" s="125">
        <f t="shared" ref="U8:U9" si="12">IFERROR(VLOOKUP(D8,BenchmarksRd4,3,0)*86400,"")</f>
        <v>91.45</v>
      </c>
      <c r="V8" s="150">
        <f t="shared" si="4"/>
        <v>0.28400000000000603</v>
      </c>
      <c r="W8" s="82">
        <f t="shared" si="5"/>
        <v>5</v>
      </c>
      <c r="X8" s="248">
        <f t="shared" si="6"/>
        <v>4</v>
      </c>
      <c r="Y8" s="139">
        <f t="shared" si="7"/>
        <v>7</v>
      </c>
      <c r="Z8" s="139">
        <f>IF($Y8="n/a","",IFERROR(COUNTIF($Y$2:$Y8,"="&amp;Y8),""))</f>
        <v>2</v>
      </c>
      <c r="AA8" s="139">
        <f>COUNTIF($X$2:X7,"&lt;"&amp;X8)</f>
        <v>0</v>
      </c>
      <c r="AB8" s="149">
        <f t="shared" si="8"/>
        <v>75</v>
      </c>
      <c r="AC8" s="319">
        <f>(S8+T8+W8)</f>
        <v>80</v>
      </c>
      <c r="AE8" s="193" t="s">
        <v>48</v>
      </c>
      <c r="AF8" s="328" t="s">
        <v>71</v>
      </c>
      <c r="AG8" s="329">
        <v>1.0584490740740741E-3</v>
      </c>
    </row>
    <row r="9" spans="1:33" x14ac:dyDescent="0.2">
      <c r="A9" s="229">
        <v>124</v>
      </c>
      <c r="B9" s="342" t="s">
        <v>217</v>
      </c>
      <c r="C9" s="8" t="str">
        <f t="shared" si="10"/>
        <v>ray monik</v>
      </c>
      <c r="D9" s="8" t="s">
        <v>13</v>
      </c>
      <c r="E9" s="19">
        <v>1.062476851851852E-3</v>
      </c>
      <c r="F9" s="8"/>
      <c r="G9" s="8" t="s">
        <v>222</v>
      </c>
      <c r="H9" s="186" t="str">
        <f t="shared" si="11"/>
        <v/>
      </c>
      <c r="I9" s="186">
        <f t="shared" si="11"/>
        <v>60</v>
      </c>
      <c r="J9" s="186" t="str">
        <f t="shared" si="11"/>
        <v/>
      </c>
      <c r="K9" s="186" t="str">
        <f t="shared" si="11"/>
        <v/>
      </c>
      <c r="L9" s="186" t="str">
        <f t="shared" si="11"/>
        <v/>
      </c>
      <c r="M9" s="186" t="str">
        <f t="shared" si="11"/>
        <v/>
      </c>
      <c r="N9" s="186" t="str">
        <f t="shared" si="11"/>
        <v/>
      </c>
      <c r="O9" s="186" t="str">
        <f t="shared" si="11"/>
        <v/>
      </c>
      <c r="P9" s="186" t="str">
        <f t="shared" si="11"/>
        <v/>
      </c>
      <c r="Q9" s="186" t="str">
        <f t="shared" si="11"/>
        <v/>
      </c>
      <c r="R9" s="198" t="str">
        <f t="shared" si="11"/>
        <v/>
      </c>
      <c r="S9" s="318">
        <f t="shared" si="1"/>
        <v>60</v>
      </c>
      <c r="T9" s="138">
        <f>AB9-S9</f>
        <v>-45</v>
      </c>
      <c r="U9" s="125">
        <f t="shared" si="12"/>
        <v>84.986999999999995</v>
      </c>
      <c r="V9" s="150">
        <f t="shared" si="4"/>
        <v>6.8110000000000213</v>
      </c>
      <c r="W9" s="82">
        <f t="shared" si="5"/>
        <v>-10</v>
      </c>
      <c r="X9" s="248">
        <f t="shared" si="6"/>
        <v>6</v>
      </c>
      <c r="Y9" s="139">
        <f t="shared" si="7"/>
        <v>10</v>
      </c>
      <c r="Z9" s="139">
        <f>IF($Y9="n/a","",IFERROR(COUNTIF($Y$2:$Y9,"="&amp;Y9),""))</f>
        <v>3</v>
      </c>
      <c r="AA9" s="139">
        <f>COUNTIF($X$2:X8,"&lt;"&amp;X9)</f>
        <v>4</v>
      </c>
      <c r="AB9" s="149">
        <f t="shared" si="8"/>
        <v>15</v>
      </c>
      <c r="AC9" s="319">
        <f>(S9+T9+W9)</f>
        <v>5</v>
      </c>
      <c r="AE9" s="194" t="s">
        <v>49</v>
      </c>
      <c r="AF9" s="326" t="s">
        <v>64</v>
      </c>
      <c r="AG9" s="331">
        <v>1.0352199074074074E-3</v>
      </c>
    </row>
    <row r="10" spans="1:33" x14ac:dyDescent="0.2">
      <c r="A10" s="229">
        <v>71</v>
      </c>
      <c r="B10" s="342" t="s">
        <v>214</v>
      </c>
      <c r="C10" s="8" t="str">
        <f t="shared" si="10"/>
        <v>joseph maccora</v>
      </c>
      <c r="D10" s="8" t="s">
        <v>14</v>
      </c>
      <c r="E10" s="19">
        <v>1.0626273148148149E-3</v>
      </c>
      <c r="F10" s="8"/>
      <c r="G10" s="8" t="s">
        <v>134</v>
      </c>
      <c r="H10" s="186">
        <f t="shared" si="11"/>
        <v>100</v>
      </c>
      <c r="I10" s="186" t="str">
        <f t="shared" si="11"/>
        <v/>
      </c>
      <c r="J10" s="186" t="str">
        <f t="shared" si="11"/>
        <v/>
      </c>
      <c r="K10" s="186" t="str">
        <f t="shared" si="11"/>
        <v/>
      </c>
      <c r="L10" s="186" t="str">
        <f t="shared" si="11"/>
        <v/>
      </c>
      <c r="M10" s="186" t="str">
        <f t="shared" si="11"/>
        <v/>
      </c>
      <c r="N10" s="186" t="str">
        <f t="shared" si="11"/>
        <v/>
      </c>
      <c r="O10" s="186" t="str">
        <f t="shared" si="11"/>
        <v/>
      </c>
      <c r="P10" s="186" t="str">
        <f t="shared" si="11"/>
        <v/>
      </c>
      <c r="Q10" s="186" t="str">
        <f t="shared" si="11"/>
        <v/>
      </c>
      <c r="R10" s="198" t="str">
        <f t="shared" si="11"/>
        <v/>
      </c>
      <c r="S10" s="318">
        <f t="shared" si="1"/>
        <v>100</v>
      </c>
      <c r="T10" s="138">
        <f>AB10-S10</f>
        <v>-85</v>
      </c>
      <c r="U10" s="125">
        <f t="shared" ref="U10:U39" si="13">IFERROR(VLOOKUP(D10,BenchmarksRd4,3,0)*86400,"")</f>
        <v>81.652000000000001</v>
      </c>
      <c r="V10" s="150">
        <f t="shared" ref="V10:V39" si="14">(($E10*86400)-U10)</f>
        <v>10.159000000000006</v>
      </c>
      <c r="W10" s="82">
        <f t="shared" ref="W10:W39" si="15">IF(V10&lt;=0,10,IF(V10&lt;1,5,IF(V10&lt;2,0,IF(V10&lt;3,-5,-10))))</f>
        <v>-10</v>
      </c>
      <c r="X10" s="248">
        <f t="shared" si="6"/>
        <v>7</v>
      </c>
      <c r="Y10" s="139">
        <f t="shared" si="7"/>
        <v>11</v>
      </c>
      <c r="Z10" s="139">
        <f>IF($Y10="n/a","",IFERROR(COUNTIF($Y$2:$Y10,"="&amp;Y10),""))</f>
        <v>1</v>
      </c>
      <c r="AA10" s="139">
        <f>COUNTIF($X$2:X9,"&lt;"&amp;X10)</f>
        <v>7</v>
      </c>
      <c r="AB10" s="149">
        <f t="shared" si="8"/>
        <v>15</v>
      </c>
      <c r="AC10" s="319">
        <f>(S10+T10+W10)</f>
        <v>5</v>
      </c>
      <c r="AE10" s="195" t="s">
        <v>16</v>
      </c>
      <c r="AF10" s="332" t="s">
        <v>89</v>
      </c>
      <c r="AG10" s="333">
        <v>1.0092592592592592E-3</v>
      </c>
    </row>
    <row r="11" spans="1:33" x14ac:dyDescent="0.2">
      <c r="A11" s="229">
        <v>2</v>
      </c>
      <c r="B11" s="342" t="s">
        <v>247</v>
      </c>
      <c r="C11" s="8" t="str">
        <f t="shared" si="10"/>
        <v>matt brogan</v>
      </c>
      <c r="D11" s="8" t="s">
        <v>49</v>
      </c>
      <c r="E11" s="19">
        <v>1.064375E-3</v>
      </c>
      <c r="F11" s="8"/>
      <c r="G11" s="8" t="s">
        <v>210</v>
      </c>
      <c r="H11" s="186" t="str">
        <f t="shared" si="11"/>
        <v/>
      </c>
      <c r="I11" s="186" t="str">
        <f t="shared" si="11"/>
        <v/>
      </c>
      <c r="J11" s="186" t="str">
        <f t="shared" si="11"/>
        <v/>
      </c>
      <c r="K11" s="186">
        <f t="shared" si="11"/>
        <v>60</v>
      </c>
      <c r="L11" s="186" t="str">
        <f t="shared" si="11"/>
        <v/>
      </c>
      <c r="M11" s="186" t="str">
        <f t="shared" si="11"/>
        <v/>
      </c>
      <c r="N11" s="186" t="str">
        <f t="shared" si="11"/>
        <v/>
      </c>
      <c r="O11" s="186" t="str">
        <f t="shared" si="11"/>
        <v/>
      </c>
      <c r="P11" s="186" t="str">
        <f t="shared" si="11"/>
        <v/>
      </c>
      <c r="Q11" s="186" t="str">
        <f t="shared" si="11"/>
        <v/>
      </c>
      <c r="R11" s="198" t="str">
        <f t="shared" si="11"/>
        <v/>
      </c>
      <c r="S11" s="318">
        <f t="shared" si="1"/>
        <v>60</v>
      </c>
      <c r="T11" s="138">
        <f>AB11-S11</f>
        <v>0</v>
      </c>
      <c r="U11" s="125">
        <f t="shared" si="13"/>
        <v>89.442999999999998</v>
      </c>
      <c r="V11" s="150">
        <f t="shared" si="14"/>
        <v>2.5190000000000055</v>
      </c>
      <c r="W11" s="82">
        <f t="shared" si="15"/>
        <v>-5</v>
      </c>
      <c r="X11" s="248">
        <f t="shared" si="6"/>
        <v>4</v>
      </c>
      <c r="Y11" s="139">
        <f t="shared" si="7"/>
        <v>8</v>
      </c>
      <c r="Z11" s="139">
        <f>IF($Y11="n/a","",IFERROR(COUNTIF($Y$2:$Y11,"="&amp;Y11),""))</f>
        <v>3</v>
      </c>
      <c r="AA11" s="139">
        <f>COUNTIF($X$2:X10,"&lt;"&amp;X11)</f>
        <v>0</v>
      </c>
      <c r="AB11" s="149">
        <f t="shared" si="8"/>
        <v>60</v>
      </c>
      <c r="AC11" s="319">
        <f>(S11+T11+W11)</f>
        <v>55</v>
      </c>
      <c r="AE11" s="196" t="s">
        <v>13</v>
      </c>
      <c r="AF11" s="334" t="s">
        <v>68</v>
      </c>
      <c r="AG11" s="335">
        <v>9.8364583333333333E-4</v>
      </c>
    </row>
    <row r="12" spans="1:33" ht="13.5" thickBot="1" x14ac:dyDescent="0.25">
      <c r="A12" s="229">
        <v>42</v>
      </c>
      <c r="B12" s="342" t="s">
        <v>220</v>
      </c>
      <c r="C12" s="8" t="str">
        <f t="shared" si="10"/>
        <v>steven cassar</v>
      </c>
      <c r="D12" s="8" t="s">
        <v>16</v>
      </c>
      <c r="E12" s="19">
        <v>1.0740625000000001E-3</v>
      </c>
      <c r="F12" s="8"/>
      <c r="G12" s="8" t="s">
        <v>246</v>
      </c>
      <c r="H12" s="186" t="str">
        <f t="shared" si="11"/>
        <v/>
      </c>
      <c r="I12" s="186" t="str">
        <f t="shared" si="11"/>
        <v/>
      </c>
      <c r="J12" s="186">
        <f t="shared" si="11"/>
        <v>100</v>
      </c>
      <c r="K12" s="186" t="str">
        <f t="shared" si="11"/>
        <v/>
      </c>
      <c r="L12" s="186" t="str">
        <f t="shared" si="11"/>
        <v/>
      </c>
      <c r="M12" s="186" t="str">
        <f t="shared" si="11"/>
        <v/>
      </c>
      <c r="N12" s="186" t="str">
        <f t="shared" si="11"/>
        <v/>
      </c>
      <c r="O12" s="186" t="str">
        <f t="shared" si="11"/>
        <v/>
      </c>
      <c r="P12" s="186" t="str">
        <f t="shared" si="11"/>
        <v/>
      </c>
      <c r="Q12" s="186" t="str">
        <f t="shared" si="11"/>
        <v/>
      </c>
      <c r="R12" s="198" t="str">
        <f t="shared" si="11"/>
        <v/>
      </c>
      <c r="S12" s="318">
        <f t="shared" si="1"/>
        <v>100</v>
      </c>
      <c r="T12" s="138">
        <f>AB12-S12</f>
        <v>-85</v>
      </c>
      <c r="U12" s="125">
        <f t="shared" si="13"/>
        <v>87.2</v>
      </c>
      <c r="V12" s="150">
        <f t="shared" si="14"/>
        <v>5.5990000000000038</v>
      </c>
      <c r="W12" s="82">
        <f t="shared" si="15"/>
        <v>-10</v>
      </c>
      <c r="X12" s="248">
        <f t="shared" si="6"/>
        <v>5</v>
      </c>
      <c r="Y12" s="139">
        <f t="shared" si="7"/>
        <v>9</v>
      </c>
      <c r="Z12" s="139">
        <f>IF($Y12="n/a","",IFERROR(COUNTIF($Y$2:$Y12,"="&amp;Y12),""))</f>
        <v>1</v>
      </c>
      <c r="AA12" s="139">
        <f>COUNTIF($X$2:X11,"&lt;"&amp;X12)</f>
        <v>5</v>
      </c>
      <c r="AB12" s="149">
        <f t="shared" si="8"/>
        <v>15</v>
      </c>
      <c r="AC12" s="319">
        <f>(S12+T12+W12)</f>
        <v>5</v>
      </c>
      <c r="AE12" s="197" t="s">
        <v>14</v>
      </c>
      <c r="AF12" s="336" t="s">
        <v>124</v>
      </c>
      <c r="AG12" s="337">
        <v>9.4504629629629626E-4</v>
      </c>
    </row>
    <row r="13" spans="1:33" x14ac:dyDescent="0.2">
      <c r="A13" s="229">
        <v>173</v>
      </c>
      <c r="B13" s="342" t="s">
        <v>248</v>
      </c>
      <c r="C13" s="8" t="str">
        <f t="shared" si="10"/>
        <v>jarrah pitt</v>
      </c>
      <c r="D13" s="8" t="s">
        <v>26</v>
      </c>
      <c r="E13" s="19">
        <v>1.0751851851851853E-3</v>
      </c>
      <c r="F13" s="8"/>
      <c r="G13" s="8" t="s">
        <v>215</v>
      </c>
      <c r="H13" s="186" t="str">
        <f t="shared" si="11"/>
        <v/>
      </c>
      <c r="I13" s="186" t="str">
        <f t="shared" si="11"/>
        <v/>
      </c>
      <c r="J13" s="186" t="str">
        <f t="shared" si="11"/>
        <v/>
      </c>
      <c r="K13" s="186" t="str">
        <f t="shared" si="11"/>
        <v/>
      </c>
      <c r="L13" s="186" t="str">
        <f t="shared" si="11"/>
        <v/>
      </c>
      <c r="M13" s="186" t="str">
        <f t="shared" si="11"/>
        <v/>
      </c>
      <c r="N13" s="186" t="str">
        <f t="shared" si="11"/>
        <v/>
      </c>
      <c r="O13" s="186" t="str">
        <f t="shared" si="11"/>
        <v/>
      </c>
      <c r="P13" s="186" t="str">
        <f t="shared" si="11"/>
        <v/>
      </c>
      <c r="Q13" s="186" t="str">
        <f t="shared" si="11"/>
        <v/>
      </c>
      <c r="R13" s="198" t="str">
        <f t="shared" si="11"/>
        <v/>
      </c>
      <c r="S13" s="318">
        <f t="shared" si="1"/>
        <v>0</v>
      </c>
      <c r="T13" s="138">
        <f t="shared" ref="T13:T30" si="16">AB13-S13</f>
        <v>0</v>
      </c>
      <c r="U13" s="125" t="str">
        <f t="shared" si="13"/>
        <v/>
      </c>
      <c r="V13" s="150"/>
      <c r="W13" s="82"/>
      <c r="X13" s="248" t="str">
        <f t="shared" si="6"/>
        <v>n/a</v>
      </c>
      <c r="Y13" s="139" t="str">
        <f t="shared" si="7"/>
        <v>n/a</v>
      </c>
      <c r="Z13" s="139" t="str">
        <f>IF($Y13="n/a","",IFERROR(COUNTIF($Y$2:$Y13,"="&amp;Y13),""))</f>
        <v/>
      </c>
      <c r="AA13" s="139">
        <f>COUNTIF($X$2:X12,"&lt;"&amp;X13)</f>
        <v>0</v>
      </c>
      <c r="AB13" s="149">
        <f t="shared" si="8"/>
        <v>0</v>
      </c>
      <c r="AC13" s="319">
        <f t="shared" ref="AC13:AC30" si="17">(S13+T13+W13)</f>
        <v>0</v>
      </c>
    </row>
    <row r="14" spans="1:33" x14ac:dyDescent="0.2">
      <c r="A14" s="229">
        <v>82</v>
      </c>
      <c r="B14" s="342" t="s">
        <v>225</v>
      </c>
      <c r="C14" s="8" t="str">
        <f t="shared" si="10"/>
        <v>steve williamsz</v>
      </c>
      <c r="D14" s="8" t="s">
        <v>26</v>
      </c>
      <c r="E14" s="19">
        <v>1.0985300925925926E-3</v>
      </c>
      <c r="F14" s="8"/>
      <c r="G14" s="8" t="s">
        <v>210</v>
      </c>
      <c r="H14" s="186" t="str">
        <f t="shared" si="11"/>
        <v/>
      </c>
      <c r="I14" s="186" t="str">
        <f t="shared" si="11"/>
        <v/>
      </c>
      <c r="J14" s="186" t="str">
        <f t="shared" si="11"/>
        <v/>
      </c>
      <c r="K14" s="186" t="str">
        <f t="shared" si="11"/>
        <v/>
      </c>
      <c r="L14" s="186" t="str">
        <f t="shared" si="11"/>
        <v/>
      </c>
      <c r="M14" s="186" t="str">
        <f t="shared" si="11"/>
        <v/>
      </c>
      <c r="N14" s="186" t="str">
        <f t="shared" si="11"/>
        <v/>
      </c>
      <c r="O14" s="186" t="str">
        <f t="shared" si="11"/>
        <v/>
      </c>
      <c r="P14" s="186" t="str">
        <f t="shared" si="11"/>
        <v/>
      </c>
      <c r="Q14" s="186" t="str">
        <f t="shared" si="11"/>
        <v/>
      </c>
      <c r="R14" s="198" t="str">
        <f t="shared" si="11"/>
        <v/>
      </c>
      <c r="S14" s="318">
        <f t="shared" si="1"/>
        <v>0</v>
      </c>
      <c r="T14" s="138">
        <f t="shared" si="16"/>
        <v>0</v>
      </c>
      <c r="U14" s="125" t="str">
        <f t="shared" si="13"/>
        <v/>
      </c>
      <c r="V14" s="150"/>
      <c r="W14" s="82"/>
      <c r="X14" s="248" t="str">
        <f t="shared" si="6"/>
        <v>n/a</v>
      </c>
      <c r="Y14" s="139" t="str">
        <f t="shared" si="7"/>
        <v>n/a</v>
      </c>
      <c r="Z14" s="139" t="str">
        <f>IF($Y14="n/a","",IFERROR(COUNTIF($Y$2:$Y14,"="&amp;Y14),""))</f>
        <v/>
      </c>
      <c r="AA14" s="139">
        <f>COUNTIF($X$2:X13,"&lt;"&amp;X14)</f>
        <v>0</v>
      </c>
      <c r="AB14" s="149">
        <f t="shared" si="8"/>
        <v>0</v>
      </c>
      <c r="AC14" s="319">
        <f t="shared" si="17"/>
        <v>0</v>
      </c>
    </row>
    <row r="15" spans="1:33" x14ac:dyDescent="0.2">
      <c r="A15" s="229">
        <v>77</v>
      </c>
      <c r="B15" s="342" t="s">
        <v>243</v>
      </c>
      <c r="C15" s="8" t="str">
        <f t="shared" si="10"/>
        <v>simeon ouzas</v>
      </c>
      <c r="D15" s="8" t="s">
        <v>5</v>
      </c>
      <c r="E15" s="19">
        <v>1.1099768518518518E-3</v>
      </c>
      <c r="F15" s="8"/>
      <c r="G15" s="8" t="s">
        <v>236</v>
      </c>
      <c r="H15" s="186" t="str">
        <f t="shared" si="11"/>
        <v/>
      </c>
      <c r="I15" s="186" t="str">
        <f t="shared" si="11"/>
        <v/>
      </c>
      <c r="J15" s="186" t="str">
        <f t="shared" si="11"/>
        <v/>
      </c>
      <c r="K15" s="186" t="str">
        <f t="shared" si="11"/>
        <v/>
      </c>
      <c r="L15" s="186" t="str">
        <f t="shared" si="11"/>
        <v/>
      </c>
      <c r="M15" s="186" t="str">
        <f t="shared" si="11"/>
        <v/>
      </c>
      <c r="N15" s="186" t="str">
        <f t="shared" si="11"/>
        <v/>
      </c>
      <c r="O15" s="186" t="str">
        <f t="shared" si="11"/>
        <v/>
      </c>
      <c r="P15" s="186" t="str">
        <f t="shared" si="11"/>
        <v/>
      </c>
      <c r="Q15" s="186">
        <f t="shared" si="11"/>
        <v>100</v>
      </c>
      <c r="R15" s="198" t="str">
        <f t="shared" si="11"/>
        <v/>
      </c>
      <c r="S15" s="318">
        <f t="shared" si="1"/>
        <v>100</v>
      </c>
      <c r="T15" s="138">
        <f>AB15-S15</f>
        <v>0</v>
      </c>
      <c r="U15" s="125">
        <f t="shared" si="13"/>
        <v>95.12</v>
      </c>
      <c r="V15" s="150">
        <f t="shared" si="14"/>
        <v>0.78199999999999648</v>
      </c>
      <c r="W15" s="82">
        <f t="shared" si="15"/>
        <v>5</v>
      </c>
      <c r="X15" s="248">
        <f t="shared" si="6"/>
        <v>1</v>
      </c>
      <c r="Y15" s="139">
        <f t="shared" si="7"/>
        <v>2</v>
      </c>
      <c r="Z15" s="139">
        <f>IF($Y15="n/a","",IFERROR(COUNTIF($Y$2:$Y15,"="&amp;Y15),""))</f>
        <v>1</v>
      </c>
      <c r="AA15" s="139">
        <f>COUNTIF($X$2:X14,"&lt;"&amp;X15)</f>
        <v>0</v>
      </c>
      <c r="AB15" s="149">
        <f t="shared" si="8"/>
        <v>100</v>
      </c>
      <c r="AC15" s="319">
        <f>(S15+T15+W15)</f>
        <v>105</v>
      </c>
    </row>
    <row r="16" spans="1:33" x14ac:dyDescent="0.2">
      <c r="A16" s="229">
        <v>112</v>
      </c>
      <c r="B16" s="342" t="s">
        <v>229</v>
      </c>
      <c r="C16" s="8" t="str">
        <f t="shared" si="10"/>
        <v>ian vague</v>
      </c>
      <c r="D16" s="8" t="s">
        <v>4</v>
      </c>
      <c r="E16" s="19">
        <v>1.1193171296296296E-3</v>
      </c>
      <c r="F16" s="8"/>
      <c r="G16" s="8" t="s">
        <v>226</v>
      </c>
      <c r="H16" s="186" t="str">
        <f t="shared" si="11"/>
        <v/>
      </c>
      <c r="I16" s="186" t="str">
        <f t="shared" si="11"/>
        <v/>
      </c>
      <c r="J16" s="186" t="str">
        <f t="shared" si="11"/>
        <v/>
      </c>
      <c r="K16" s="186" t="str">
        <f t="shared" si="11"/>
        <v/>
      </c>
      <c r="L16" s="186" t="str">
        <f t="shared" si="11"/>
        <v/>
      </c>
      <c r="M16" s="186" t="str">
        <f t="shared" si="11"/>
        <v/>
      </c>
      <c r="N16" s="186" t="str">
        <f t="shared" si="11"/>
        <v/>
      </c>
      <c r="O16" s="186" t="str">
        <f t="shared" si="11"/>
        <v/>
      </c>
      <c r="P16" s="186">
        <f t="shared" si="11"/>
        <v>100</v>
      </c>
      <c r="Q16" s="186" t="str">
        <f t="shared" si="11"/>
        <v/>
      </c>
      <c r="R16" s="198" t="str">
        <f t="shared" si="11"/>
        <v/>
      </c>
      <c r="S16" s="318">
        <f t="shared" si="1"/>
        <v>100</v>
      </c>
      <c r="T16" s="138">
        <f t="shared" si="16"/>
        <v>-25</v>
      </c>
      <c r="U16" s="125">
        <f t="shared" si="13"/>
        <v>91.527999999999992</v>
      </c>
      <c r="V16" s="150">
        <f t="shared" si="14"/>
        <v>5.1810000000000116</v>
      </c>
      <c r="W16" s="82">
        <f t="shared" si="15"/>
        <v>-10</v>
      </c>
      <c r="X16" s="248">
        <f t="shared" si="6"/>
        <v>3</v>
      </c>
      <c r="Y16" s="139">
        <f t="shared" si="7"/>
        <v>5</v>
      </c>
      <c r="Z16" s="139">
        <f>IF($Y16="n/a","",IFERROR(COUNTIF($Y$2:$Y16,"="&amp;Y16),""))</f>
        <v>1</v>
      </c>
      <c r="AA16" s="139">
        <f>COUNTIF($X$2:X15,"&lt;"&amp;X16)</f>
        <v>1</v>
      </c>
      <c r="AB16" s="149">
        <f t="shared" si="8"/>
        <v>75</v>
      </c>
      <c r="AC16" s="319">
        <f t="shared" si="17"/>
        <v>65</v>
      </c>
    </row>
    <row r="17" spans="1:29" x14ac:dyDescent="0.2">
      <c r="A17" s="229">
        <v>74</v>
      </c>
      <c r="B17" s="342" t="s">
        <v>227</v>
      </c>
      <c r="C17" s="8" t="str">
        <f t="shared" si="10"/>
        <v>simon mclean</v>
      </c>
      <c r="D17" s="8" t="s">
        <v>22</v>
      </c>
      <c r="E17" s="350">
        <v>1.1209143518518519E-3</v>
      </c>
      <c r="F17" s="2" t="s">
        <v>104</v>
      </c>
      <c r="G17" s="8" t="s">
        <v>134</v>
      </c>
      <c r="H17" s="186" t="str">
        <f t="shared" ref="H17:R27" si="18">IF($D17=H$1,$S17,"")</f>
        <v/>
      </c>
      <c r="I17" s="186" t="str">
        <f t="shared" si="18"/>
        <v/>
      </c>
      <c r="J17" s="186" t="str">
        <f t="shared" si="18"/>
        <v/>
      </c>
      <c r="K17" s="186" t="str">
        <f t="shared" si="18"/>
        <v/>
      </c>
      <c r="L17" s="186" t="str">
        <f t="shared" si="18"/>
        <v/>
      </c>
      <c r="M17" s="186" t="str">
        <f t="shared" si="18"/>
        <v/>
      </c>
      <c r="N17" s="186">
        <f t="shared" si="18"/>
        <v>100</v>
      </c>
      <c r="O17" s="186" t="str">
        <f t="shared" si="18"/>
        <v/>
      </c>
      <c r="P17" s="186" t="str">
        <f t="shared" si="18"/>
        <v/>
      </c>
      <c r="Q17" s="186" t="str">
        <f t="shared" si="18"/>
        <v/>
      </c>
      <c r="R17" s="198" t="str">
        <f t="shared" si="18"/>
        <v/>
      </c>
      <c r="S17" s="318">
        <f t="shared" si="1"/>
        <v>100</v>
      </c>
      <c r="T17" s="138">
        <f t="shared" ref="T17:T27" si="19">AB17-S17</f>
        <v>-25</v>
      </c>
      <c r="U17" s="125">
        <f t="shared" si="13"/>
        <v>96.884999999999991</v>
      </c>
      <c r="V17" s="150">
        <f t="shared" si="14"/>
        <v>-3.7999999999982492E-2</v>
      </c>
      <c r="W17" s="82">
        <f t="shared" si="15"/>
        <v>10</v>
      </c>
      <c r="X17" s="248">
        <f t="shared" si="6"/>
        <v>2</v>
      </c>
      <c r="Y17" s="139">
        <f t="shared" si="7"/>
        <v>3</v>
      </c>
      <c r="Z17" s="139">
        <f>IF($Y17="n/a","",IFERROR(COUNTIF($Y$2:$Y17,"="&amp;Y17),""))</f>
        <v>1</v>
      </c>
      <c r="AA17" s="139">
        <f>COUNTIF($X$2:X16,"&lt;"&amp;X17)</f>
        <v>1</v>
      </c>
      <c r="AB17" s="149">
        <f t="shared" si="8"/>
        <v>75</v>
      </c>
      <c r="AC17" s="319">
        <f t="shared" ref="AC17:AC27" si="20">(S17+T17+W17)</f>
        <v>85</v>
      </c>
    </row>
    <row r="18" spans="1:29" x14ac:dyDescent="0.2">
      <c r="A18" s="229">
        <v>55</v>
      </c>
      <c r="B18" s="342" t="s">
        <v>231</v>
      </c>
      <c r="C18" s="8" t="str">
        <f t="shared" si="10"/>
        <v>kutay dal</v>
      </c>
      <c r="D18" s="8" t="s">
        <v>22</v>
      </c>
      <c r="E18" s="19">
        <v>1.1224537037037039E-3</v>
      </c>
      <c r="F18" s="8"/>
      <c r="G18" s="8" t="s">
        <v>215</v>
      </c>
      <c r="H18" s="186" t="str">
        <f t="shared" si="18"/>
        <v/>
      </c>
      <c r="I18" s="186" t="str">
        <f t="shared" si="18"/>
        <v/>
      </c>
      <c r="J18" s="186" t="str">
        <f t="shared" si="18"/>
        <v/>
      </c>
      <c r="K18" s="186" t="str">
        <f t="shared" si="18"/>
        <v/>
      </c>
      <c r="L18" s="186" t="str">
        <f t="shared" si="18"/>
        <v/>
      </c>
      <c r="M18" s="186" t="str">
        <f t="shared" si="18"/>
        <v/>
      </c>
      <c r="N18" s="186">
        <f t="shared" si="18"/>
        <v>75</v>
      </c>
      <c r="O18" s="186" t="str">
        <f t="shared" si="18"/>
        <v/>
      </c>
      <c r="P18" s="186" t="str">
        <f t="shared" si="18"/>
        <v/>
      </c>
      <c r="Q18" s="186" t="str">
        <f t="shared" si="18"/>
        <v/>
      </c>
      <c r="R18" s="198" t="str">
        <f t="shared" si="18"/>
        <v/>
      </c>
      <c r="S18" s="318">
        <f t="shared" si="1"/>
        <v>75</v>
      </c>
      <c r="T18" s="138">
        <f t="shared" si="19"/>
        <v>-15</v>
      </c>
      <c r="U18" s="125">
        <f t="shared" si="13"/>
        <v>96.884999999999991</v>
      </c>
      <c r="V18" s="150">
        <f t="shared" si="14"/>
        <v>9.5000000000027285E-2</v>
      </c>
      <c r="W18" s="82">
        <f t="shared" si="15"/>
        <v>5</v>
      </c>
      <c r="X18" s="248">
        <f t="shared" si="6"/>
        <v>2</v>
      </c>
      <c r="Y18" s="139">
        <f t="shared" si="7"/>
        <v>3</v>
      </c>
      <c r="Z18" s="139">
        <f>IF($Y18="n/a","",IFERROR(COUNTIF($Y$2:$Y18,"="&amp;Y18),""))</f>
        <v>2</v>
      </c>
      <c r="AA18" s="139">
        <f>COUNTIF($X$2:X17,"&lt;"&amp;X18)</f>
        <v>1</v>
      </c>
      <c r="AB18" s="149">
        <f t="shared" si="8"/>
        <v>60</v>
      </c>
      <c r="AC18" s="319">
        <f t="shared" si="20"/>
        <v>65</v>
      </c>
    </row>
    <row r="19" spans="1:29" x14ac:dyDescent="0.2">
      <c r="A19" s="229">
        <v>34</v>
      </c>
      <c r="B19" s="342" t="s">
        <v>249</v>
      </c>
      <c r="C19" s="8" t="str">
        <f t="shared" si="10"/>
        <v>tim van duyl</v>
      </c>
      <c r="D19" s="8" t="s">
        <v>48</v>
      </c>
      <c r="E19" s="19">
        <v>1.1235879629629632E-3</v>
      </c>
      <c r="F19" s="8"/>
      <c r="G19" s="8" t="s">
        <v>210</v>
      </c>
      <c r="H19" s="186" t="str">
        <f t="shared" si="18"/>
        <v/>
      </c>
      <c r="I19" s="186" t="str">
        <f t="shared" si="18"/>
        <v/>
      </c>
      <c r="J19" s="186" t="str">
        <f t="shared" si="18"/>
        <v/>
      </c>
      <c r="K19" s="186" t="str">
        <f t="shared" si="18"/>
        <v/>
      </c>
      <c r="L19" s="186">
        <f t="shared" si="18"/>
        <v>60</v>
      </c>
      <c r="M19" s="186" t="str">
        <f t="shared" si="18"/>
        <v/>
      </c>
      <c r="N19" s="186" t="str">
        <f t="shared" si="18"/>
        <v/>
      </c>
      <c r="O19" s="186" t="str">
        <f t="shared" si="18"/>
        <v/>
      </c>
      <c r="P19" s="186" t="str">
        <f t="shared" si="18"/>
        <v/>
      </c>
      <c r="Q19" s="186" t="str">
        <f t="shared" si="18"/>
        <v/>
      </c>
      <c r="R19" s="198" t="str">
        <f t="shared" si="18"/>
        <v/>
      </c>
      <c r="S19" s="318">
        <f t="shared" si="1"/>
        <v>60</v>
      </c>
      <c r="T19" s="138">
        <f t="shared" si="19"/>
        <v>-45</v>
      </c>
      <c r="U19" s="125">
        <f t="shared" si="13"/>
        <v>91.45</v>
      </c>
      <c r="V19" s="150">
        <f t="shared" si="14"/>
        <v>5.6280000000000143</v>
      </c>
      <c r="W19" s="82">
        <f t="shared" si="15"/>
        <v>-10</v>
      </c>
      <c r="X19" s="248">
        <f t="shared" si="6"/>
        <v>4</v>
      </c>
      <c r="Y19" s="139">
        <f t="shared" si="7"/>
        <v>7</v>
      </c>
      <c r="Z19" s="139">
        <f>IF($Y19="n/a","",IFERROR(COUNTIF($Y$2:$Y19,"="&amp;Y19),""))</f>
        <v>3</v>
      </c>
      <c r="AA19" s="139">
        <f>COUNTIF($X$2:X18,"&lt;"&amp;X19)</f>
        <v>4</v>
      </c>
      <c r="AB19" s="149">
        <f t="shared" si="8"/>
        <v>15</v>
      </c>
      <c r="AC19" s="319">
        <f t="shared" si="20"/>
        <v>5</v>
      </c>
    </row>
    <row r="20" spans="1:29" x14ac:dyDescent="0.2">
      <c r="A20" s="229">
        <v>26</v>
      </c>
      <c r="B20" s="342" t="s">
        <v>221</v>
      </c>
      <c r="C20" s="8" t="str">
        <f t="shared" si="10"/>
        <v>robert downes</v>
      </c>
      <c r="D20" s="8" t="s">
        <v>4</v>
      </c>
      <c r="E20" s="19">
        <v>1.1249305555555554E-3</v>
      </c>
      <c r="F20" s="8"/>
      <c r="G20" s="8" t="s">
        <v>210</v>
      </c>
      <c r="H20" s="186" t="str">
        <f t="shared" si="18"/>
        <v/>
      </c>
      <c r="I20" s="186" t="str">
        <f t="shared" si="18"/>
        <v/>
      </c>
      <c r="J20" s="186" t="str">
        <f t="shared" si="18"/>
        <v/>
      </c>
      <c r="K20" s="186" t="str">
        <f t="shared" si="18"/>
        <v/>
      </c>
      <c r="L20" s="186" t="str">
        <f t="shared" si="18"/>
        <v/>
      </c>
      <c r="M20" s="186" t="str">
        <f t="shared" si="18"/>
        <v/>
      </c>
      <c r="N20" s="186" t="str">
        <f t="shared" si="18"/>
        <v/>
      </c>
      <c r="O20" s="186" t="str">
        <f t="shared" si="18"/>
        <v/>
      </c>
      <c r="P20" s="186">
        <f t="shared" si="18"/>
        <v>75</v>
      </c>
      <c r="Q20" s="186" t="str">
        <f t="shared" si="18"/>
        <v/>
      </c>
      <c r="R20" s="198" t="str">
        <f t="shared" si="18"/>
        <v/>
      </c>
      <c r="S20" s="318">
        <f t="shared" si="1"/>
        <v>75</v>
      </c>
      <c r="T20" s="138">
        <f t="shared" si="19"/>
        <v>-45</v>
      </c>
      <c r="U20" s="125">
        <f t="shared" si="13"/>
        <v>91.527999999999992</v>
      </c>
      <c r="V20" s="150">
        <f t="shared" si="14"/>
        <v>5.6659999999999968</v>
      </c>
      <c r="W20" s="82">
        <f t="shared" si="15"/>
        <v>-10</v>
      </c>
      <c r="X20" s="248">
        <f t="shared" si="6"/>
        <v>3</v>
      </c>
      <c r="Y20" s="139">
        <f t="shared" si="7"/>
        <v>5</v>
      </c>
      <c r="Z20" s="139">
        <f>IF($Y20="n/a","",IFERROR(COUNTIF($Y$2:$Y20,"="&amp;Y20),""))</f>
        <v>2</v>
      </c>
      <c r="AA20" s="139">
        <f>COUNTIF($X$2:X19,"&lt;"&amp;X20)</f>
        <v>3</v>
      </c>
      <c r="AB20" s="149">
        <f t="shared" si="8"/>
        <v>30</v>
      </c>
      <c r="AC20" s="319">
        <f t="shared" si="20"/>
        <v>20</v>
      </c>
    </row>
    <row r="21" spans="1:29" x14ac:dyDescent="0.2">
      <c r="A21" s="229">
        <v>25</v>
      </c>
      <c r="B21" s="342" t="s">
        <v>250</v>
      </c>
      <c r="C21" s="8" t="str">
        <f t="shared" si="10"/>
        <v>david mackrell</v>
      </c>
      <c r="D21" s="8" t="s">
        <v>48</v>
      </c>
      <c r="E21" s="19">
        <v>1.1250810185185185E-3</v>
      </c>
      <c r="F21" s="8"/>
      <c r="G21" s="8" t="s">
        <v>134</v>
      </c>
      <c r="H21" s="186" t="str">
        <f t="shared" si="18"/>
        <v/>
      </c>
      <c r="I21" s="186" t="str">
        <f t="shared" si="18"/>
        <v/>
      </c>
      <c r="J21" s="186" t="str">
        <f t="shared" si="18"/>
        <v/>
      </c>
      <c r="K21" s="186" t="str">
        <f t="shared" si="18"/>
        <v/>
      </c>
      <c r="L21" s="186">
        <f t="shared" si="18"/>
        <v>45</v>
      </c>
      <c r="M21" s="186" t="str">
        <f t="shared" si="18"/>
        <v/>
      </c>
      <c r="N21" s="186" t="str">
        <f t="shared" si="18"/>
        <v/>
      </c>
      <c r="O21" s="186" t="str">
        <f t="shared" si="18"/>
        <v/>
      </c>
      <c r="P21" s="186" t="str">
        <f t="shared" si="18"/>
        <v/>
      </c>
      <c r="Q21" s="186" t="str">
        <f t="shared" si="18"/>
        <v/>
      </c>
      <c r="R21" s="198" t="str">
        <f t="shared" si="18"/>
        <v/>
      </c>
      <c r="S21" s="318">
        <f t="shared" si="1"/>
        <v>45</v>
      </c>
      <c r="T21" s="138">
        <f t="shared" si="19"/>
        <v>-30</v>
      </c>
      <c r="U21" s="125">
        <f t="shared" si="13"/>
        <v>91.45</v>
      </c>
      <c r="V21" s="150">
        <f t="shared" si="14"/>
        <v>5.757000000000005</v>
      </c>
      <c r="W21" s="82">
        <f t="shared" si="15"/>
        <v>-10</v>
      </c>
      <c r="X21" s="248">
        <f t="shared" si="6"/>
        <v>4</v>
      </c>
      <c r="Y21" s="139">
        <f t="shared" si="7"/>
        <v>7</v>
      </c>
      <c r="Z21" s="139">
        <f>IF($Y21="n/a","",IFERROR(COUNTIF($Y$2:$Y21,"="&amp;Y21),""))</f>
        <v>4</v>
      </c>
      <c r="AA21" s="139">
        <f>COUNTIF($X$2:X20,"&lt;"&amp;X21)</f>
        <v>5</v>
      </c>
      <c r="AB21" s="149">
        <f t="shared" si="8"/>
        <v>15</v>
      </c>
      <c r="AC21" s="319">
        <f t="shared" si="20"/>
        <v>5</v>
      </c>
    </row>
    <row r="22" spans="1:29" x14ac:dyDescent="0.2">
      <c r="A22" s="229">
        <v>62</v>
      </c>
      <c r="B22" s="342" t="s">
        <v>223</v>
      </c>
      <c r="C22" s="8" t="str">
        <f t="shared" si="10"/>
        <v>noel heritage</v>
      </c>
      <c r="D22" s="8" t="s">
        <v>21</v>
      </c>
      <c r="E22" s="19">
        <v>1.1281134259259261E-3</v>
      </c>
      <c r="F22" s="8"/>
      <c r="G22" s="8" t="s">
        <v>213</v>
      </c>
      <c r="H22" s="186" t="str">
        <f t="shared" si="18"/>
        <v/>
      </c>
      <c r="I22" s="186" t="str">
        <f t="shared" si="18"/>
        <v/>
      </c>
      <c r="J22" s="186" t="str">
        <f t="shared" si="18"/>
        <v/>
      </c>
      <c r="K22" s="186" t="str">
        <f t="shared" si="18"/>
        <v/>
      </c>
      <c r="L22" s="186" t="str">
        <f t="shared" si="18"/>
        <v/>
      </c>
      <c r="M22" s="186">
        <f t="shared" si="18"/>
        <v>100</v>
      </c>
      <c r="N22" s="186" t="str">
        <f t="shared" si="18"/>
        <v/>
      </c>
      <c r="O22" s="186" t="str">
        <f t="shared" si="18"/>
        <v/>
      </c>
      <c r="P22" s="186" t="str">
        <f t="shared" si="18"/>
        <v/>
      </c>
      <c r="Q22" s="186" t="str">
        <f t="shared" si="18"/>
        <v/>
      </c>
      <c r="R22" s="198" t="str">
        <f t="shared" si="18"/>
        <v/>
      </c>
      <c r="S22" s="318">
        <f t="shared" si="1"/>
        <v>100</v>
      </c>
      <c r="T22" s="138">
        <f t="shared" si="19"/>
        <v>-25</v>
      </c>
      <c r="U22" s="125">
        <f t="shared" si="13"/>
        <v>94.348000000000013</v>
      </c>
      <c r="V22" s="150">
        <f t="shared" si="14"/>
        <v>3.1209999999999951</v>
      </c>
      <c r="W22" s="82">
        <f t="shared" si="15"/>
        <v>-10</v>
      </c>
      <c r="X22" s="248">
        <f t="shared" si="6"/>
        <v>2</v>
      </c>
      <c r="Y22" s="139">
        <f t="shared" si="7"/>
        <v>4</v>
      </c>
      <c r="Z22" s="139">
        <f>IF($Y22="n/a","",IFERROR(COUNTIF($Y$2:$Y22,"="&amp;Y22),""))</f>
        <v>1</v>
      </c>
      <c r="AA22" s="139">
        <f>COUNTIF($X$2:X21,"&lt;"&amp;X22)</f>
        <v>1</v>
      </c>
      <c r="AB22" s="149">
        <f t="shared" si="8"/>
        <v>75</v>
      </c>
      <c r="AC22" s="319">
        <f t="shared" si="20"/>
        <v>65</v>
      </c>
    </row>
    <row r="23" spans="1:29" x14ac:dyDescent="0.2">
      <c r="A23" s="229">
        <v>141</v>
      </c>
      <c r="B23" s="342" t="s">
        <v>224</v>
      </c>
      <c r="C23" s="8" t="str">
        <f t="shared" si="10"/>
        <v>max lloyd</v>
      </c>
      <c r="D23" s="8" t="s">
        <v>21</v>
      </c>
      <c r="E23" s="19">
        <v>1.1288541666666667E-3</v>
      </c>
      <c r="F23" s="8"/>
      <c r="G23" s="8" t="s">
        <v>213</v>
      </c>
      <c r="H23" s="186" t="str">
        <f t="shared" si="18"/>
        <v/>
      </c>
      <c r="I23" s="186" t="str">
        <f t="shared" si="18"/>
        <v/>
      </c>
      <c r="J23" s="186" t="str">
        <f t="shared" si="18"/>
        <v/>
      </c>
      <c r="K23" s="186" t="str">
        <f t="shared" si="18"/>
        <v/>
      </c>
      <c r="L23" s="186" t="str">
        <f t="shared" si="18"/>
        <v/>
      </c>
      <c r="M23" s="186">
        <f t="shared" si="18"/>
        <v>75</v>
      </c>
      <c r="N23" s="186" t="str">
        <f t="shared" si="18"/>
        <v/>
      </c>
      <c r="O23" s="186" t="str">
        <f t="shared" si="18"/>
        <v/>
      </c>
      <c r="P23" s="186" t="str">
        <f t="shared" si="18"/>
        <v/>
      </c>
      <c r="Q23" s="186" t="str">
        <f t="shared" si="18"/>
        <v/>
      </c>
      <c r="R23" s="198" t="str">
        <f t="shared" si="18"/>
        <v/>
      </c>
      <c r="S23" s="318">
        <f t="shared" si="1"/>
        <v>75</v>
      </c>
      <c r="T23" s="138">
        <f t="shared" si="19"/>
        <v>-15</v>
      </c>
      <c r="U23" s="125">
        <f t="shared" si="13"/>
        <v>94.348000000000013</v>
      </c>
      <c r="V23" s="150">
        <f t="shared" si="14"/>
        <v>3.1849999999999881</v>
      </c>
      <c r="W23" s="82">
        <f t="shared" si="15"/>
        <v>-10</v>
      </c>
      <c r="X23" s="248">
        <f t="shared" si="6"/>
        <v>2</v>
      </c>
      <c r="Y23" s="139">
        <f t="shared" si="7"/>
        <v>4</v>
      </c>
      <c r="Z23" s="139">
        <f>IF($Y23="n/a","",IFERROR(COUNTIF($Y$2:$Y23,"="&amp;Y23),""))</f>
        <v>2</v>
      </c>
      <c r="AA23" s="139">
        <f>COUNTIF($X$2:X22,"&lt;"&amp;X23)</f>
        <v>1</v>
      </c>
      <c r="AB23" s="149">
        <f t="shared" si="8"/>
        <v>60</v>
      </c>
      <c r="AC23" s="319">
        <f t="shared" si="20"/>
        <v>50</v>
      </c>
    </row>
    <row r="24" spans="1:29" x14ac:dyDescent="0.2">
      <c r="A24" s="229">
        <v>18</v>
      </c>
      <c r="B24" s="342" t="s">
        <v>230</v>
      </c>
      <c r="C24" s="8" t="str">
        <f t="shared" si="10"/>
        <v>tom whelan</v>
      </c>
      <c r="D24" s="8" t="s">
        <v>48</v>
      </c>
      <c r="E24" s="19">
        <v>1.1391435185185183E-3</v>
      </c>
      <c r="F24" s="8"/>
      <c r="G24" s="8" t="s">
        <v>213</v>
      </c>
      <c r="H24" s="186" t="str">
        <f t="shared" si="18"/>
        <v/>
      </c>
      <c r="I24" s="186" t="str">
        <f t="shared" si="18"/>
        <v/>
      </c>
      <c r="J24" s="186" t="str">
        <f t="shared" si="18"/>
        <v/>
      </c>
      <c r="K24" s="186" t="str">
        <f t="shared" si="18"/>
        <v/>
      </c>
      <c r="L24" s="186">
        <f t="shared" si="18"/>
        <v>30</v>
      </c>
      <c r="M24" s="186" t="str">
        <f t="shared" si="18"/>
        <v/>
      </c>
      <c r="N24" s="186" t="str">
        <f t="shared" si="18"/>
        <v/>
      </c>
      <c r="O24" s="186" t="str">
        <f t="shared" si="18"/>
        <v/>
      </c>
      <c r="P24" s="186" t="str">
        <f t="shared" si="18"/>
        <v/>
      </c>
      <c r="Q24" s="186" t="str">
        <f t="shared" si="18"/>
        <v/>
      </c>
      <c r="R24" s="198" t="str">
        <f t="shared" si="18"/>
        <v/>
      </c>
      <c r="S24" s="318">
        <f t="shared" si="1"/>
        <v>30</v>
      </c>
      <c r="T24" s="138">
        <f t="shared" si="19"/>
        <v>-15</v>
      </c>
      <c r="U24" s="125">
        <f t="shared" si="13"/>
        <v>91.45</v>
      </c>
      <c r="V24" s="150">
        <f t="shared" si="14"/>
        <v>6.97199999999998</v>
      </c>
      <c r="W24" s="82">
        <f t="shared" si="15"/>
        <v>-10</v>
      </c>
      <c r="X24" s="248">
        <f t="shared" si="6"/>
        <v>4</v>
      </c>
      <c r="Y24" s="139">
        <f t="shared" si="7"/>
        <v>7</v>
      </c>
      <c r="Z24" s="139">
        <f>IF($Y24="n/a","",IFERROR(COUNTIF($Y$2:$Y24,"="&amp;Y24),""))</f>
        <v>5</v>
      </c>
      <c r="AA24" s="139">
        <f>COUNTIF($X$2:X23,"&lt;"&amp;X24)</f>
        <v>7</v>
      </c>
      <c r="AB24" s="149">
        <f t="shared" si="8"/>
        <v>15</v>
      </c>
      <c r="AC24" s="319">
        <f t="shared" si="20"/>
        <v>5</v>
      </c>
    </row>
    <row r="25" spans="1:29" x14ac:dyDescent="0.2">
      <c r="A25" s="229">
        <v>58</v>
      </c>
      <c r="B25" s="342" t="s">
        <v>245</v>
      </c>
      <c r="C25" s="8" t="str">
        <f t="shared" si="10"/>
        <v>murray seymour</v>
      </c>
      <c r="D25" s="8" t="s">
        <v>21</v>
      </c>
      <c r="E25" s="19">
        <v>1.1430671296296295E-3</v>
      </c>
      <c r="F25" s="8"/>
      <c r="G25" s="8" t="s">
        <v>213</v>
      </c>
      <c r="H25" s="186" t="str">
        <f t="shared" si="18"/>
        <v/>
      </c>
      <c r="I25" s="186" t="str">
        <f t="shared" si="18"/>
        <v/>
      </c>
      <c r="J25" s="186" t="str">
        <f t="shared" si="18"/>
        <v/>
      </c>
      <c r="K25" s="186" t="str">
        <f t="shared" si="18"/>
        <v/>
      </c>
      <c r="L25" s="186" t="str">
        <f t="shared" si="18"/>
        <v/>
      </c>
      <c r="M25" s="186">
        <f t="shared" si="18"/>
        <v>60</v>
      </c>
      <c r="N25" s="186" t="str">
        <f t="shared" si="18"/>
        <v/>
      </c>
      <c r="O25" s="186" t="str">
        <f t="shared" si="18"/>
        <v/>
      </c>
      <c r="P25" s="186" t="str">
        <f t="shared" si="18"/>
        <v/>
      </c>
      <c r="Q25" s="186" t="str">
        <f t="shared" si="18"/>
        <v/>
      </c>
      <c r="R25" s="198" t="str">
        <f t="shared" si="18"/>
        <v/>
      </c>
      <c r="S25" s="318">
        <f t="shared" si="1"/>
        <v>60</v>
      </c>
      <c r="T25" s="138">
        <f t="shared" si="19"/>
        <v>-15</v>
      </c>
      <c r="U25" s="125">
        <f t="shared" si="13"/>
        <v>94.348000000000013</v>
      </c>
      <c r="V25" s="150">
        <f t="shared" si="14"/>
        <v>4.4129999999999825</v>
      </c>
      <c r="W25" s="82">
        <f t="shared" si="15"/>
        <v>-10</v>
      </c>
      <c r="X25" s="248">
        <f t="shared" si="6"/>
        <v>2</v>
      </c>
      <c r="Y25" s="139">
        <f t="shared" si="7"/>
        <v>4</v>
      </c>
      <c r="Z25" s="139">
        <f>IF($Y25="n/a","",IFERROR(COUNTIF($Y$2:$Y25,"="&amp;Y25),""))</f>
        <v>3</v>
      </c>
      <c r="AA25" s="139">
        <f>COUNTIF($X$2:X24,"&lt;"&amp;X25)</f>
        <v>1</v>
      </c>
      <c r="AB25" s="149">
        <f t="shared" si="8"/>
        <v>45</v>
      </c>
      <c r="AC25" s="319">
        <f t="shared" si="20"/>
        <v>35</v>
      </c>
    </row>
    <row r="26" spans="1:29" x14ac:dyDescent="0.2">
      <c r="A26" s="229">
        <v>86</v>
      </c>
      <c r="B26" s="342" t="s">
        <v>233</v>
      </c>
      <c r="C26" s="8" t="str">
        <f t="shared" si="10"/>
        <v>simon acfield</v>
      </c>
      <c r="D26" s="8" t="s">
        <v>48</v>
      </c>
      <c r="E26" s="19">
        <v>1.1465393518518519E-3</v>
      </c>
      <c r="F26" s="8"/>
      <c r="G26" s="8" t="s">
        <v>134</v>
      </c>
      <c r="H26" s="186" t="str">
        <f t="shared" si="18"/>
        <v/>
      </c>
      <c r="I26" s="186" t="str">
        <f t="shared" si="18"/>
        <v/>
      </c>
      <c r="J26" s="186" t="str">
        <f t="shared" si="18"/>
        <v/>
      </c>
      <c r="K26" s="186" t="str">
        <f t="shared" si="18"/>
        <v/>
      </c>
      <c r="L26" s="186">
        <f t="shared" si="18"/>
        <v>15</v>
      </c>
      <c r="M26" s="186" t="str">
        <f t="shared" si="18"/>
        <v/>
      </c>
      <c r="N26" s="186" t="str">
        <f t="shared" si="18"/>
        <v/>
      </c>
      <c r="O26" s="186" t="str">
        <f t="shared" si="18"/>
        <v/>
      </c>
      <c r="P26" s="186" t="str">
        <f t="shared" si="18"/>
        <v/>
      </c>
      <c r="Q26" s="186" t="str">
        <f t="shared" si="18"/>
        <v/>
      </c>
      <c r="R26" s="198" t="str">
        <f t="shared" si="18"/>
        <v/>
      </c>
      <c r="S26" s="318">
        <f t="shared" si="1"/>
        <v>15</v>
      </c>
      <c r="T26" s="138">
        <f t="shared" si="19"/>
        <v>0</v>
      </c>
      <c r="U26" s="125">
        <f t="shared" si="13"/>
        <v>91.45</v>
      </c>
      <c r="V26" s="150">
        <f t="shared" si="14"/>
        <v>7.6110000000000042</v>
      </c>
      <c r="W26" s="82">
        <f t="shared" si="15"/>
        <v>-10</v>
      </c>
      <c r="X26" s="248">
        <f t="shared" si="6"/>
        <v>4</v>
      </c>
      <c r="Y26" s="139">
        <f t="shared" si="7"/>
        <v>7</v>
      </c>
      <c r="Z26" s="139">
        <f>IF($Y26="n/a","",IFERROR(COUNTIF($Y$2:$Y26,"="&amp;Y26),""))</f>
        <v>6</v>
      </c>
      <c r="AA26" s="139">
        <f>COUNTIF($X$2:X25,"&lt;"&amp;X26)</f>
        <v>8</v>
      </c>
      <c r="AB26" s="149">
        <f t="shared" si="8"/>
        <v>15</v>
      </c>
      <c r="AC26" s="319">
        <f t="shared" si="20"/>
        <v>5</v>
      </c>
    </row>
    <row r="27" spans="1:29" x14ac:dyDescent="0.2">
      <c r="A27" s="229">
        <v>242</v>
      </c>
      <c r="B27" s="342" t="s">
        <v>228</v>
      </c>
      <c r="C27" s="8" t="str">
        <f t="shared" si="10"/>
        <v>leon bogers</v>
      </c>
      <c r="D27" s="8" t="s">
        <v>26</v>
      </c>
      <c r="E27" s="19">
        <v>1.1483680555555555E-3</v>
      </c>
      <c r="F27" s="8"/>
      <c r="G27" s="8" t="s">
        <v>226</v>
      </c>
      <c r="H27" s="186" t="str">
        <f t="shared" si="18"/>
        <v/>
      </c>
      <c r="I27" s="186" t="str">
        <f t="shared" si="18"/>
        <v/>
      </c>
      <c r="J27" s="186" t="str">
        <f t="shared" si="18"/>
        <v/>
      </c>
      <c r="K27" s="186" t="str">
        <f t="shared" si="18"/>
        <v/>
      </c>
      <c r="L27" s="186" t="str">
        <f t="shared" si="18"/>
        <v/>
      </c>
      <c r="M27" s="186" t="str">
        <f t="shared" si="18"/>
        <v/>
      </c>
      <c r="N27" s="186" t="str">
        <f t="shared" si="18"/>
        <v/>
      </c>
      <c r="O27" s="186" t="str">
        <f t="shared" si="18"/>
        <v/>
      </c>
      <c r="P27" s="186" t="str">
        <f t="shared" si="18"/>
        <v/>
      </c>
      <c r="Q27" s="186" t="str">
        <f t="shared" si="18"/>
        <v/>
      </c>
      <c r="R27" s="198" t="str">
        <f t="shared" si="18"/>
        <v/>
      </c>
      <c r="S27" s="318">
        <f t="shared" si="1"/>
        <v>0</v>
      </c>
      <c r="T27" s="138">
        <f t="shared" si="19"/>
        <v>0</v>
      </c>
      <c r="U27" s="125" t="str">
        <f t="shared" si="13"/>
        <v/>
      </c>
      <c r="V27" s="150"/>
      <c r="W27" s="82"/>
      <c r="X27" s="248" t="str">
        <f t="shared" si="6"/>
        <v>n/a</v>
      </c>
      <c r="Y27" s="139" t="str">
        <f t="shared" si="7"/>
        <v>n/a</v>
      </c>
      <c r="Z27" s="139" t="str">
        <f>IF($Y27="n/a","",IFERROR(COUNTIF($Y$2:$Y27,"="&amp;Y27),""))</f>
        <v/>
      </c>
      <c r="AA27" s="139">
        <f>COUNTIF($X$2:X26,"&lt;"&amp;X27)</f>
        <v>0</v>
      </c>
      <c r="AB27" s="149">
        <f t="shared" si="8"/>
        <v>0</v>
      </c>
      <c r="AC27" s="319">
        <f t="shared" si="20"/>
        <v>0</v>
      </c>
    </row>
    <row r="28" spans="1:29" x14ac:dyDescent="0.2">
      <c r="A28" s="229">
        <v>35</v>
      </c>
      <c r="B28" s="342" t="s">
        <v>244</v>
      </c>
      <c r="C28" s="8" t="str">
        <f t="shared" si="10"/>
        <v>matthew cavell</v>
      </c>
      <c r="D28" s="8" t="s">
        <v>5</v>
      </c>
      <c r="E28" s="19">
        <v>1.1506712962962963E-3</v>
      </c>
      <c r="F28" s="8"/>
      <c r="G28" s="8" t="s">
        <v>226</v>
      </c>
      <c r="H28" s="186" t="str">
        <f t="shared" si="11"/>
        <v/>
      </c>
      <c r="I28" s="186" t="str">
        <f t="shared" si="11"/>
        <v/>
      </c>
      <c r="J28" s="186" t="str">
        <f t="shared" si="11"/>
        <v/>
      </c>
      <c r="K28" s="186" t="str">
        <f t="shared" si="11"/>
        <v/>
      </c>
      <c r="L28" s="186" t="str">
        <f t="shared" si="11"/>
        <v/>
      </c>
      <c r="M28" s="186" t="str">
        <f t="shared" si="11"/>
        <v/>
      </c>
      <c r="N28" s="186" t="str">
        <f t="shared" si="11"/>
        <v/>
      </c>
      <c r="O28" s="186" t="str">
        <f t="shared" si="11"/>
        <v/>
      </c>
      <c r="P28" s="186" t="str">
        <f t="shared" si="11"/>
        <v/>
      </c>
      <c r="Q28" s="186">
        <f t="shared" si="11"/>
        <v>75</v>
      </c>
      <c r="R28" s="198" t="str">
        <f t="shared" si="11"/>
        <v/>
      </c>
      <c r="S28" s="318">
        <f t="shared" si="1"/>
        <v>75</v>
      </c>
      <c r="T28" s="138">
        <f t="shared" si="16"/>
        <v>0</v>
      </c>
      <c r="U28" s="125">
        <f t="shared" si="13"/>
        <v>95.12</v>
      </c>
      <c r="V28" s="150">
        <f t="shared" si="14"/>
        <v>4.2980000000000018</v>
      </c>
      <c r="W28" s="82">
        <f t="shared" si="15"/>
        <v>-10</v>
      </c>
      <c r="X28" s="248">
        <f t="shared" si="6"/>
        <v>1</v>
      </c>
      <c r="Y28" s="139">
        <f t="shared" si="7"/>
        <v>2</v>
      </c>
      <c r="Z28" s="139">
        <f>IF($Y28="n/a","",IFERROR(COUNTIF($Y$2:$Y28,"="&amp;Y28),""))</f>
        <v>2</v>
      </c>
      <c r="AA28" s="139">
        <f>COUNTIF($X$2:X27,"&lt;"&amp;X28)</f>
        <v>0</v>
      </c>
      <c r="AB28" s="149">
        <f t="shared" si="8"/>
        <v>75</v>
      </c>
      <c r="AC28" s="319">
        <f t="shared" si="17"/>
        <v>65</v>
      </c>
    </row>
    <row r="29" spans="1:29" x14ac:dyDescent="0.2">
      <c r="A29" s="229">
        <v>37</v>
      </c>
      <c r="B29" s="342" t="s">
        <v>234</v>
      </c>
      <c r="C29" s="8" t="str">
        <f t="shared" si="10"/>
        <v>andrew potter</v>
      </c>
      <c r="D29" s="8" t="s">
        <v>26</v>
      </c>
      <c r="E29" s="19">
        <v>1.1542708333333333E-3</v>
      </c>
      <c r="F29" s="8"/>
      <c r="G29" s="8" t="s">
        <v>226</v>
      </c>
      <c r="H29" s="186" t="str">
        <f t="shared" si="11"/>
        <v/>
      </c>
      <c r="I29" s="186" t="str">
        <f t="shared" si="11"/>
        <v/>
      </c>
      <c r="J29" s="186" t="str">
        <f t="shared" si="11"/>
        <v/>
      </c>
      <c r="K29" s="186" t="str">
        <f t="shared" si="11"/>
        <v/>
      </c>
      <c r="L29" s="186" t="str">
        <f t="shared" si="11"/>
        <v/>
      </c>
      <c r="M29" s="186" t="str">
        <f t="shared" si="11"/>
        <v/>
      </c>
      <c r="N29" s="186" t="str">
        <f t="shared" si="11"/>
        <v/>
      </c>
      <c r="O29" s="186" t="str">
        <f t="shared" si="11"/>
        <v/>
      </c>
      <c r="P29" s="186" t="str">
        <f t="shared" si="11"/>
        <v/>
      </c>
      <c r="Q29" s="186" t="str">
        <f t="shared" si="11"/>
        <v/>
      </c>
      <c r="R29" s="198" t="str">
        <f t="shared" si="11"/>
        <v/>
      </c>
      <c r="S29" s="318">
        <f t="shared" si="1"/>
        <v>0</v>
      </c>
      <c r="T29" s="138">
        <f t="shared" si="16"/>
        <v>0</v>
      </c>
      <c r="U29" s="125" t="str">
        <f t="shared" si="13"/>
        <v/>
      </c>
      <c r="V29" s="150"/>
      <c r="W29" s="82"/>
      <c r="X29" s="248" t="str">
        <f t="shared" si="6"/>
        <v>n/a</v>
      </c>
      <c r="Y29" s="139" t="str">
        <f t="shared" si="7"/>
        <v>n/a</v>
      </c>
      <c r="Z29" s="139" t="str">
        <f>IF($Y29="n/a","",IFERROR(COUNTIF($Y$2:$Y29,"="&amp;Y29),""))</f>
        <v/>
      </c>
      <c r="AA29" s="139">
        <f>COUNTIF($X$2:X28,"&lt;"&amp;X29)</f>
        <v>0</v>
      </c>
      <c r="AB29" s="149">
        <f t="shared" si="8"/>
        <v>0</v>
      </c>
      <c r="AC29" s="319">
        <f t="shared" si="17"/>
        <v>0</v>
      </c>
    </row>
    <row r="30" spans="1:29" x14ac:dyDescent="0.2">
      <c r="A30" s="229">
        <v>247</v>
      </c>
      <c r="B30" s="351" t="s">
        <v>235</v>
      </c>
      <c r="C30" s="8" t="str">
        <f t="shared" si="10"/>
        <v>wayne scanlan</v>
      </c>
      <c r="D30" s="8" t="s">
        <v>21</v>
      </c>
      <c r="E30" s="19">
        <v>1.1579050925925925E-3</v>
      </c>
      <c r="F30" s="8"/>
      <c r="G30" s="8" t="s">
        <v>226</v>
      </c>
      <c r="H30" s="186" t="str">
        <f t="shared" si="11"/>
        <v/>
      </c>
      <c r="I30" s="186" t="str">
        <f t="shared" si="11"/>
        <v/>
      </c>
      <c r="J30" s="186" t="str">
        <f t="shared" si="11"/>
        <v/>
      </c>
      <c r="K30" s="186" t="str">
        <f t="shared" si="11"/>
        <v/>
      </c>
      <c r="L30" s="186" t="str">
        <f t="shared" si="11"/>
        <v/>
      </c>
      <c r="M30" s="186">
        <f t="shared" si="11"/>
        <v>45</v>
      </c>
      <c r="N30" s="186" t="str">
        <f t="shared" si="11"/>
        <v/>
      </c>
      <c r="O30" s="186" t="str">
        <f t="shared" si="11"/>
        <v/>
      </c>
      <c r="P30" s="186" t="str">
        <f t="shared" si="11"/>
        <v/>
      </c>
      <c r="Q30" s="186" t="str">
        <f t="shared" si="11"/>
        <v/>
      </c>
      <c r="R30" s="198" t="str">
        <f t="shared" si="11"/>
        <v/>
      </c>
      <c r="S30" s="318">
        <f t="shared" si="1"/>
        <v>45</v>
      </c>
      <c r="T30" s="138">
        <f t="shared" si="16"/>
        <v>-30</v>
      </c>
      <c r="U30" s="125">
        <f t="shared" si="13"/>
        <v>94.348000000000013</v>
      </c>
      <c r="V30" s="150">
        <f t="shared" si="14"/>
        <v>5.694999999999979</v>
      </c>
      <c r="W30" s="82">
        <f t="shared" si="15"/>
        <v>-10</v>
      </c>
      <c r="X30" s="248">
        <f t="shared" si="6"/>
        <v>2</v>
      </c>
      <c r="Y30" s="139">
        <f t="shared" si="7"/>
        <v>4</v>
      </c>
      <c r="Z30" s="139">
        <f>IF($Y30="n/a","",IFERROR(COUNTIF($Y$2:$Y30,"="&amp;Y30),""))</f>
        <v>4</v>
      </c>
      <c r="AA30" s="139">
        <f>COUNTIF($X$2:X29,"&lt;"&amp;X30)</f>
        <v>2</v>
      </c>
      <c r="AB30" s="149">
        <f t="shared" si="8"/>
        <v>15</v>
      </c>
      <c r="AC30" s="319">
        <f t="shared" si="17"/>
        <v>5</v>
      </c>
    </row>
    <row r="31" spans="1:29" x14ac:dyDescent="0.2">
      <c r="A31" s="229">
        <v>66</v>
      </c>
      <c r="B31" s="342" t="s">
        <v>251</v>
      </c>
      <c r="C31" s="8" t="str">
        <f t="shared" si="10"/>
        <v>george mitropoulos</v>
      </c>
      <c r="D31" s="8" t="s">
        <v>26</v>
      </c>
      <c r="E31" s="19">
        <v>1.1668518518518519E-3</v>
      </c>
      <c r="F31" s="8"/>
      <c r="G31" s="8" t="s">
        <v>226</v>
      </c>
      <c r="H31" s="186" t="str">
        <f t="shared" si="11"/>
        <v/>
      </c>
      <c r="I31" s="186" t="str">
        <f t="shared" si="11"/>
        <v/>
      </c>
      <c r="J31" s="186" t="str">
        <f t="shared" si="11"/>
        <v/>
      </c>
      <c r="K31" s="186" t="str">
        <f t="shared" si="11"/>
        <v/>
      </c>
      <c r="L31" s="186" t="str">
        <f t="shared" si="11"/>
        <v/>
      </c>
      <c r="M31" s="186" t="str">
        <f t="shared" si="11"/>
        <v/>
      </c>
      <c r="N31" s="186" t="str">
        <f t="shared" si="11"/>
        <v/>
      </c>
      <c r="O31" s="186" t="str">
        <f t="shared" si="11"/>
        <v/>
      </c>
      <c r="P31" s="186" t="str">
        <f t="shared" si="11"/>
        <v/>
      </c>
      <c r="Q31" s="186" t="str">
        <f t="shared" si="11"/>
        <v/>
      </c>
      <c r="R31" s="198" t="str">
        <f t="shared" si="11"/>
        <v/>
      </c>
      <c r="S31" s="318">
        <f t="shared" si="1"/>
        <v>0</v>
      </c>
      <c r="T31" s="138">
        <f t="shared" si="2"/>
        <v>0</v>
      </c>
      <c r="U31" s="125" t="str">
        <f t="shared" si="13"/>
        <v/>
      </c>
      <c r="V31" s="150"/>
      <c r="W31" s="82"/>
      <c r="X31" s="248" t="str">
        <f t="shared" si="6"/>
        <v>n/a</v>
      </c>
      <c r="Y31" s="139" t="str">
        <f t="shared" si="7"/>
        <v>n/a</v>
      </c>
      <c r="Z31" s="139" t="str">
        <f>IF($Y31="n/a","",IFERROR(COUNTIF($Y$2:$Y31,"="&amp;Y31),""))</f>
        <v/>
      </c>
      <c r="AA31" s="139">
        <f>COUNTIF($X$2:X30,"&lt;"&amp;X31)</f>
        <v>0</v>
      </c>
      <c r="AB31" s="149">
        <f t="shared" si="8"/>
        <v>0</v>
      </c>
      <c r="AC31" s="319">
        <f t="shared" si="9"/>
        <v>0</v>
      </c>
    </row>
    <row r="32" spans="1:29" x14ac:dyDescent="0.2">
      <c r="A32" s="229">
        <v>2</v>
      </c>
      <c r="B32" s="342" t="s">
        <v>232</v>
      </c>
      <c r="C32" s="8" t="str">
        <f t="shared" si="10"/>
        <v>john downes</v>
      </c>
      <c r="D32" s="8" t="s">
        <v>5</v>
      </c>
      <c r="E32" s="19">
        <v>1.1699189814814816E-3</v>
      </c>
      <c r="F32" s="8"/>
      <c r="G32" s="8" t="s">
        <v>226</v>
      </c>
      <c r="H32" s="186" t="str">
        <f t="shared" si="11"/>
        <v/>
      </c>
      <c r="I32" s="186" t="str">
        <f t="shared" si="11"/>
        <v/>
      </c>
      <c r="J32" s="186" t="str">
        <f t="shared" si="11"/>
        <v/>
      </c>
      <c r="K32" s="186" t="str">
        <f t="shared" si="11"/>
        <v/>
      </c>
      <c r="L32" s="186" t="str">
        <f t="shared" si="11"/>
        <v/>
      </c>
      <c r="M32" s="186" t="str">
        <f t="shared" si="11"/>
        <v/>
      </c>
      <c r="N32" s="186" t="str">
        <f t="shared" si="11"/>
        <v/>
      </c>
      <c r="O32" s="186" t="str">
        <f t="shared" si="11"/>
        <v/>
      </c>
      <c r="P32" s="186" t="str">
        <f t="shared" si="11"/>
        <v/>
      </c>
      <c r="Q32" s="186">
        <f t="shared" si="11"/>
        <v>60</v>
      </c>
      <c r="R32" s="198" t="str">
        <f t="shared" si="11"/>
        <v/>
      </c>
      <c r="S32" s="318">
        <f t="shared" si="1"/>
        <v>60</v>
      </c>
      <c r="T32" s="138">
        <f t="shared" si="2"/>
        <v>0</v>
      </c>
      <c r="U32" s="125">
        <f t="shared" si="13"/>
        <v>95.12</v>
      </c>
      <c r="V32" s="150">
        <f t="shared" si="14"/>
        <v>5.9610000000000127</v>
      </c>
      <c r="W32" s="82">
        <f t="shared" si="15"/>
        <v>-10</v>
      </c>
      <c r="X32" s="248">
        <f t="shared" si="6"/>
        <v>1</v>
      </c>
      <c r="Y32" s="139">
        <f t="shared" si="7"/>
        <v>2</v>
      </c>
      <c r="Z32" s="139">
        <f>IF($Y32="n/a","",IFERROR(COUNTIF($Y$2:$Y32,"="&amp;Y32),""))</f>
        <v>3</v>
      </c>
      <c r="AA32" s="139">
        <f>COUNTIF($X$2:X31,"&lt;"&amp;X32)</f>
        <v>0</v>
      </c>
      <c r="AB32" s="149">
        <f t="shared" si="8"/>
        <v>60</v>
      </c>
      <c r="AC32" s="319">
        <f t="shared" si="9"/>
        <v>50</v>
      </c>
    </row>
    <row r="33" spans="1:33" x14ac:dyDescent="0.2">
      <c r="A33" s="229">
        <v>737</v>
      </c>
      <c r="B33" s="342" t="s">
        <v>237</v>
      </c>
      <c r="C33" s="8" t="str">
        <f t="shared" si="10"/>
        <v>stuart dawson</v>
      </c>
      <c r="D33" s="8" t="s">
        <v>5</v>
      </c>
      <c r="E33" s="19">
        <v>1.1827777777777778E-3</v>
      </c>
      <c r="F33" s="8"/>
      <c r="G33" s="8" t="s">
        <v>226</v>
      </c>
      <c r="H33" s="186" t="str">
        <f t="shared" si="11"/>
        <v/>
      </c>
      <c r="I33" s="186" t="str">
        <f t="shared" si="11"/>
        <v/>
      </c>
      <c r="J33" s="186" t="str">
        <f t="shared" si="11"/>
        <v/>
      </c>
      <c r="K33" s="186" t="str">
        <f t="shared" si="11"/>
        <v/>
      </c>
      <c r="L33" s="186" t="str">
        <f t="shared" si="11"/>
        <v/>
      </c>
      <c r="M33" s="186" t="str">
        <f t="shared" si="11"/>
        <v/>
      </c>
      <c r="N33" s="186" t="str">
        <f t="shared" si="11"/>
        <v/>
      </c>
      <c r="O33" s="186" t="str">
        <f t="shared" si="11"/>
        <v/>
      </c>
      <c r="P33" s="186" t="str">
        <f t="shared" si="11"/>
        <v/>
      </c>
      <c r="Q33" s="186">
        <f t="shared" si="11"/>
        <v>45</v>
      </c>
      <c r="R33" s="198" t="str">
        <f t="shared" si="11"/>
        <v/>
      </c>
      <c r="S33" s="318">
        <f t="shared" si="1"/>
        <v>45</v>
      </c>
      <c r="T33" s="138">
        <f t="shared" si="2"/>
        <v>0</v>
      </c>
      <c r="U33" s="125">
        <f t="shared" si="13"/>
        <v>95.12</v>
      </c>
      <c r="V33" s="150">
        <f t="shared" si="14"/>
        <v>7.0720000000000027</v>
      </c>
      <c r="W33" s="82">
        <f t="shared" si="15"/>
        <v>-10</v>
      </c>
      <c r="X33" s="248">
        <f t="shared" si="6"/>
        <v>1</v>
      </c>
      <c r="Y33" s="139">
        <f t="shared" si="7"/>
        <v>2</v>
      </c>
      <c r="Z33" s="139">
        <f>IF($Y33="n/a","",IFERROR(COUNTIF($Y$2:$Y33,"="&amp;Y33),""))</f>
        <v>4</v>
      </c>
      <c r="AA33" s="139">
        <f>COUNTIF($X$2:X32,"&lt;"&amp;X33)</f>
        <v>0</v>
      </c>
      <c r="AB33" s="149">
        <f t="shared" si="8"/>
        <v>45</v>
      </c>
      <c r="AC33" s="319">
        <f t="shared" si="9"/>
        <v>35</v>
      </c>
    </row>
    <row r="34" spans="1:33" x14ac:dyDescent="0.2">
      <c r="A34" s="229">
        <v>40</v>
      </c>
      <c r="B34" s="342" t="s">
        <v>252</v>
      </c>
      <c r="C34" s="8" t="str">
        <f t="shared" si="10"/>
        <v>peter whitaker</v>
      </c>
      <c r="D34" s="8" t="s">
        <v>4</v>
      </c>
      <c r="E34" s="19">
        <v>1.1902083333333335E-3</v>
      </c>
      <c r="F34" s="8"/>
      <c r="G34" s="8" t="s">
        <v>222</v>
      </c>
      <c r="H34" s="186" t="str">
        <f t="shared" si="11"/>
        <v/>
      </c>
      <c r="I34" s="186" t="str">
        <f t="shared" si="11"/>
        <v/>
      </c>
      <c r="J34" s="186" t="str">
        <f t="shared" si="11"/>
        <v/>
      </c>
      <c r="K34" s="186" t="str">
        <f t="shared" si="11"/>
        <v/>
      </c>
      <c r="L34" s="186" t="str">
        <f t="shared" si="11"/>
        <v/>
      </c>
      <c r="M34" s="186" t="str">
        <f t="shared" si="11"/>
        <v/>
      </c>
      <c r="N34" s="186" t="str">
        <f t="shared" si="11"/>
        <v/>
      </c>
      <c r="O34" s="186" t="str">
        <f t="shared" si="11"/>
        <v/>
      </c>
      <c r="P34" s="186">
        <f t="shared" si="11"/>
        <v>60</v>
      </c>
      <c r="Q34" s="186" t="str">
        <f t="shared" si="11"/>
        <v/>
      </c>
      <c r="R34" s="198" t="str">
        <f t="shared" si="11"/>
        <v/>
      </c>
      <c r="S34" s="318">
        <f t="shared" si="1"/>
        <v>60</v>
      </c>
      <c r="T34" s="138">
        <f t="shared" si="2"/>
        <v>-45</v>
      </c>
      <c r="U34" s="125">
        <f t="shared" si="13"/>
        <v>91.527999999999992</v>
      </c>
      <c r="V34" s="150">
        <f t="shared" si="14"/>
        <v>11.306000000000026</v>
      </c>
      <c r="W34" s="82">
        <f t="shared" si="15"/>
        <v>-10</v>
      </c>
      <c r="X34" s="248">
        <f t="shared" si="6"/>
        <v>3</v>
      </c>
      <c r="Y34" s="139">
        <f t="shared" si="7"/>
        <v>5</v>
      </c>
      <c r="Z34" s="139">
        <f>IF($Y34="n/a","",IFERROR(COUNTIF($Y$2:$Y34,"="&amp;Y34),""))</f>
        <v>3</v>
      </c>
      <c r="AA34" s="139">
        <f>COUNTIF($X$2:X33,"&lt;"&amp;X34)</f>
        <v>10</v>
      </c>
      <c r="AB34" s="149">
        <f t="shared" si="8"/>
        <v>15</v>
      </c>
      <c r="AC34" s="319">
        <f t="shared" si="9"/>
        <v>5</v>
      </c>
    </row>
    <row r="35" spans="1:33" x14ac:dyDescent="0.2">
      <c r="A35" s="229">
        <v>201</v>
      </c>
      <c r="B35" s="342" t="s">
        <v>253</v>
      </c>
      <c r="C35" s="8" t="str">
        <f t="shared" si="10"/>
        <v>ajith perera</v>
      </c>
      <c r="D35" s="8" t="s">
        <v>26</v>
      </c>
      <c r="E35" s="19">
        <v>1.1943287037037037E-3</v>
      </c>
      <c r="F35" s="8"/>
      <c r="G35" s="8" t="s">
        <v>222</v>
      </c>
      <c r="H35" s="186" t="str">
        <f t="shared" si="11"/>
        <v/>
      </c>
      <c r="I35" s="186" t="str">
        <f t="shared" si="11"/>
        <v/>
      </c>
      <c r="J35" s="186" t="str">
        <f t="shared" si="11"/>
        <v/>
      </c>
      <c r="K35" s="186" t="str">
        <f t="shared" si="11"/>
        <v/>
      </c>
      <c r="L35" s="186" t="str">
        <f t="shared" si="11"/>
        <v/>
      </c>
      <c r="M35" s="186" t="str">
        <f t="shared" si="11"/>
        <v/>
      </c>
      <c r="N35" s="186" t="str">
        <f t="shared" si="11"/>
        <v/>
      </c>
      <c r="O35" s="186" t="str">
        <f t="shared" si="11"/>
        <v/>
      </c>
      <c r="P35" s="186" t="str">
        <f t="shared" si="11"/>
        <v/>
      </c>
      <c r="Q35" s="186" t="str">
        <f t="shared" si="11"/>
        <v/>
      </c>
      <c r="R35" s="198" t="str">
        <f t="shared" si="11"/>
        <v/>
      </c>
      <c r="S35" s="318">
        <f t="shared" si="1"/>
        <v>0</v>
      </c>
      <c r="T35" s="138">
        <f t="shared" si="2"/>
        <v>0</v>
      </c>
      <c r="U35" s="125" t="str">
        <f t="shared" si="13"/>
        <v/>
      </c>
      <c r="V35" s="150"/>
      <c r="W35" s="82"/>
      <c r="X35" s="248" t="str">
        <f t="shared" si="6"/>
        <v>n/a</v>
      </c>
      <c r="Y35" s="139" t="str">
        <f t="shared" si="7"/>
        <v>n/a</v>
      </c>
      <c r="Z35" s="139" t="str">
        <f>IF($Y35="n/a","",IFERROR(COUNTIF($Y$2:$Y35,"="&amp;Y35),""))</f>
        <v/>
      </c>
      <c r="AA35" s="139">
        <f>COUNTIF($X$2:X34,"&lt;"&amp;X35)</f>
        <v>0</v>
      </c>
      <c r="AB35" s="149">
        <f t="shared" si="8"/>
        <v>0</v>
      </c>
      <c r="AC35" s="319">
        <f t="shared" si="9"/>
        <v>0</v>
      </c>
    </row>
    <row r="36" spans="1:33" x14ac:dyDescent="0.2">
      <c r="A36" s="229">
        <v>17</v>
      </c>
      <c r="B36" s="342" t="s">
        <v>254</v>
      </c>
      <c r="C36" s="8" t="str">
        <f t="shared" si="10"/>
        <v>craig baird</v>
      </c>
      <c r="D36" s="8" t="s">
        <v>3</v>
      </c>
      <c r="E36" s="19">
        <v>1.2583680555555555E-3</v>
      </c>
      <c r="F36" s="8"/>
      <c r="G36" s="8" t="s">
        <v>134</v>
      </c>
      <c r="H36" s="186" t="str">
        <f t="shared" si="11"/>
        <v/>
      </c>
      <c r="I36" s="186" t="str">
        <f t="shared" si="11"/>
        <v/>
      </c>
      <c r="J36" s="186" t="str">
        <f t="shared" si="11"/>
        <v/>
      </c>
      <c r="K36" s="186" t="str">
        <f t="shared" si="11"/>
        <v/>
      </c>
      <c r="L36" s="186" t="str">
        <f t="shared" si="11"/>
        <v/>
      </c>
      <c r="M36" s="186" t="str">
        <f t="shared" si="11"/>
        <v/>
      </c>
      <c r="N36" s="186" t="str">
        <f t="shared" si="11"/>
        <v/>
      </c>
      <c r="O36" s="186" t="str">
        <f t="shared" si="11"/>
        <v/>
      </c>
      <c r="P36" s="186" t="str">
        <f t="shared" si="11"/>
        <v/>
      </c>
      <c r="Q36" s="186" t="str">
        <f t="shared" si="11"/>
        <v/>
      </c>
      <c r="R36" s="198">
        <f t="shared" si="11"/>
        <v>100</v>
      </c>
      <c r="S36" s="318">
        <f t="shared" si="1"/>
        <v>100</v>
      </c>
      <c r="T36" s="138">
        <f t="shared" si="2"/>
        <v>0</v>
      </c>
      <c r="U36" s="125">
        <f t="shared" si="13"/>
        <v>97.106999999999999</v>
      </c>
      <c r="V36" s="150">
        <f t="shared" si="14"/>
        <v>11.616</v>
      </c>
      <c r="W36" s="82">
        <f t="shared" si="15"/>
        <v>-10</v>
      </c>
      <c r="X36" s="248">
        <f t="shared" si="6"/>
        <v>1</v>
      </c>
      <c r="Y36" s="139">
        <f t="shared" si="7"/>
        <v>1</v>
      </c>
      <c r="Z36" s="139">
        <f>IF($Y36="n/a","",IFERROR(COUNTIF($Y$2:$Y36,"="&amp;Y36),""))</f>
        <v>1</v>
      </c>
      <c r="AA36" s="139">
        <f>COUNTIF($X$2:X35,"&lt;"&amp;X36)</f>
        <v>0</v>
      </c>
      <c r="AB36" s="149">
        <f t="shared" si="8"/>
        <v>100</v>
      </c>
      <c r="AC36" s="319">
        <f t="shared" si="9"/>
        <v>90</v>
      </c>
    </row>
    <row r="37" spans="1:33" x14ac:dyDescent="0.2">
      <c r="A37" s="229">
        <v>11</v>
      </c>
      <c r="B37" s="342" t="s">
        <v>238</v>
      </c>
      <c r="C37" s="8" t="str">
        <f t="shared" si="10"/>
        <v>alexandra rodek</v>
      </c>
      <c r="D37" s="8" t="s">
        <v>26</v>
      </c>
      <c r="E37" s="19">
        <v>1.268773148148148E-3</v>
      </c>
      <c r="F37" s="8"/>
      <c r="G37" s="8" t="s">
        <v>226</v>
      </c>
      <c r="H37" s="186" t="str">
        <f t="shared" si="11"/>
        <v/>
      </c>
      <c r="I37" s="186" t="str">
        <f t="shared" si="11"/>
        <v/>
      </c>
      <c r="J37" s="186" t="str">
        <f t="shared" ref="H37:R39" si="21">IF($D37=J$1,$S37,"")</f>
        <v/>
      </c>
      <c r="K37" s="186" t="str">
        <f t="shared" si="21"/>
        <v/>
      </c>
      <c r="L37" s="186" t="str">
        <f t="shared" si="21"/>
        <v/>
      </c>
      <c r="M37" s="186" t="str">
        <f t="shared" si="21"/>
        <v/>
      </c>
      <c r="N37" s="186" t="str">
        <f t="shared" si="21"/>
        <v/>
      </c>
      <c r="O37" s="186" t="str">
        <f t="shared" si="21"/>
        <v/>
      </c>
      <c r="P37" s="186" t="str">
        <f t="shared" si="21"/>
        <v/>
      </c>
      <c r="Q37" s="186" t="str">
        <f t="shared" si="21"/>
        <v/>
      </c>
      <c r="R37" s="198" t="str">
        <f t="shared" si="21"/>
        <v/>
      </c>
      <c r="S37" s="318">
        <f t="shared" si="1"/>
        <v>0</v>
      </c>
      <c r="T37" s="138">
        <f t="shared" si="2"/>
        <v>0</v>
      </c>
      <c r="U37" s="125" t="str">
        <f t="shared" si="13"/>
        <v/>
      </c>
      <c r="V37" s="150"/>
      <c r="W37" s="82"/>
      <c r="X37" s="248" t="str">
        <f t="shared" si="6"/>
        <v>n/a</v>
      </c>
      <c r="Y37" s="139" t="str">
        <f t="shared" si="7"/>
        <v>n/a</v>
      </c>
      <c r="Z37" s="139" t="str">
        <f>IF($Y37="n/a","",IFERROR(COUNTIF($Y$2:$Y37,"="&amp;Y37),""))</f>
        <v/>
      </c>
      <c r="AA37" s="139">
        <f>COUNTIF($X$2:X36,"&lt;"&amp;X37)</f>
        <v>0</v>
      </c>
      <c r="AB37" s="149">
        <f t="shared" si="8"/>
        <v>0</v>
      </c>
      <c r="AC37" s="319">
        <f t="shared" si="9"/>
        <v>0</v>
      </c>
    </row>
    <row r="38" spans="1:33" x14ac:dyDescent="0.2">
      <c r="A38" s="229">
        <v>261</v>
      </c>
      <c r="B38" s="342" t="s">
        <v>255</v>
      </c>
      <c r="C38" s="8" t="str">
        <f t="shared" si="10"/>
        <v>vivien stewart</v>
      </c>
      <c r="D38" s="8" t="s">
        <v>21</v>
      </c>
      <c r="E38" s="19">
        <v>1.2752662037037038E-3</v>
      </c>
      <c r="F38" s="8"/>
      <c r="G38" s="8" t="s">
        <v>134</v>
      </c>
      <c r="H38" s="186" t="str">
        <f t="shared" si="21"/>
        <v/>
      </c>
      <c r="I38" s="186" t="str">
        <f t="shared" si="21"/>
        <v/>
      </c>
      <c r="J38" s="186" t="str">
        <f t="shared" si="21"/>
        <v/>
      </c>
      <c r="K38" s="186" t="str">
        <f t="shared" si="21"/>
        <v/>
      </c>
      <c r="L38" s="186" t="str">
        <f t="shared" si="21"/>
        <v/>
      </c>
      <c r="M38" s="186">
        <f t="shared" si="21"/>
        <v>30</v>
      </c>
      <c r="N38" s="186" t="str">
        <f t="shared" si="21"/>
        <v/>
      </c>
      <c r="O38" s="186" t="str">
        <f t="shared" si="21"/>
        <v/>
      </c>
      <c r="P38" s="186" t="str">
        <f t="shared" si="21"/>
        <v/>
      </c>
      <c r="Q38" s="186" t="str">
        <f t="shared" si="21"/>
        <v/>
      </c>
      <c r="R38" s="198" t="str">
        <f t="shared" si="21"/>
        <v/>
      </c>
      <c r="S38" s="318">
        <f t="shared" si="1"/>
        <v>30</v>
      </c>
      <c r="T38" s="138">
        <f t="shared" si="2"/>
        <v>-15</v>
      </c>
      <c r="U38" s="125">
        <f t="shared" si="13"/>
        <v>94.348000000000013</v>
      </c>
      <c r="V38" s="150">
        <f t="shared" si="14"/>
        <v>15.834999999999994</v>
      </c>
      <c r="W38" s="82">
        <f t="shared" si="15"/>
        <v>-10</v>
      </c>
      <c r="X38" s="248">
        <f t="shared" si="6"/>
        <v>2</v>
      </c>
      <c r="Y38" s="139">
        <f t="shared" si="7"/>
        <v>4</v>
      </c>
      <c r="Z38" s="139">
        <f>IF($Y38="n/a","",IFERROR(COUNTIF($Y$2:$Y38,"="&amp;Y38),""))</f>
        <v>5</v>
      </c>
      <c r="AA38" s="139">
        <f>COUNTIF($X$2:X37,"&lt;"&amp;X38)</f>
        <v>5</v>
      </c>
      <c r="AB38" s="149">
        <f t="shared" si="8"/>
        <v>15</v>
      </c>
      <c r="AC38" s="319">
        <f t="shared" si="9"/>
        <v>5</v>
      </c>
    </row>
    <row r="39" spans="1:33" ht="13.5" thickBot="1" x14ac:dyDescent="0.25">
      <c r="A39" s="231">
        <v>50</v>
      </c>
      <c r="B39" s="343" t="s">
        <v>241</v>
      </c>
      <c r="C39" s="230" t="str">
        <f t="shared" si="10"/>
        <v>alan conrad</v>
      </c>
      <c r="D39" s="230" t="s">
        <v>49</v>
      </c>
      <c r="E39" s="349">
        <v>1.2828703703703702E-3</v>
      </c>
      <c r="F39" s="230"/>
      <c r="G39" s="230" t="s">
        <v>210</v>
      </c>
      <c r="H39" s="201" t="str">
        <f t="shared" si="21"/>
        <v/>
      </c>
      <c r="I39" s="201" t="str">
        <f t="shared" si="21"/>
        <v/>
      </c>
      <c r="J39" s="201" t="str">
        <f t="shared" si="21"/>
        <v/>
      </c>
      <c r="K39" s="201">
        <f t="shared" si="21"/>
        <v>45</v>
      </c>
      <c r="L39" s="201" t="str">
        <f t="shared" si="21"/>
        <v/>
      </c>
      <c r="M39" s="201" t="str">
        <f t="shared" si="21"/>
        <v/>
      </c>
      <c r="N39" s="201" t="str">
        <f t="shared" si="21"/>
        <v/>
      </c>
      <c r="O39" s="201" t="str">
        <f t="shared" si="21"/>
        <v/>
      </c>
      <c r="P39" s="201" t="str">
        <f t="shared" si="21"/>
        <v/>
      </c>
      <c r="Q39" s="201" t="str">
        <f t="shared" si="21"/>
        <v/>
      </c>
      <c r="R39" s="202" t="str">
        <f t="shared" si="21"/>
        <v/>
      </c>
      <c r="S39" s="339">
        <f t="shared" si="1"/>
        <v>45</v>
      </c>
      <c r="T39" s="144">
        <f t="shared" si="2"/>
        <v>-30</v>
      </c>
      <c r="U39" s="126">
        <f t="shared" si="13"/>
        <v>89.442999999999998</v>
      </c>
      <c r="V39" s="199">
        <f t="shared" si="14"/>
        <v>21.396999999999991</v>
      </c>
      <c r="W39" s="135">
        <f t="shared" si="15"/>
        <v>-10</v>
      </c>
      <c r="X39" s="249">
        <f t="shared" si="6"/>
        <v>4</v>
      </c>
      <c r="Y39" s="250">
        <f t="shared" si="7"/>
        <v>8</v>
      </c>
      <c r="Z39" s="250">
        <f>IF($Y39="n/a","",IFERROR(COUNTIF($Y$2:$Y39,"="&amp;Y39),""))</f>
        <v>4</v>
      </c>
      <c r="AA39" s="250">
        <f>COUNTIF($X$2:X38,"&lt;"&amp;X39)</f>
        <v>15</v>
      </c>
      <c r="AB39" s="251">
        <f t="shared" si="8"/>
        <v>15</v>
      </c>
      <c r="AC39" s="340">
        <f t="shared" si="9"/>
        <v>5</v>
      </c>
    </row>
    <row r="40" spans="1:33" ht="13.5" thickBot="1" x14ac:dyDescent="0.25">
      <c r="F40" s="134"/>
      <c r="G40" s="136" t="s">
        <v>27</v>
      </c>
      <c r="H40" s="137">
        <f t="shared" ref="H40:S40" si="22">COUNT(H2:H39)</f>
        <v>1</v>
      </c>
      <c r="I40" s="137">
        <f t="shared" si="22"/>
        <v>3</v>
      </c>
      <c r="J40" s="137">
        <f t="shared" si="22"/>
        <v>1</v>
      </c>
      <c r="K40" s="137">
        <f t="shared" si="22"/>
        <v>4</v>
      </c>
      <c r="L40" s="137">
        <f t="shared" si="22"/>
        <v>6</v>
      </c>
      <c r="M40" s="137">
        <f t="shared" si="22"/>
        <v>5</v>
      </c>
      <c r="N40" s="137">
        <f t="shared" si="22"/>
        <v>2</v>
      </c>
      <c r="O40" s="137">
        <f t="shared" si="22"/>
        <v>0</v>
      </c>
      <c r="P40" s="137">
        <f t="shared" si="22"/>
        <v>3</v>
      </c>
      <c r="Q40" s="137">
        <f t="shared" si="22"/>
        <v>4</v>
      </c>
      <c r="R40" s="137">
        <f t="shared" si="22"/>
        <v>1</v>
      </c>
      <c r="S40" s="226">
        <f t="shared" si="22"/>
        <v>38</v>
      </c>
      <c r="T40" s="154"/>
      <c r="U40" s="154"/>
      <c r="V40" s="147"/>
      <c r="W40" s="154"/>
      <c r="X40" s="154"/>
      <c r="Y40" s="154"/>
      <c r="Z40" s="154"/>
      <c r="AA40" s="154"/>
      <c r="AB40" s="154"/>
      <c r="AC40" s="154"/>
    </row>
    <row r="41" spans="1:33" x14ac:dyDescent="0.2">
      <c r="T41" s="8"/>
      <c r="U41" s="1"/>
      <c r="V41" s="147"/>
      <c r="W41" s="1"/>
      <c r="X41" s="8"/>
      <c r="Y41" s="8"/>
      <c r="Z41" s="8"/>
      <c r="AA41" s="8"/>
      <c r="AB41" s="8"/>
      <c r="AC41" s="1"/>
    </row>
    <row r="42" spans="1:33" customFormat="1" x14ac:dyDescent="0.2">
      <c r="A42" s="83"/>
      <c r="B42" s="345"/>
      <c r="C42" s="2"/>
      <c r="D42" s="85"/>
      <c r="E42" s="84"/>
      <c r="F42" s="84"/>
      <c r="G42" s="84"/>
      <c r="H42" s="84"/>
      <c r="I42" s="84"/>
      <c r="J42" s="84"/>
      <c r="K42" s="84"/>
      <c r="L42" s="84"/>
      <c r="M42" s="84"/>
      <c r="N42" s="84"/>
      <c r="O42" s="84"/>
      <c r="P42" s="84"/>
      <c r="Q42" s="84"/>
      <c r="R42" s="84"/>
      <c r="S42" s="84"/>
      <c r="T42" s="85"/>
      <c r="V42" s="124"/>
      <c r="X42" s="85"/>
      <c r="Y42" s="85"/>
      <c r="Z42" s="85"/>
      <c r="AA42" s="85"/>
      <c r="AB42" s="85"/>
      <c r="AD42" s="84"/>
      <c r="AE42" s="84"/>
      <c r="AF42" s="84"/>
      <c r="AG42" s="84"/>
    </row>
  </sheetData>
  <mergeCells count="1">
    <mergeCell ref="AE1:AG1"/>
  </mergeCells>
  <conditionalFormatting sqref="A2:R39 T2:W39">
    <cfRule type="expression" dxfId="186" priority="1">
      <formula>$D2="OPN"</formula>
    </cfRule>
    <cfRule type="expression" dxfId="185" priority="2">
      <formula>$D2="RES"</formula>
    </cfRule>
    <cfRule type="expression" dxfId="184" priority="3">
      <formula>$D2="SMOD"</formula>
    </cfRule>
    <cfRule type="expression" dxfId="183" priority="4">
      <formula>$D2="CDMOD"</formula>
    </cfRule>
    <cfRule type="expression" dxfId="182" priority="5">
      <formula>$D2="ABMOD"</formula>
    </cfRule>
    <cfRule type="expression" dxfId="181" priority="6">
      <formula>$D2="NBC"</formula>
    </cfRule>
    <cfRule type="expression" dxfId="180" priority="7">
      <formula>$D2="NAC"</formula>
    </cfRule>
    <cfRule type="expression" dxfId="179" priority="8">
      <formula>$D2="SND"</formula>
    </cfRule>
    <cfRule type="expression" dxfId="178" priority="9">
      <formula>$D2="SNC"</formula>
    </cfRule>
    <cfRule type="expression" dxfId="177" priority="10">
      <formula>$D2="SNB"</formula>
    </cfRule>
    <cfRule type="expression" dxfId="176" priority="11">
      <formula>$D2="SNA"</formula>
    </cfRule>
  </conditionalFormatting>
  <pageMargins left="0.7" right="0.7" top="0.75" bottom="0.75" header="0.3" footer="0.3"/>
  <pageSetup paperSize="9"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48"/>
  <sheetViews>
    <sheetView zoomScale="90" zoomScaleNormal="90" workbookViewId="0">
      <selection activeCell="A2" sqref="A2"/>
    </sheetView>
  </sheetViews>
  <sheetFormatPr defaultColWidth="8.85546875" defaultRowHeight="12.75" x14ac:dyDescent="0.2"/>
  <cols>
    <col min="1" max="1" width="7.85546875" style="83" customWidth="1"/>
    <col min="2" max="2" width="23.85546875" style="344" customWidth="1"/>
    <col min="3" max="3" width="20.85546875" style="84" hidden="1" customWidth="1"/>
    <col min="4" max="4" width="9.28515625" style="84" customWidth="1"/>
    <col min="5" max="5" width="10.42578125" style="84" customWidth="1"/>
    <col min="6" max="6" width="14.28515625" style="84" bestFit="1" customWidth="1"/>
    <col min="7" max="7" width="9.5703125" style="84" customWidth="1"/>
    <col min="8" max="18" width="7.7109375" style="84" customWidth="1"/>
    <col min="19" max="19" width="6.7109375" style="84" customWidth="1"/>
    <col min="20" max="20" width="7.85546875" style="84" customWidth="1"/>
    <col min="21" max="21" width="8.28515625" customWidth="1"/>
    <col min="22" max="22" width="8.85546875" style="124" customWidth="1"/>
    <col min="23" max="23" width="8.85546875" customWidth="1"/>
    <col min="24" max="24" width="14.28515625" style="84" hidden="1" customWidth="1"/>
    <col min="25" max="27" width="8.85546875" style="84" hidden="1" customWidth="1"/>
    <col min="28" max="28" width="11.42578125" style="84" hidden="1" customWidth="1"/>
    <col min="29" max="29" width="8.85546875" customWidth="1"/>
    <col min="30" max="30" width="7" style="84" customWidth="1"/>
    <col min="31" max="31" width="8.85546875" style="84"/>
    <col min="32" max="32" width="21.28515625" style="84" customWidth="1"/>
    <col min="33" max="33" width="9.5703125" style="84" customWidth="1"/>
    <col min="34" max="256" width="8.85546875" style="84"/>
    <col min="257" max="257" width="7.85546875" style="84" customWidth="1"/>
    <col min="258" max="258" width="23.85546875" style="84" customWidth="1"/>
    <col min="259" max="259" width="0" style="84" hidden="1" customWidth="1"/>
    <col min="260" max="260" width="9.28515625" style="84" customWidth="1"/>
    <col min="261" max="261" width="10.42578125" style="84" customWidth="1"/>
    <col min="262" max="262" width="14.28515625" style="84" bestFit="1" customWidth="1"/>
    <col min="263" max="263" width="9.5703125" style="84" customWidth="1"/>
    <col min="264" max="274" width="7.7109375" style="84" customWidth="1"/>
    <col min="275" max="275" width="6.7109375" style="84" customWidth="1"/>
    <col min="276" max="276" width="7.85546875" style="84" customWidth="1"/>
    <col min="277" max="277" width="8.28515625" style="84" customWidth="1"/>
    <col min="278" max="279" width="8.85546875" style="84"/>
    <col min="280" max="284" width="0" style="84" hidden="1" customWidth="1"/>
    <col min="285" max="285" width="8.85546875" style="84"/>
    <col min="286" max="286" width="7" style="84" customWidth="1"/>
    <col min="287" max="287" width="8.85546875" style="84"/>
    <col min="288" max="288" width="21.28515625" style="84" customWidth="1"/>
    <col min="289" max="289" width="9.5703125" style="84" customWidth="1"/>
    <col min="290" max="512" width="8.85546875" style="84"/>
    <col min="513" max="513" width="7.85546875" style="84" customWidth="1"/>
    <col min="514" max="514" width="23.85546875" style="84" customWidth="1"/>
    <col min="515" max="515" width="0" style="84" hidden="1" customWidth="1"/>
    <col min="516" max="516" width="9.28515625" style="84" customWidth="1"/>
    <col min="517" max="517" width="10.42578125" style="84" customWidth="1"/>
    <col min="518" max="518" width="14.28515625" style="84" bestFit="1" customWidth="1"/>
    <col min="519" max="519" width="9.5703125" style="84" customWidth="1"/>
    <col min="520" max="530" width="7.7109375" style="84" customWidth="1"/>
    <col min="531" max="531" width="6.7109375" style="84" customWidth="1"/>
    <col min="532" max="532" width="7.85546875" style="84" customWidth="1"/>
    <col min="533" max="533" width="8.28515625" style="84" customWidth="1"/>
    <col min="534" max="535" width="8.85546875" style="84"/>
    <col min="536" max="540" width="0" style="84" hidden="1" customWidth="1"/>
    <col min="541" max="541" width="8.85546875" style="84"/>
    <col min="542" max="542" width="7" style="84" customWidth="1"/>
    <col min="543" max="543" width="8.85546875" style="84"/>
    <col min="544" max="544" width="21.28515625" style="84" customWidth="1"/>
    <col min="545" max="545" width="9.5703125" style="84" customWidth="1"/>
    <col min="546" max="768" width="8.85546875" style="84"/>
    <col min="769" max="769" width="7.85546875" style="84" customWidth="1"/>
    <col min="770" max="770" width="23.85546875" style="84" customWidth="1"/>
    <col min="771" max="771" width="0" style="84" hidden="1" customWidth="1"/>
    <col min="772" max="772" width="9.28515625" style="84" customWidth="1"/>
    <col min="773" max="773" width="10.42578125" style="84" customWidth="1"/>
    <col min="774" max="774" width="14.28515625" style="84" bestFit="1" customWidth="1"/>
    <col min="775" max="775" width="9.5703125" style="84" customWidth="1"/>
    <col min="776" max="786" width="7.7109375" style="84" customWidth="1"/>
    <col min="787" max="787" width="6.7109375" style="84" customWidth="1"/>
    <col min="788" max="788" width="7.85546875" style="84" customWidth="1"/>
    <col min="789" max="789" width="8.28515625" style="84" customWidth="1"/>
    <col min="790" max="791" width="8.85546875" style="84"/>
    <col min="792" max="796" width="0" style="84" hidden="1" customWidth="1"/>
    <col min="797" max="797" width="8.85546875" style="84"/>
    <col min="798" max="798" width="7" style="84" customWidth="1"/>
    <col min="799" max="799" width="8.85546875" style="84"/>
    <col min="800" max="800" width="21.28515625" style="84" customWidth="1"/>
    <col min="801" max="801" width="9.5703125" style="84" customWidth="1"/>
    <col min="802" max="1024" width="8.85546875" style="84"/>
    <col min="1025" max="1025" width="7.85546875" style="84" customWidth="1"/>
    <col min="1026" max="1026" width="23.85546875" style="84" customWidth="1"/>
    <col min="1027" max="1027" width="0" style="84" hidden="1" customWidth="1"/>
    <col min="1028" max="1028" width="9.28515625" style="84" customWidth="1"/>
    <col min="1029" max="1029" width="10.42578125" style="84" customWidth="1"/>
    <col min="1030" max="1030" width="14.28515625" style="84" bestFit="1" customWidth="1"/>
    <col min="1031" max="1031" width="9.5703125" style="84" customWidth="1"/>
    <col min="1032" max="1042" width="7.7109375" style="84" customWidth="1"/>
    <col min="1043" max="1043" width="6.7109375" style="84" customWidth="1"/>
    <col min="1044" max="1044" width="7.85546875" style="84" customWidth="1"/>
    <col min="1045" max="1045" width="8.28515625" style="84" customWidth="1"/>
    <col min="1046" max="1047" width="8.85546875" style="84"/>
    <col min="1048" max="1052" width="0" style="84" hidden="1" customWidth="1"/>
    <col min="1053" max="1053" width="8.85546875" style="84"/>
    <col min="1054" max="1054" width="7" style="84" customWidth="1"/>
    <col min="1055" max="1055" width="8.85546875" style="84"/>
    <col min="1056" max="1056" width="21.28515625" style="84" customWidth="1"/>
    <col min="1057" max="1057" width="9.5703125" style="84" customWidth="1"/>
    <col min="1058" max="1280" width="8.85546875" style="84"/>
    <col min="1281" max="1281" width="7.85546875" style="84" customWidth="1"/>
    <col min="1282" max="1282" width="23.85546875" style="84" customWidth="1"/>
    <col min="1283" max="1283" width="0" style="84" hidden="1" customWidth="1"/>
    <col min="1284" max="1284" width="9.28515625" style="84" customWidth="1"/>
    <col min="1285" max="1285" width="10.42578125" style="84" customWidth="1"/>
    <col min="1286" max="1286" width="14.28515625" style="84" bestFit="1" customWidth="1"/>
    <col min="1287" max="1287" width="9.5703125" style="84" customWidth="1"/>
    <col min="1288" max="1298" width="7.7109375" style="84" customWidth="1"/>
    <col min="1299" max="1299" width="6.7109375" style="84" customWidth="1"/>
    <col min="1300" max="1300" width="7.85546875" style="84" customWidth="1"/>
    <col min="1301" max="1301" width="8.28515625" style="84" customWidth="1"/>
    <col min="1302" max="1303" width="8.85546875" style="84"/>
    <col min="1304" max="1308" width="0" style="84" hidden="1" customWidth="1"/>
    <col min="1309" max="1309" width="8.85546875" style="84"/>
    <col min="1310" max="1310" width="7" style="84" customWidth="1"/>
    <col min="1311" max="1311" width="8.85546875" style="84"/>
    <col min="1312" max="1312" width="21.28515625" style="84" customWidth="1"/>
    <col min="1313" max="1313" width="9.5703125" style="84" customWidth="1"/>
    <col min="1314" max="1536" width="8.85546875" style="84"/>
    <col min="1537" max="1537" width="7.85546875" style="84" customWidth="1"/>
    <col min="1538" max="1538" width="23.85546875" style="84" customWidth="1"/>
    <col min="1539" max="1539" width="0" style="84" hidden="1" customWidth="1"/>
    <col min="1540" max="1540" width="9.28515625" style="84" customWidth="1"/>
    <col min="1541" max="1541" width="10.42578125" style="84" customWidth="1"/>
    <col min="1542" max="1542" width="14.28515625" style="84" bestFit="1" customWidth="1"/>
    <col min="1543" max="1543" width="9.5703125" style="84" customWidth="1"/>
    <col min="1544" max="1554" width="7.7109375" style="84" customWidth="1"/>
    <col min="1555" max="1555" width="6.7109375" style="84" customWidth="1"/>
    <col min="1556" max="1556" width="7.85546875" style="84" customWidth="1"/>
    <col min="1557" max="1557" width="8.28515625" style="84" customWidth="1"/>
    <col min="1558" max="1559" width="8.85546875" style="84"/>
    <col min="1560" max="1564" width="0" style="84" hidden="1" customWidth="1"/>
    <col min="1565" max="1565" width="8.85546875" style="84"/>
    <col min="1566" max="1566" width="7" style="84" customWidth="1"/>
    <col min="1567" max="1567" width="8.85546875" style="84"/>
    <col min="1568" max="1568" width="21.28515625" style="84" customWidth="1"/>
    <col min="1569" max="1569" width="9.5703125" style="84" customWidth="1"/>
    <col min="1570" max="1792" width="8.85546875" style="84"/>
    <col min="1793" max="1793" width="7.85546875" style="84" customWidth="1"/>
    <col min="1794" max="1794" width="23.85546875" style="84" customWidth="1"/>
    <col min="1795" max="1795" width="0" style="84" hidden="1" customWidth="1"/>
    <col min="1796" max="1796" width="9.28515625" style="84" customWidth="1"/>
    <col min="1797" max="1797" width="10.42578125" style="84" customWidth="1"/>
    <col min="1798" max="1798" width="14.28515625" style="84" bestFit="1" customWidth="1"/>
    <col min="1799" max="1799" width="9.5703125" style="84" customWidth="1"/>
    <col min="1800" max="1810" width="7.7109375" style="84" customWidth="1"/>
    <col min="1811" max="1811" width="6.7109375" style="84" customWidth="1"/>
    <col min="1812" max="1812" width="7.85546875" style="84" customWidth="1"/>
    <col min="1813" max="1813" width="8.28515625" style="84" customWidth="1"/>
    <col min="1814" max="1815" width="8.85546875" style="84"/>
    <col min="1816" max="1820" width="0" style="84" hidden="1" customWidth="1"/>
    <col min="1821" max="1821" width="8.85546875" style="84"/>
    <col min="1822" max="1822" width="7" style="84" customWidth="1"/>
    <col min="1823" max="1823" width="8.85546875" style="84"/>
    <col min="1824" max="1824" width="21.28515625" style="84" customWidth="1"/>
    <col min="1825" max="1825" width="9.5703125" style="84" customWidth="1"/>
    <col min="1826" max="2048" width="8.85546875" style="84"/>
    <col min="2049" max="2049" width="7.85546875" style="84" customWidth="1"/>
    <col min="2050" max="2050" width="23.85546875" style="84" customWidth="1"/>
    <col min="2051" max="2051" width="0" style="84" hidden="1" customWidth="1"/>
    <col min="2052" max="2052" width="9.28515625" style="84" customWidth="1"/>
    <col min="2053" max="2053" width="10.42578125" style="84" customWidth="1"/>
    <col min="2054" max="2054" width="14.28515625" style="84" bestFit="1" customWidth="1"/>
    <col min="2055" max="2055" width="9.5703125" style="84" customWidth="1"/>
    <col min="2056" max="2066" width="7.7109375" style="84" customWidth="1"/>
    <col min="2067" max="2067" width="6.7109375" style="84" customWidth="1"/>
    <col min="2068" max="2068" width="7.85546875" style="84" customWidth="1"/>
    <col min="2069" max="2069" width="8.28515625" style="84" customWidth="1"/>
    <col min="2070" max="2071" width="8.85546875" style="84"/>
    <col min="2072" max="2076" width="0" style="84" hidden="1" customWidth="1"/>
    <col min="2077" max="2077" width="8.85546875" style="84"/>
    <col min="2078" max="2078" width="7" style="84" customWidth="1"/>
    <col min="2079" max="2079" width="8.85546875" style="84"/>
    <col min="2080" max="2080" width="21.28515625" style="84" customWidth="1"/>
    <col min="2081" max="2081" width="9.5703125" style="84" customWidth="1"/>
    <col min="2082" max="2304" width="8.85546875" style="84"/>
    <col min="2305" max="2305" width="7.85546875" style="84" customWidth="1"/>
    <col min="2306" max="2306" width="23.85546875" style="84" customWidth="1"/>
    <col min="2307" max="2307" width="0" style="84" hidden="1" customWidth="1"/>
    <col min="2308" max="2308" width="9.28515625" style="84" customWidth="1"/>
    <col min="2309" max="2309" width="10.42578125" style="84" customWidth="1"/>
    <col min="2310" max="2310" width="14.28515625" style="84" bestFit="1" customWidth="1"/>
    <col min="2311" max="2311" width="9.5703125" style="84" customWidth="1"/>
    <col min="2312" max="2322" width="7.7109375" style="84" customWidth="1"/>
    <col min="2323" max="2323" width="6.7109375" style="84" customWidth="1"/>
    <col min="2324" max="2324" width="7.85546875" style="84" customWidth="1"/>
    <col min="2325" max="2325" width="8.28515625" style="84" customWidth="1"/>
    <col min="2326" max="2327" width="8.85546875" style="84"/>
    <col min="2328" max="2332" width="0" style="84" hidden="1" customWidth="1"/>
    <col min="2333" max="2333" width="8.85546875" style="84"/>
    <col min="2334" max="2334" width="7" style="84" customWidth="1"/>
    <col min="2335" max="2335" width="8.85546875" style="84"/>
    <col min="2336" max="2336" width="21.28515625" style="84" customWidth="1"/>
    <col min="2337" max="2337" width="9.5703125" style="84" customWidth="1"/>
    <col min="2338" max="2560" width="8.85546875" style="84"/>
    <col min="2561" max="2561" width="7.85546875" style="84" customWidth="1"/>
    <col min="2562" max="2562" width="23.85546875" style="84" customWidth="1"/>
    <col min="2563" max="2563" width="0" style="84" hidden="1" customWidth="1"/>
    <col min="2564" max="2564" width="9.28515625" style="84" customWidth="1"/>
    <col min="2565" max="2565" width="10.42578125" style="84" customWidth="1"/>
    <col min="2566" max="2566" width="14.28515625" style="84" bestFit="1" customWidth="1"/>
    <col min="2567" max="2567" width="9.5703125" style="84" customWidth="1"/>
    <col min="2568" max="2578" width="7.7109375" style="84" customWidth="1"/>
    <col min="2579" max="2579" width="6.7109375" style="84" customWidth="1"/>
    <col min="2580" max="2580" width="7.85546875" style="84" customWidth="1"/>
    <col min="2581" max="2581" width="8.28515625" style="84" customWidth="1"/>
    <col min="2582" max="2583" width="8.85546875" style="84"/>
    <col min="2584" max="2588" width="0" style="84" hidden="1" customWidth="1"/>
    <col min="2589" max="2589" width="8.85546875" style="84"/>
    <col min="2590" max="2590" width="7" style="84" customWidth="1"/>
    <col min="2591" max="2591" width="8.85546875" style="84"/>
    <col min="2592" max="2592" width="21.28515625" style="84" customWidth="1"/>
    <col min="2593" max="2593" width="9.5703125" style="84" customWidth="1"/>
    <col min="2594" max="2816" width="8.85546875" style="84"/>
    <col min="2817" max="2817" width="7.85546875" style="84" customWidth="1"/>
    <col min="2818" max="2818" width="23.85546875" style="84" customWidth="1"/>
    <col min="2819" max="2819" width="0" style="84" hidden="1" customWidth="1"/>
    <col min="2820" max="2820" width="9.28515625" style="84" customWidth="1"/>
    <col min="2821" max="2821" width="10.42578125" style="84" customWidth="1"/>
    <col min="2822" max="2822" width="14.28515625" style="84" bestFit="1" customWidth="1"/>
    <col min="2823" max="2823" width="9.5703125" style="84" customWidth="1"/>
    <col min="2824" max="2834" width="7.7109375" style="84" customWidth="1"/>
    <col min="2835" max="2835" width="6.7109375" style="84" customWidth="1"/>
    <col min="2836" max="2836" width="7.85546875" style="84" customWidth="1"/>
    <col min="2837" max="2837" width="8.28515625" style="84" customWidth="1"/>
    <col min="2838" max="2839" width="8.85546875" style="84"/>
    <col min="2840" max="2844" width="0" style="84" hidden="1" customWidth="1"/>
    <col min="2845" max="2845" width="8.85546875" style="84"/>
    <col min="2846" max="2846" width="7" style="84" customWidth="1"/>
    <col min="2847" max="2847" width="8.85546875" style="84"/>
    <col min="2848" max="2848" width="21.28515625" style="84" customWidth="1"/>
    <col min="2849" max="2849" width="9.5703125" style="84" customWidth="1"/>
    <col min="2850" max="3072" width="8.85546875" style="84"/>
    <col min="3073" max="3073" width="7.85546875" style="84" customWidth="1"/>
    <col min="3074" max="3074" width="23.85546875" style="84" customWidth="1"/>
    <col min="3075" max="3075" width="0" style="84" hidden="1" customWidth="1"/>
    <col min="3076" max="3076" width="9.28515625" style="84" customWidth="1"/>
    <col min="3077" max="3077" width="10.42578125" style="84" customWidth="1"/>
    <col min="3078" max="3078" width="14.28515625" style="84" bestFit="1" customWidth="1"/>
    <col min="3079" max="3079" width="9.5703125" style="84" customWidth="1"/>
    <col min="3080" max="3090" width="7.7109375" style="84" customWidth="1"/>
    <col min="3091" max="3091" width="6.7109375" style="84" customWidth="1"/>
    <col min="3092" max="3092" width="7.85546875" style="84" customWidth="1"/>
    <col min="3093" max="3093" width="8.28515625" style="84" customWidth="1"/>
    <col min="3094" max="3095" width="8.85546875" style="84"/>
    <col min="3096" max="3100" width="0" style="84" hidden="1" customWidth="1"/>
    <col min="3101" max="3101" width="8.85546875" style="84"/>
    <col min="3102" max="3102" width="7" style="84" customWidth="1"/>
    <col min="3103" max="3103" width="8.85546875" style="84"/>
    <col min="3104" max="3104" width="21.28515625" style="84" customWidth="1"/>
    <col min="3105" max="3105" width="9.5703125" style="84" customWidth="1"/>
    <col min="3106" max="3328" width="8.85546875" style="84"/>
    <col min="3329" max="3329" width="7.85546875" style="84" customWidth="1"/>
    <col min="3330" max="3330" width="23.85546875" style="84" customWidth="1"/>
    <col min="3331" max="3331" width="0" style="84" hidden="1" customWidth="1"/>
    <col min="3332" max="3332" width="9.28515625" style="84" customWidth="1"/>
    <col min="3333" max="3333" width="10.42578125" style="84" customWidth="1"/>
    <col min="3334" max="3334" width="14.28515625" style="84" bestFit="1" customWidth="1"/>
    <col min="3335" max="3335" width="9.5703125" style="84" customWidth="1"/>
    <col min="3336" max="3346" width="7.7109375" style="84" customWidth="1"/>
    <col min="3347" max="3347" width="6.7109375" style="84" customWidth="1"/>
    <col min="3348" max="3348" width="7.85546875" style="84" customWidth="1"/>
    <col min="3349" max="3349" width="8.28515625" style="84" customWidth="1"/>
    <col min="3350" max="3351" width="8.85546875" style="84"/>
    <col min="3352" max="3356" width="0" style="84" hidden="1" customWidth="1"/>
    <col min="3357" max="3357" width="8.85546875" style="84"/>
    <col min="3358" max="3358" width="7" style="84" customWidth="1"/>
    <col min="3359" max="3359" width="8.85546875" style="84"/>
    <col min="3360" max="3360" width="21.28515625" style="84" customWidth="1"/>
    <col min="3361" max="3361" width="9.5703125" style="84" customWidth="1"/>
    <col min="3362" max="3584" width="8.85546875" style="84"/>
    <col min="3585" max="3585" width="7.85546875" style="84" customWidth="1"/>
    <col min="3586" max="3586" width="23.85546875" style="84" customWidth="1"/>
    <col min="3587" max="3587" width="0" style="84" hidden="1" customWidth="1"/>
    <col min="3588" max="3588" width="9.28515625" style="84" customWidth="1"/>
    <col min="3589" max="3589" width="10.42578125" style="84" customWidth="1"/>
    <col min="3590" max="3590" width="14.28515625" style="84" bestFit="1" customWidth="1"/>
    <col min="3591" max="3591" width="9.5703125" style="84" customWidth="1"/>
    <col min="3592" max="3602" width="7.7109375" style="84" customWidth="1"/>
    <col min="3603" max="3603" width="6.7109375" style="84" customWidth="1"/>
    <col min="3604" max="3604" width="7.85546875" style="84" customWidth="1"/>
    <col min="3605" max="3605" width="8.28515625" style="84" customWidth="1"/>
    <col min="3606" max="3607" width="8.85546875" style="84"/>
    <col min="3608" max="3612" width="0" style="84" hidden="1" customWidth="1"/>
    <col min="3613" max="3613" width="8.85546875" style="84"/>
    <col min="3614" max="3614" width="7" style="84" customWidth="1"/>
    <col min="3615" max="3615" width="8.85546875" style="84"/>
    <col min="3616" max="3616" width="21.28515625" style="84" customWidth="1"/>
    <col min="3617" max="3617" width="9.5703125" style="84" customWidth="1"/>
    <col min="3618" max="3840" width="8.85546875" style="84"/>
    <col min="3841" max="3841" width="7.85546875" style="84" customWidth="1"/>
    <col min="3842" max="3842" width="23.85546875" style="84" customWidth="1"/>
    <col min="3843" max="3843" width="0" style="84" hidden="1" customWidth="1"/>
    <col min="3844" max="3844" width="9.28515625" style="84" customWidth="1"/>
    <col min="3845" max="3845" width="10.42578125" style="84" customWidth="1"/>
    <col min="3846" max="3846" width="14.28515625" style="84" bestFit="1" customWidth="1"/>
    <col min="3847" max="3847" width="9.5703125" style="84" customWidth="1"/>
    <col min="3848" max="3858" width="7.7109375" style="84" customWidth="1"/>
    <col min="3859" max="3859" width="6.7109375" style="84" customWidth="1"/>
    <col min="3860" max="3860" width="7.85546875" style="84" customWidth="1"/>
    <col min="3861" max="3861" width="8.28515625" style="84" customWidth="1"/>
    <col min="3862" max="3863" width="8.85546875" style="84"/>
    <col min="3864" max="3868" width="0" style="84" hidden="1" customWidth="1"/>
    <col min="3869" max="3869" width="8.85546875" style="84"/>
    <col min="3870" max="3870" width="7" style="84" customWidth="1"/>
    <col min="3871" max="3871" width="8.85546875" style="84"/>
    <col min="3872" max="3872" width="21.28515625" style="84" customWidth="1"/>
    <col min="3873" max="3873" width="9.5703125" style="84" customWidth="1"/>
    <col min="3874" max="4096" width="8.85546875" style="84"/>
    <col min="4097" max="4097" width="7.85546875" style="84" customWidth="1"/>
    <col min="4098" max="4098" width="23.85546875" style="84" customWidth="1"/>
    <col min="4099" max="4099" width="0" style="84" hidden="1" customWidth="1"/>
    <col min="4100" max="4100" width="9.28515625" style="84" customWidth="1"/>
    <col min="4101" max="4101" width="10.42578125" style="84" customWidth="1"/>
    <col min="4102" max="4102" width="14.28515625" style="84" bestFit="1" customWidth="1"/>
    <col min="4103" max="4103" width="9.5703125" style="84" customWidth="1"/>
    <col min="4104" max="4114" width="7.7109375" style="84" customWidth="1"/>
    <col min="4115" max="4115" width="6.7109375" style="84" customWidth="1"/>
    <col min="4116" max="4116" width="7.85546875" style="84" customWidth="1"/>
    <col min="4117" max="4117" width="8.28515625" style="84" customWidth="1"/>
    <col min="4118" max="4119" width="8.85546875" style="84"/>
    <col min="4120" max="4124" width="0" style="84" hidden="1" customWidth="1"/>
    <col min="4125" max="4125" width="8.85546875" style="84"/>
    <col min="4126" max="4126" width="7" style="84" customWidth="1"/>
    <col min="4127" max="4127" width="8.85546875" style="84"/>
    <col min="4128" max="4128" width="21.28515625" style="84" customWidth="1"/>
    <col min="4129" max="4129" width="9.5703125" style="84" customWidth="1"/>
    <col min="4130" max="4352" width="8.85546875" style="84"/>
    <col min="4353" max="4353" width="7.85546875" style="84" customWidth="1"/>
    <col min="4354" max="4354" width="23.85546875" style="84" customWidth="1"/>
    <col min="4355" max="4355" width="0" style="84" hidden="1" customWidth="1"/>
    <col min="4356" max="4356" width="9.28515625" style="84" customWidth="1"/>
    <col min="4357" max="4357" width="10.42578125" style="84" customWidth="1"/>
    <col min="4358" max="4358" width="14.28515625" style="84" bestFit="1" customWidth="1"/>
    <col min="4359" max="4359" width="9.5703125" style="84" customWidth="1"/>
    <col min="4360" max="4370" width="7.7109375" style="84" customWidth="1"/>
    <col min="4371" max="4371" width="6.7109375" style="84" customWidth="1"/>
    <col min="4372" max="4372" width="7.85546875" style="84" customWidth="1"/>
    <col min="4373" max="4373" width="8.28515625" style="84" customWidth="1"/>
    <col min="4374" max="4375" width="8.85546875" style="84"/>
    <col min="4376" max="4380" width="0" style="84" hidden="1" customWidth="1"/>
    <col min="4381" max="4381" width="8.85546875" style="84"/>
    <col min="4382" max="4382" width="7" style="84" customWidth="1"/>
    <col min="4383" max="4383" width="8.85546875" style="84"/>
    <col min="4384" max="4384" width="21.28515625" style="84" customWidth="1"/>
    <col min="4385" max="4385" width="9.5703125" style="84" customWidth="1"/>
    <col min="4386" max="4608" width="8.85546875" style="84"/>
    <col min="4609" max="4609" width="7.85546875" style="84" customWidth="1"/>
    <col min="4610" max="4610" width="23.85546875" style="84" customWidth="1"/>
    <col min="4611" max="4611" width="0" style="84" hidden="1" customWidth="1"/>
    <col min="4612" max="4612" width="9.28515625" style="84" customWidth="1"/>
    <col min="4613" max="4613" width="10.42578125" style="84" customWidth="1"/>
    <col min="4614" max="4614" width="14.28515625" style="84" bestFit="1" customWidth="1"/>
    <col min="4615" max="4615" width="9.5703125" style="84" customWidth="1"/>
    <col min="4616" max="4626" width="7.7109375" style="84" customWidth="1"/>
    <col min="4627" max="4627" width="6.7109375" style="84" customWidth="1"/>
    <col min="4628" max="4628" width="7.85546875" style="84" customWidth="1"/>
    <col min="4629" max="4629" width="8.28515625" style="84" customWidth="1"/>
    <col min="4630" max="4631" width="8.85546875" style="84"/>
    <col min="4632" max="4636" width="0" style="84" hidden="1" customWidth="1"/>
    <col min="4637" max="4637" width="8.85546875" style="84"/>
    <col min="4638" max="4638" width="7" style="84" customWidth="1"/>
    <col min="4639" max="4639" width="8.85546875" style="84"/>
    <col min="4640" max="4640" width="21.28515625" style="84" customWidth="1"/>
    <col min="4641" max="4641" width="9.5703125" style="84" customWidth="1"/>
    <col min="4642" max="4864" width="8.85546875" style="84"/>
    <col min="4865" max="4865" width="7.85546875" style="84" customWidth="1"/>
    <col min="4866" max="4866" width="23.85546875" style="84" customWidth="1"/>
    <col min="4867" max="4867" width="0" style="84" hidden="1" customWidth="1"/>
    <col min="4868" max="4868" width="9.28515625" style="84" customWidth="1"/>
    <col min="4869" max="4869" width="10.42578125" style="84" customWidth="1"/>
    <col min="4870" max="4870" width="14.28515625" style="84" bestFit="1" customWidth="1"/>
    <col min="4871" max="4871" width="9.5703125" style="84" customWidth="1"/>
    <col min="4872" max="4882" width="7.7109375" style="84" customWidth="1"/>
    <col min="4883" max="4883" width="6.7109375" style="84" customWidth="1"/>
    <col min="4884" max="4884" width="7.85546875" style="84" customWidth="1"/>
    <col min="4885" max="4885" width="8.28515625" style="84" customWidth="1"/>
    <col min="4886" max="4887" width="8.85546875" style="84"/>
    <col min="4888" max="4892" width="0" style="84" hidden="1" customWidth="1"/>
    <col min="4893" max="4893" width="8.85546875" style="84"/>
    <col min="4894" max="4894" width="7" style="84" customWidth="1"/>
    <col min="4895" max="4895" width="8.85546875" style="84"/>
    <col min="4896" max="4896" width="21.28515625" style="84" customWidth="1"/>
    <col min="4897" max="4897" width="9.5703125" style="84" customWidth="1"/>
    <col min="4898" max="5120" width="8.85546875" style="84"/>
    <col min="5121" max="5121" width="7.85546875" style="84" customWidth="1"/>
    <col min="5122" max="5122" width="23.85546875" style="84" customWidth="1"/>
    <col min="5123" max="5123" width="0" style="84" hidden="1" customWidth="1"/>
    <col min="5124" max="5124" width="9.28515625" style="84" customWidth="1"/>
    <col min="5125" max="5125" width="10.42578125" style="84" customWidth="1"/>
    <col min="5126" max="5126" width="14.28515625" style="84" bestFit="1" customWidth="1"/>
    <col min="5127" max="5127" width="9.5703125" style="84" customWidth="1"/>
    <col min="5128" max="5138" width="7.7109375" style="84" customWidth="1"/>
    <col min="5139" max="5139" width="6.7109375" style="84" customWidth="1"/>
    <col min="5140" max="5140" width="7.85546875" style="84" customWidth="1"/>
    <col min="5141" max="5141" width="8.28515625" style="84" customWidth="1"/>
    <col min="5142" max="5143" width="8.85546875" style="84"/>
    <col min="5144" max="5148" width="0" style="84" hidden="1" customWidth="1"/>
    <col min="5149" max="5149" width="8.85546875" style="84"/>
    <col min="5150" max="5150" width="7" style="84" customWidth="1"/>
    <col min="5151" max="5151" width="8.85546875" style="84"/>
    <col min="5152" max="5152" width="21.28515625" style="84" customWidth="1"/>
    <col min="5153" max="5153" width="9.5703125" style="84" customWidth="1"/>
    <col min="5154" max="5376" width="8.85546875" style="84"/>
    <col min="5377" max="5377" width="7.85546875" style="84" customWidth="1"/>
    <col min="5378" max="5378" width="23.85546875" style="84" customWidth="1"/>
    <col min="5379" max="5379" width="0" style="84" hidden="1" customWidth="1"/>
    <col min="5380" max="5380" width="9.28515625" style="84" customWidth="1"/>
    <col min="5381" max="5381" width="10.42578125" style="84" customWidth="1"/>
    <col min="5382" max="5382" width="14.28515625" style="84" bestFit="1" customWidth="1"/>
    <col min="5383" max="5383" width="9.5703125" style="84" customWidth="1"/>
    <col min="5384" max="5394" width="7.7109375" style="84" customWidth="1"/>
    <col min="5395" max="5395" width="6.7109375" style="84" customWidth="1"/>
    <col min="5396" max="5396" width="7.85546875" style="84" customWidth="1"/>
    <col min="5397" max="5397" width="8.28515625" style="84" customWidth="1"/>
    <col min="5398" max="5399" width="8.85546875" style="84"/>
    <col min="5400" max="5404" width="0" style="84" hidden="1" customWidth="1"/>
    <col min="5405" max="5405" width="8.85546875" style="84"/>
    <col min="5406" max="5406" width="7" style="84" customWidth="1"/>
    <col min="5407" max="5407" width="8.85546875" style="84"/>
    <col min="5408" max="5408" width="21.28515625" style="84" customWidth="1"/>
    <col min="5409" max="5409" width="9.5703125" style="84" customWidth="1"/>
    <col min="5410" max="5632" width="8.85546875" style="84"/>
    <col min="5633" max="5633" width="7.85546875" style="84" customWidth="1"/>
    <col min="5634" max="5634" width="23.85546875" style="84" customWidth="1"/>
    <col min="5635" max="5635" width="0" style="84" hidden="1" customWidth="1"/>
    <col min="5636" max="5636" width="9.28515625" style="84" customWidth="1"/>
    <col min="5637" max="5637" width="10.42578125" style="84" customWidth="1"/>
    <col min="5638" max="5638" width="14.28515625" style="84" bestFit="1" customWidth="1"/>
    <col min="5639" max="5639" width="9.5703125" style="84" customWidth="1"/>
    <col min="5640" max="5650" width="7.7109375" style="84" customWidth="1"/>
    <col min="5651" max="5651" width="6.7109375" style="84" customWidth="1"/>
    <col min="5652" max="5652" width="7.85546875" style="84" customWidth="1"/>
    <col min="5653" max="5653" width="8.28515625" style="84" customWidth="1"/>
    <col min="5654" max="5655" width="8.85546875" style="84"/>
    <col min="5656" max="5660" width="0" style="84" hidden="1" customWidth="1"/>
    <col min="5661" max="5661" width="8.85546875" style="84"/>
    <col min="5662" max="5662" width="7" style="84" customWidth="1"/>
    <col min="5663" max="5663" width="8.85546875" style="84"/>
    <col min="5664" max="5664" width="21.28515625" style="84" customWidth="1"/>
    <col min="5665" max="5665" width="9.5703125" style="84" customWidth="1"/>
    <col min="5666" max="5888" width="8.85546875" style="84"/>
    <col min="5889" max="5889" width="7.85546875" style="84" customWidth="1"/>
    <col min="5890" max="5890" width="23.85546875" style="84" customWidth="1"/>
    <col min="5891" max="5891" width="0" style="84" hidden="1" customWidth="1"/>
    <col min="5892" max="5892" width="9.28515625" style="84" customWidth="1"/>
    <col min="5893" max="5893" width="10.42578125" style="84" customWidth="1"/>
    <col min="5894" max="5894" width="14.28515625" style="84" bestFit="1" customWidth="1"/>
    <col min="5895" max="5895" width="9.5703125" style="84" customWidth="1"/>
    <col min="5896" max="5906" width="7.7109375" style="84" customWidth="1"/>
    <col min="5907" max="5907" width="6.7109375" style="84" customWidth="1"/>
    <col min="5908" max="5908" width="7.85546875" style="84" customWidth="1"/>
    <col min="5909" max="5909" width="8.28515625" style="84" customWidth="1"/>
    <col min="5910" max="5911" width="8.85546875" style="84"/>
    <col min="5912" max="5916" width="0" style="84" hidden="1" customWidth="1"/>
    <col min="5917" max="5917" width="8.85546875" style="84"/>
    <col min="5918" max="5918" width="7" style="84" customWidth="1"/>
    <col min="5919" max="5919" width="8.85546875" style="84"/>
    <col min="5920" max="5920" width="21.28515625" style="84" customWidth="1"/>
    <col min="5921" max="5921" width="9.5703125" style="84" customWidth="1"/>
    <col min="5922" max="6144" width="8.85546875" style="84"/>
    <col min="6145" max="6145" width="7.85546875" style="84" customWidth="1"/>
    <col min="6146" max="6146" width="23.85546875" style="84" customWidth="1"/>
    <col min="6147" max="6147" width="0" style="84" hidden="1" customWidth="1"/>
    <col min="6148" max="6148" width="9.28515625" style="84" customWidth="1"/>
    <col min="6149" max="6149" width="10.42578125" style="84" customWidth="1"/>
    <col min="6150" max="6150" width="14.28515625" style="84" bestFit="1" customWidth="1"/>
    <col min="6151" max="6151" width="9.5703125" style="84" customWidth="1"/>
    <col min="6152" max="6162" width="7.7109375" style="84" customWidth="1"/>
    <col min="6163" max="6163" width="6.7109375" style="84" customWidth="1"/>
    <col min="6164" max="6164" width="7.85546875" style="84" customWidth="1"/>
    <col min="6165" max="6165" width="8.28515625" style="84" customWidth="1"/>
    <col min="6166" max="6167" width="8.85546875" style="84"/>
    <col min="6168" max="6172" width="0" style="84" hidden="1" customWidth="1"/>
    <col min="6173" max="6173" width="8.85546875" style="84"/>
    <col min="6174" max="6174" width="7" style="84" customWidth="1"/>
    <col min="6175" max="6175" width="8.85546875" style="84"/>
    <col min="6176" max="6176" width="21.28515625" style="84" customWidth="1"/>
    <col min="6177" max="6177" width="9.5703125" style="84" customWidth="1"/>
    <col min="6178" max="6400" width="8.85546875" style="84"/>
    <col min="6401" max="6401" width="7.85546875" style="84" customWidth="1"/>
    <col min="6402" max="6402" width="23.85546875" style="84" customWidth="1"/>
    <col min="6403" max="6403" width="0" style="84" hidden="1" customWidth="1"/>
    <col min="6404" max="6404" width="9.28515625" style="84" customWidth="1"/>
    <col min="6405" max="6405" width="10.42578125" style="84" customWidth="1"/>
    <col min="6406" max="6406" width="14.28515625" style="84" bestFit="1" customWidth="1"/>
    <col min="6407" max="6407" width="9.5703125" style="84" customWidth="1"/>
    <col min="6408" max="6418" width="7.7109375" style="84" customWidth="1"/>
    <col min="6419" max="6419" width="6.7109375" style="84" customWidth="1"/>
    <col min="6420" max="6420" width="7.85546875" style="84" customWidth="1"/>
    <col min="6421" max="6421" width="8.28515625" style="84" customWidth="1"/>
    <col min="6422" max="6423" width="8.85546875" style="84"/>
    <col min="6424" max="6428" width="0" style="84" hidden="1" customWidth="1"/>
    <col min="6429" max="6429" width="8.85546875" style="84"/>
    <col min="6430" max="6430" width="7" style="84" customWidth="1"/>
    <col min="6431" max="6431" width="8.85546875" style="84"/>
    <col min="6432" max="6432" width="21.28515625" style="84" customWidth="1"/>
    <col min="6433" max="6433" width="9.5703125" style="84" customWidth="1"/>
    <col min="6434" max="6656" width="8.85546875" style="84"/>
    <col min="6657" max="6657" width="7.85546875" style="84" customWidth="1"/>
    <col min="6658" max="6658" width="23.85546875" style="84" customWidth="1"/>
    <col min="6659" max="6659" width="0" style="84" hidden="1" customWidth="1"/>
    <col min="6660" max="6660" width="9.28515625" style="84" customWidth="1"/>
    <col min="6661" max="6661" width="10.42578125" style="84" customWidth="1"/>
    <col min="6662" max="6662" width="14.28515625" style="84" bestFit="1" customWidth="1"/>
    <col min="6663" max="6663" width="9.5703125" style="84" customWidth="1"/>
    <col min="6664" max="6674" width="7.7109375" style="84" customWidth="1"/>
    <col min="6675" max="6675" width="6.7109375" style="84" customWidth="1"/>
    <col min="6676" max="6676" width="7.85546875" style="84" customWidth="1"/>
    <col min="6677" max="6677" width="8.28515625" style="84" customWidth="1"/>
    <col min="6678" max="6679" width="8.85546875" style="84"/>
    <col min="6680" max="6684" width="0" style="84" hidden="1" customWidth="1"/>
    <col min="6685" max="6685" width="8.85546875" style="84"/>
    <col min="6686" max="6686" width="7" style="84" customWidth="1"/>
    <col min="6687" max="6687" width="8.85546875" style="84"/>
    <col min="6688" max="6688" width="21.28515625" style="84" customWidth="1"/>
    <col min="6689" max="6689" width="9.5703125" style="84" customWidth="1"/>
    <col min="6690" max="6912" width="8.85546875" style="84"/>
    <col min="6913" max="6913" width="7.85546875" style="84" customWidth="1"/>
    <col min="6914" max="6914" width="23.85546875" style="84" customWidth="1"/>
    <col min="6915" max="6915" width="0" style="84" hidden="1" customWidth="1"/>
    <col min="6916" max="6916" width="9.28515625" style="84" customWidth="1"/>
    <col min="6917" max="6917" width="10.42578125" style="84" customWidth="1"/>
    <col min="6918" max="6918" width="14.28515625" style="84" bestFit="1" customWidth="1"/>
    <col min="6919" max="6919" width="9.5703125" style="84" customWidth="1"/>
    <col min="6920" max="6930" width="7.7109375" style="84" customWidth="1"/>
    <col min="6931" max="6931" width="6.7109375" style="84" customWidth="1"/>
    <col min="6932" max="6932" width="7.85546875" style="84" customWidth="1"/>
    <col min="6933" max="6933" width="8.28515625" style="84" customWidth="1"/>
    <col min="6934" max="6935" width="8.85546875" style="84"/>
    <col min="6936" max="6940" width="0" style="84" hidden="1" customWidth="1"/>
    <col min="6941" max="6941" width="8.85546875" style="84"/>
    <col min="6942" max="6942" width="7" style="84" customWidth="1"/>
    <col min="6943" max="6943" width="8.85546875" style="84"/>
    <col min="6944" max="6944" width="21.28515625" style="84" customWidth="1"/>
    <col min="6945" max="6945" width="9.5703125" style="84" customWidth="1"/>
    <col min="6946" max="7168" width="8.85546875" style="84"/>
    <col min="7169" max="7169" width="7.85546875" style="84" customWidth="1"/>
    <col min="7170" max="7170" width="23.85546875" style="84" customWidth="1"/>
    <col min="7171" max="7171" width="0" style="84" hidden="1" customWidth="1"/>
    <col min="7172" max="7172" width="9.28515625" style="84" customWidth="1"/>
    <col min="7173" max="7173" width="10.42578125" style="84" customWidth="1"/>
    <col min="7174" max="7174" width="14.28515625" style="84" bestFit="1" customWidth="1"/>
    <col min="7175" max="7175" width="9.5703125" style="84" customWidth="1"/>
    <col min="7176" max="7186" width="7.7109375" style="84" customWidth="1"/>
    <col min="7187" max="7187" width="6.7109375" style="84" customWidth="1"/>
    <col min="7188" max="7188" width="7.85546875" style="84" customWidth="1"/>
    <col min="7189" max="7189" width="8.28515625" style="84" customWidth="1"/>
    <col min="7190" max="7191" width="8.85546875" style="84"/>
    <col min="7192" max="7196" width="0" style="84" hidden="1" customWidth="1"/>
    <col min="7197" max="7197" width="8.85546875" style="84"/>
    <col min="7198" max="7198" width="7" style="84" customWidth="1"/>
    <col min="7199" max="7199" width="8.85546875" style="84"/>
    <col min="7200" max="7200" width="21.28515625" style="84" customWidth="1"/>
    <col min="7201" max="7201" width="9.5703125" style="84" customWidth="1"/>
    <col min="7202" max="7424" width="8.85546875" style="84"/>
    <col min="7425" max="7425" width="7.85546875" style="84" customWidth="1"/>
    <col min="7426" max="7426" width="23.85546875" style="84" customWidth="1"/>
    <col min="7427" max="7427" width="0" style="84" hidden="1" customWidth="1"/>
    <col min="7428" max="7428" width="9.28515625" style="84" customWidth="1"/>
    <col min="7429" max="7429" width="10.42578125" style="84" customWidth="1"/>
    <col min="7430" max="7430" width="14.28515625" style="84" bestFit="1" customWidth="1"/>
    <col min="7431" max="7431" width="9.5703125" style="84" customWidth="1"/>
    <col min="7432" max="7442" width="7.7109375" style="84" customWidth="1"/>
    <col min="7443" max="7443" width="6.7109375" style="84" customWidth="1"/>
    <col min="7444" max="7444" width="7.85546875" style="84" customWidth="1"/>
    <col min="7445" max="7445" width="8.28515625" style="84" customWidth="1"/>
    <col min="7446" max="7447" width="8.85546875" style="84"/>
    <col min="7448" max="7452" width="0" style="84" hidden="1" customWidth="1"/>
    <col min="7453" max="7453" width="8.85546875" style="84"/>
    <col min="7454" max="7454" width="7" style="84" customWidth="1"/>
    <col min="7455" max="7455" width="8.85546875" style="84"/>
    <col min="7456" max="7456" width="21.28515625" style="84" customWidth="1"/>
    <col min="7457" max="7457" width="9.5703125" style="84" customWidth="1"/>
    <col min="7458" max="7680" width="8.85546875" style="84"/>
    <col min="7681" max="7681" width="7.85546875" style="84" customWidth="1"/>
    <col min="7682" max="7682" width="23.85546875" style="84" customWidth="1"/>
    <col min="7683" max="7683" width="0" style="84" hidden="1" customWidth="1"/>
    <col min="7684" max="7684" width="9.28515625" style="84" customWidth="1"/>
    <col min="7685" max="7685" width="10.42578125" style="84" customWidth="1"/>
    <col min="7686" max="7686" width="14.28515625" style="84" bestFit="1" customWidth="1"/>
    <col min="7687" max="7687" width="9.5703125" style="84" customWidth="1"/>
    <col min="7688" max="7698" width="7.7109375" style="84" customWidth="1"/>
    <col min="7699" max="7699" width="6.7109375" style="84" customWidth="1"/>
    <col min="7700" max="7700" width="7.85546875" style="84" customWidth="1"/>
    <col min="7701" max="7701" width="8.28515625" style="84" customWidth="1"/>
    <col min="7702" max="7703" width="8.85546875" style="84"/>
    <col min="7704" max="7708" width="0" style="84" hidden="1" customWidth="1"/>
    <col min="7709" max="7709" width="8.85546875" style="84"/>
    <col min="7710" max="7710" width="7" style="84" customWidth="1"/>
    <col min="7711" max="7711" width="8.85546875" style="84"/>
    <col min="7712" max="7712" width="21.28515625" style="84" customWidth="1"/>
    <col min="7713" max="7713" width="9.5703125" style="84" customWidth="1"/>
    <col min="7714" max="7936" width="8.85546875" style="84"/>
    <col min="7937" max="7937" width="7.85546875" style="84" customWidth="1"/>
    <col min="7938" max="7938" width="23.85546875" style="84" customWidth="1"/>
    <col min="7939" max="7939" width="0" style="84" hidden="1" customWidth="1"/>
    <col min="7940" max="7940" width="9.28515625" style="84" customWidth="1"/>
    <col min="7941" max="7941" width="10.42578125" style="84" customWidth="1"/>
    <col min="7942" max="7942" width="14.28515625" style="84" bestFit="1" customWidth="1"/>
    <col min="7943" max="7943" width="9.5703125" style="84" customWidth="1"/>
    <col min="7944" max="7954" width="7.7109375" style="84" customWidth="1"/>
    <col min="7955" max="7955" width="6.7109375" style="84" customWidth="1"/>
    <col min="7956" max="7956" width="7.85546875" style="84" customWidth="1"/>
    <col min="7957" max="7957" width="8.28515625" style="84" customWidth="1"/>
    <col min="7958" max="7959" width="8.85546875" style="84"/>
    <col min="7960" max="7964" width="0" style="84" hidden="1" customWidth="1"/>
    <col min="7965" max="7965" width="8.85546875" style="84"/>
    <col min="7966" max="7966" width="7" style="84" customWidth="1"/>
    <col min="7967" max="7967" width="8.85546875" style="84"/>
    <col min="7968" max="7968" width="21.28515625" style="84" customWidth="1"/>
    <col min="7969" max="7969" width="9.5703125" style="84" customWidth="1"/>
    <col min="7970" max="8192" width="8.85546875" style="84"/>
    <col min="8193" max="8193" width="7.85546875" style="84" customWidth="1"/>
    <col min="8194" max="8194" width="23.85546875" style="84" customWidth="1"/>
    <col min="8195" max="8195" width="0" style="84" hidden="1" customWidth="1"/>
    <col min="8196" max="8196" width="9.28515625" style="84" customWidth="1"/>
    <col min="8197" max="8197" width="10.42578125" style="84" customWidth="1"/>
    <col min="8198" max="8198" width="14.28515625" style="84" bestFit="1" customWidth="1"/>
    <col min="8199" max="8199" width="9.5703125" style="84" customWidth="1"/>
    <col min="8200" max="8210" width="7.7109375" style="84" customWidth="1"/>
    <col min="8211" max="8211" width="6.7109375" style="84" customWidth="1"/>
    <col min="8212" max="8212" width="7.85546875" style="84" customWidth="1"/>
    <col min="8213" max="8213" width="8.28515625" style="84" customWidth="1"/>
    <col min="8214" max="8215" width="8.85546875" style="84"/>
    <col min="8216" max="8220" width="0" style="84" hidden="1" customWidth="1"/>
    <col min="8221" max="8221" width="8.85546875" style="84"/>
    <col min="8222" max="8222" width="7" style="84" customWidth="1"/>
    <col min="8223" max="8223" width="8.85546875" style="84"/>
    <col min="8224" max="8224" width="21.28515625" style="84" customWidth="1"/>
    <col min="8225" max="8225" width="9.5703125" style="84" customWidth="1"/>
    <col min="8226" max="8448" width="8.85546875" style="84"/>
    <col min="8449" max="8449" width="7.85546875" style="84" customWidth="1"/>
    <col min="8450" max="8450" width="23.85546875" style="84" customWidth="1"/>
    <col min="8451" max="8451" width="0" style="84" hidden="1" customWidth="1"/>
    <col min="8452" max="8452" width="9.28515625" style="84" customWidth="1"/>
    <col min="8453" max="8453" width="10.42578125" style="84" customWidth="1"/>
    <col min="8454" max="8454" width="14.28515625" style="84" bestFit="1" customWidth="1"/>
    <col min="8455" max="8455" width="9.5703125" style="84" customWidth="1"/>
    <col min="8456" max="8466" width="7.7109375" style="84" customWidth="1"/>
    <col min="8467" max="8467" width="6.7109375" style="84" customWidth="1"/>
    <col min="8468" max="8468" width="7.85546875" style="84" customWidth="1"/>
    <col min="8469" max="8469" width="8.28515625" style="84" customWidth="1"/>
    <col min="8470" max="8471" width="8.85546875" style="84"/>
    <col min="8472" max="8476" width="0" style="84" hidden="1" customWidth="1"/>
    <col min="8477" max="8477" width="8.85546875" style="84"/>
    <col min="8478" max="8478" width="7" style="84" customWidth="1"/>
    <col min="8479" max="8479" width="8.85546875" style="84"/>
    <col min="8480" max="8480" width="21.28515625" style="84" customWidth="1"/>
    <col min="8481" max="8481" width="9.5703125" style="84" customWidth="1"/>
    <col min="8482" max="8704" width="8.85546875" style="84"/>
    <col min="8705" max="8705" width="7.85546875" style="84" customWidth="1"/>
    <col min="8706" max="8706" width="23.85546875" style="84" customWidth="1"/>
    <col min="8707" max="8707" width="0" style="84" hidden="1" customWidth="1"/>
    <col min="8708" max="8708" width="9.28515625" style="84" customWidth="1"/>
    <col min="8709" max="8709" width="10.42578125" style="84" customWidth="1"/>
    <col min="8710" max="8710" width="14.28515625" style="84" bestFit="1" customWidth="1"/>
    <col min="8711" max="8711" width="9.5703125" style="84" customWidth="1"/>
    <col min="8712" max="8722" width="7.7109375" style="84" customWidth="1"/>
    <col min="8723" max="8723" width="6.7109375" style="84" customWidth="1"/>
    <col min="8724" max="8724" width="7.85546875" style="84" customWidth="1"/>
    <col min="8725" max="8725" width="8.28515625" style="84" customWidth="1"/>
    <col min="8726" max="8727" width="8.85546875" style="84"/>
    <col min="8728" max="8732" width="0" style="84" hidden="1" customWidth="1"/>
    <col min="8733" max="8733" width="8.85546875" style="84"/>
    <col min="8734" max="8734" width="7" style="84" customWidth="1"/>
    <col min="8735" max="8735" width="8.85546875" style="84"/>
    <col min="8736" max="8736" width="21.28515625" style="84" customWidth="1"/>
    <col min="8737" max="8737" width="9.5703125" style="84" customWidth="1"/>
    <col min="8738" max="8960" width="8.85546875" style="84"/>
    <col min="8961" max="8961" width="7.85546875" style="84" customWidth="1"/>
    <col min="8962" max="8962" width="23.85546875" style="84" customWidth="1"/>
    <col min="8963" max="8963" width="0" style="84" hidden="1" customWidth="1"/>
    <col min="8964" max="8964" width="9.28515625" style="84" customWidth="1"/>
    <col min="8965" max="8965" width="10.42578125" style="84" customWidth="1"/>
    <col min="8966" max="8966" width="14.28515625" style="84" bestFit="1" customWidth="1"/>
    <col min="8967" max="8967" width="9.5703125" style="84" customWidth="1"/>
    <col min="8968" max="8978" width="7.7109375" style="84" customWidth="1"/>
    <col min="8979" max="8979" width="6.7109375" style="84" customWidth="1"/>
    <col min="8980" max="8980" width="7.85546875" style="84" customWidth="1"/>
    <col min="8981" max="8981" width="8.28515625" style="84" customWidth="1"/>
    <col min="8982" max="8983" width="8.85546875" style="84"/>
    <col min="8984" max="8988" width="0" style="84" hidden="1" customWidth="1"/>
    <col min="8989" max="8989" width="8.85546875" style="84"/>
    <col min="8990" max="8990" width="7" style="84" customWidth="1"/>
    <col min="8991" max="8991" width="8.85546875" style="84"/>
    <col min="8992" max="8992" width="21.28515625" style="84" customWidth="1"/>
    <col min="8993" max="8993" width="9.5703125" style="84" customWidth="1"/>
    <col min="8994" max="9216" width="8.85546875" style="84"/>
    <col min="9217" max="9217" width="7.85546875" style="84" customWidth="1"/>
    <col min="9218" max="9218" width="23.85546875" style="84" customWidth="1"/>
    <col min="9219" max="9219" width="0" style="84" hidden="1" customWidth="1"/>
    <col min="9220" max="9220" width="9.28515625" style="84" customWidth="1"/>
    <col min="9221" max="9221" width="10.42578125" style="84" customWidth="1"/>
    <col min="9222" max="9222" width="14.28515625" style="84" bestFit="1" customWidth="1"/>
    <col min="9223" max="9223" width="9.5703125" style="84" customWidth="1"/>
    <col min="9224" max="9234" width="7.7109375" style="84" customWidth="1"/>
    <col min="9235" max="9235" width="6.7109375" style="84" customWidth="1"/>
    <col min="9236" max="9236" width="7.85546875" style="84" customWidth="1"/>
    <col min="9237" max="9237" width="8.28515625" style="84" customWidth="1"/>
    <col min="9238" max="9239" width="8.85546875" style="84"/>
    <col min="9240" max="9244" width="0" style="84" hidden="1" customWidth="1"/>
    <col min="9245" max="9245" width="8.85546875" style="84"/>
    <col min="9246" max="9246" width="7" style="84" customWidth="1"/>
    <col min="9247" max="9247" width="8.85546875" style="84"/>
    <col min="9248" max="9248" width="21.28515625" style="84" customWidth="1"/>
    <col min="9249" max="9249" width="9.5703125" style="84" customWidth="1"/>
    <col min="9250" max="9472" width="8.85546875" style="84"/>
    <col min="9473" max="9473" width="7.85546875" style="84" customWidth="1"/>
    <col min="9474" max="9474" width="23.85546875" style="84" customWidth="1"/>
    <col min="9475" max="9475" width="0" style="84" hidden="1" customWidth="1"/>
    <col min="9476" max="9476" width="9.28515625" style="84" customWidth="1"/>
    <col min="9477" max="9477" width="10.42578125" style="84" customWidth="1"/>
    <col min="9478" max="9478" width="14.28515625" style="84" bestFit="1" customWidth="1"/>
    <col min="9479" max="9479" width="9.5703125" style="84" customWidth="1"/>
    <col min="9480" max="9490" width="7.7109375" style="84" customWidth="1"/>
    <col min="9491" max="9491" width="6.7109375" style="84" customWidth="1"/>
    <col min="9492" max="9492" width="7.85546875" style="84" customWidth="1"/>
    <col min="9493" max="9493" width="8.28515625" style="84" customWidth="1"/>
    <col min="9494" max="9495" width="8.85546875" style="84"/>
    <col min="9496" max="9500" width="0" style="84" hidden="1" customWidth="1"/>
    <col min="9501" max="9501" width="8.85546875" style="84"/>
    <col min="9502" max="9502" width="7" style="84" customWidth="1"/>
    <col min="9503" max="9503" width="8.85546875" style="84"/>
    <col min="9504" max="9504" width="21.28515625" style="84" customWidth="1"/>
    <col min="9505" max="9505" width="9.5703125" style="84" customWidth="1"/>
    <col min="9506" max="9728" width="8.85546875" style="84"/>
    <col min="9729" max="9729" width="7.85546875" style="84" customWidth="1"/>
    <col min="9730" max="9730" width="23.85546875" style="84" customWidth="1"/>
    <col min="9731" max="9731" width="0" style="84" hidden="1" customWidth="1"/>
    <col min="9732" max="9732" width="9.28515625" style="84" customWidth="1"/>
    <col min="9733" max="9733" width="10.42578125" style="84" customWidth="1"/>
    <col min="9734" max="9734" width="14.28515625" style="84" bestFit="1" customWidth="1"/>
    <col min="9735" max="9735" width="9.5703125" style="84" customWidth="1"/>
    <col min="9736" max="9746" width="7.7109375" style="84" customWidth="1"/>
    <col min="9747" max="9747" width="6.7109375" style="84" customWidth="1"/>
    <col min="9748" max="9748" width="7.85546875" style="84" customWidth="1"/>
    <col min="9749" max="9749" width="8.28515625" style="84" customWidth="1"/>
    <col min="9750" max="9751" width="8.85546875" style="84"/>
    <col min="9752" max="9756" width="0" style="84" hidden="1" customWidth="1"/>
    <col min="9757" max="9757" width="8.85546875" style="84"/>
    <col min="9758" max="9758" width="7" style="84" customWidth="1"/>
    <col min="9759" max="9759" width="8.85546875" style="84"/>
    <col min="9760" max="9760" width="21.28515625" style="84" customWidth="1"/>
    <col min="9761" max="9761" width="9.5703125" style="84" customWidth="1"/>
    <col min="9762" max="9984" width="8.85546875" style="84"/>
    <col min="9985" max="9985" width="7.85546875" style="84" customWidth="1"/>
    <col min="9986" max="9986" width="23.85546875" style="84" customWidth="1"/>
    <col min="9987" max="9987" width="0" style="84" hidden="1" customWidth="1"/>
    <col min="9988" max="9988" width="9.28515625" style="84" customWidth="1"/>
    <col min="9989" max="9989" width="10.42578125" style="84" customWidth="1"/>
    <col min="9990" max="9990" width="14.28515625" style="84" bestFit="1" customWidth="1"/>
    <col min="9991" max="9991" width="9.5703125" style="84" customWidth="1"/>
    <col min="9992" max="10002" width="7.7109375" style="84" customWidth="1"/>
    <col min="10003" max="10003" width="6.7109375" style="84" customWidth="1"/>
    <col min="10004" max="10004" width="7.85546875" style="84" customWidth="1"/>
    <col min="10005" max="10005" width="8.28515625" style="84" customWidth="1"/>
    <col min="10006" max="10007" width="8.85546875" style="84"/>
    <col min="10008" max="10012" width="0" style="84" hidden="1" customWidth="1"/>
    <col min="10013" max="10013" width="8.85546875" style="84"/>
    <col min="10014" max="10014" width="7" style="84" customWidth="1"/>
    <col min="10015" max="10015" width="8.85546875" style="84"/>
    <col min="10016" max="10016" width="21.28515625" style="84" customWidth="1"/>
    <col min="10017" max="10017" width="9.5703125" style="84" customWidth="1"/>
    <col min="10018" max="10240" width="8.85546875" style="84"/>
    <col min="10241" max="10241" width="7.85546875" style="84" customWidth="1"/>
    <col min="10242" max="10242" width="23.85546875" style="84" customWidth="1"/>
    <col min="10243" max="10243" width="0" style="84" hidden="1" customWidth="1"/>
    <col min="10244" max="10244" width="9.28515625" style="84" customWidth="1"/>
    <col min="10245" max="10245" width="10.42578125" style="84" customWidth="1"/>
    <col min="10246" max="10246" width="14.28515625" style="84" bestFit="1" customWidth="1"/>
    <col min="10247" max="10247" width="9.5703125" style="84" customWidth="1"/>
    <col min="10248" max="10258" width="7.7109375" style="84" customWidth="1"/>
    <col min="10259" max="10259" width="6.7109375" style="84" customWidth="1"/>
    <col min="10260" max="10260" width="7.85546875" style="84" customWidth="1"/>
    <col min="10261" max="10261" width="8.28515625" style="84" customWidth="1"/>
    <col min="10262" max="10263" width="8.85546875" style="84"/>
    <col min="10264" max="10268" width="0" style="84" hidden="1" customWidth="1"/>
    <col min="10269" max="10269" width="8.85546875" style="84"/>
    <col min="10270" max="10270" width="7" style="84" customWidth="1"/>
    <col min="10271" max="10271" width="8.85546875" style="84"/>
    <col min="10272" max="10272" width="21.28515625" style="84" customWidth="1"/>
    <col min="10273" max="10273" width="9.5703125" style="84" customWidth="1"/>
    <col min="10274" max="10496" width="8.85546875" style="84"/>
    <col min="10497" max="10497" width="7.85546875" style="84" customWidth="1"/>
    <col min="10498" max="10498" width="23.85546875" style="84" customWidth="1"/>
    <col min="10499" max="10499" width="0" style="84" hidden="1" customWidth="1"/>
    <col min="10500" max="10500" width="9.28515625" style="84" customWidth="1"/>
    <col min="10501" max="10501" width="10.42578125" style="84" customWidth="1"/>
    <col min="10502" max="10502" width="14.28515625" style="84" bestFit="1" customWidth="1"/>
    <col min="10503" max="10503" width="9.5703125" style="84" customWidth="1"/>
    <col min="10504" max="10514" width="7.7109375" style="84" customWidth="1"/>
    <col min="10515" max="10515" width="6.7109375" style="84" customWidth="1"/>
    <col min="10516" max="10516" width="7.85546875" style="84" customWidth="1"/>
    <col min="10517" max="10517" width="8.28515625" style="84" customWidth="1"/>
    <col min="10518" max="10519" width="8.85546875" style="84"/>
    <col min="10520" max="10524" width="0" style="84" hidden="1" customWidth="1"/>
    <col min="10525" max="10525" width="8.85546875" style="84"/>
    <col min="10526" max="10526" width="7" style="84" customWidth="1"/>
    <col min="10527" max="10527" width="8.85546875" style="84"/>
    <col min="10528" max="10528" width="21.28515625" style="84" customWidth="1"/>
    <col min="10529" max="10529" width="9.5703125" style="84" customWidth="1"/>
    <col min="10530" max="10752" width="8.85546875" style="84"/>
    <col min="10753" max="10753" width="7.85546875" style="84" customWidth="1"/>
    <col min="10754" max="10754" width="23.85546875" style="84" customWidth="1"/>
    <col min="10755" max="10755" width="0" style="84" hidden="1" customWidth="1"/>
    <col min="10756" max="10756" width="9.28515625" style="84" customWidth="1"/>
    <col min="10757" max="10757" width="10.42578125" style="84" customWidth="1"/>
    <col min="10758" max="10758" width="14.28515625" style="84" bestFit="1" customWidth="1"/>
    <col min="10759" max="10759" width="9.5703125" style="84" customWidth="1"/>
    <col min="10760" max="10770" width="7.7109375" style="84" customWidth="1"/>
    <col min="10771" max="10771" width="6.7109375" style="84" customWidth="1"/>
    <col min="10772" max="10772" width="7.85546875" style="84" customWidth="1"/>
    <col min="10773" max="10773" width="8.28515625" style="84" customWidth="1"/>
    <col min="10774" max="10775" width="8.85546875" style="84"/>
    <col min="10776" max="10780" width="0" style="84" hidden="1" customWidth="1"/>
    <col min="10781" max="10781" width="8.85546875" style="84"/>
    <col min="10782" max="10782" width="7" style="84" customWidth="1"/>
    <col min="10783" max="10783" width="8.85546875" style="84"/>
    <col min="10784" max="10784" width="21.28515625" style="84" customWidth="1"/>
    <col min="10785" max="10785" width="9.5703125" style="84" customWidth="1"/>
    <col min="10786" max="11008" width="8.85546875" style="84"/>
    <col min="11009" max="11009" width="7.85546875" style="84" customWidth="1"/>
    <col min="11010" max="11010" width="23.85546875" style="84" customWidth="1"/>
    <col min="11011" max="11011" width="0" style="84" hidden="1" customWidth="1"/>
    <col min="11012" max="11012" width="9.28515625" style="84" customWidth="1"/>
    <col min="11013" max="11013" width="10.42578125" style="84" customWidth="1"/>
    <col min="11014" max="11014" width="14.28515625" style="84" bestFit="1" customWidth="1"/>
    <col min="11015" max="11015" width="9.5703125" style="84" customWidth="1"/>
    <col min="11016" max="11026" width="7.7109375" style="84" customWidth="1"/>
    <col min="11027" max="11027" width="6.7109375" style="84" customWidth="1"/>
    <col min="11028" max="11028" width="7.85546875" style="84" customWidth="1"/>
    <col min="11029" max="11029" width="8.28515625" style="84" customWidth="1"/>
    <col min="11030" max="11031" width="8.85546875" style="84"/>
    <col min="11032" max="11036" width="0" style="84" hidden="1" customWidth="1"/>
    <col min="11037" max="11037" width="8.85546875" style="84"/>
    <col min="11038" max="11038" width="7" style="84" customWidth="1"/>
    <col min="11039" max="11039" width="8.85546875" style="84"/>
    <col min="11040" max="11040" width="21.28515625" style="84" customWidth="1"/>
    <col min="11041" max="11041" width="9.5703125" style="84" customWidth="1"/>
    <col min="11042" max="11264" width="8.85546875" style="84"/>
    <col min="11265" max="11265" width="7.85546875" style="84" customWidth="1"/>
    <col min="11266" max="11266" width="23.85546875" style="84" customWidth="1"/>
    <col min="11267" max="11267" width="0" style="84" hidden="1" customWidth="1"/>
    <col min="11268" max="11268" width="9.28515625" style="84" customWidth="1"/>
    <col min="11269" max="11269" width="10.42578125" style="84" customWidth="1"/>
    <col min="11270" max="11270" width="14.28515625" style="84" bestFit="1" customWidth="1"/>
    <col min="11271" max="11271" width="9.5703125" style="84" customWidth="1"/>
    <col min="11272" max="11282" width="7.7109375" style="84" customWidth="1"/>
    <col min="11283" max="11283" width="6.7109375" style="84" customWidth="1"/>
    <col min="11284" max="11284" width="7.85546875" style="84" customWidth="1"/>
    <col min="11285" max="11285" width="8.28515625" style="84" customWidth="1"/>
    <col min="11286" max="11287" width="8.85546875" style="84"/>
    <col min="11288" max="11292" width="0" style="84" hidden="1" customWidth="1"/>
    <col min="11293" max="11293" width="8.85546875" style="84"/>
    <col min="11294" max="11294" width="7" style="84" customWidth="1"/>
    <col min="11295" max="11295" width="8.85546875" style="84"/>
    <col min="11296" max="11296" width="21.28515625" style="84" customWidth="1"/>
    <col min="11297" max="11297" width="9.5703125" style="84" customWidth="1"/>
    <col min="11298" max="11520" width="8.85546875" style="84"/>
    <col min="11521" max="11521" width="7.85546875" style="84" customWidth="1"/>
    <col min="11522" max="11522" width="23.85546875" style="84" customWidth="1"/>
    <col min="11523" max="11523" width="0" style="84" hidden="1" customWidth="1"/>
    <col min="11524" max="11524" width="9.28515625" style="84" customWidth="1"/>
    <col min="11525" max="11525" width="10.42578125" style="84" customWidth="1"/>
    <col min="11526" max="11526" width="14.28515625" style="84" bestFit="1" customWidth="1"/>
    <col min="11527" max="11527" width="9.5703125" style="84" customWidth="1"/>
    <col min="11528" max="11538" width="7.7109375" style="84" customWidth="1"/>
    <col min="11539" max="11539" width="6.7109375" style="84" customWidth="1"/>
    <col min="11540" max="11540" width="7.85546875" style="84" customWidth="1"/>
    <col min="11541" max="11541" width="8.28515625" style="84" customWidth="1"/>
    <col min="11542" max="11543" width="8.85546875" style="84"/>
    <col min="11544" max="11548" width="0" style="84" hidden="1" customWidth="1"/>
    <col min="11549" max="11549" width="8.85546875" style="84"/>
    <col min="11550" max="11550" width="7" style="84" customWidth="1"/>
    <col min="11551" max="11551" width="8.85546875" style="84"/>
    <col min="11552" max="11552" width="21.28515625" style="84" customWidth="1"/>
    <col min="11553" max="11553" width="9.5703125" style="84" customWidth="1"/>
    <col min="11554" max="11776" width="8.85546875" style="84"/>
    <col min="11777" max="11777" width="7.85546875" style="84" customWidth="1"/>
    <col min="11778" max="11778" width="23.85546875" style="84" customWidth="1"/>
    <col min="11779" max="11779" width="0" style="84" hidden="1" customWidth="1"/>
    <col min="11780" max="11780" width="9.28515625" style="84" customWidth="1"/>
    <col min="11781" max="11781" width="10.42578125" style="84" customWidth="1"/>
    <col min="11782" max="11782" width="14.28515625" style="84" bestFit="1" customWidth="1"/>
    <col min="11783" max="11783" width="9.5703125" style="84" customWidth="1"/>
    <col min="11784" max="11794" width="7.7109375" style="84" customWidth="1"/>
    <col min="11795" max="11795" width="6.7109375" style="84" customWidth="1"/>
    <col min="11796" max="11796" width="7.85546875" style="84" customWidth="1"/>
    <col min="11797" max="11797" width="8.28515625" style="84" customWidth="1"/>
    <col min="11798" max="11799" width="8.85546875" style="84"/>
    <col min="11800" max="11804" width="0" style="84" hidden="1" customWidth="1"/>
    <col min="11805" max="11805" width="8.85546875" style="84"/>
    <col min="11806" max="11806" width="7" style="84" customWidth="1"/>
    <col min="11807" max="11807" width="8.85546875" style="84"/>
    <col min="11808" max="11808" width="21.28515625" style="84" customWidth="1"/>
    <col min="11809" max="11809" width="9.5703125" style="84" customWidth="1"/>
    <col min="11810" max="12032" width="8.85546875" style="84"/>
    <col min="12033" max="12033" width="7.85546875" style="84" customWidth="1"/>
    <col min="12034" max="12034" width="23.85546875" style="84" customWidth="1"/>
    <col min="12035" max="12035" width="0" style="84" hidden="1" customWidth="1"/>
    <col min="12036" max="12036" width="9.28515625" style="84" customWidth="1"/>
    <col min="12037" max="12037" width="10.42578125" style="84" customWidth="1"/>
    <col min="12038" max="12038" width="14.28515625" style="84" bestFit="1" customWidth="1"/>
    <col min="12039" max="12039" width="9.5703125" style="84" customWidth="1"/>
    <col min="12040" max="12050" width="7.7109375" style="84" customWidth="1"/>
    <col min="12051" max="12051" width="6.7109375" style="84" customWidth="1"/>
    <col min="12052" max="12052" width="7.85546875" style="84" customWidth="1"/>
    <col min="12053" max="12053" width="8.28515625" style="84" customWidth="1"/>
    <col min="12054" max="12055" width="8.85546875" style="84"/>
    <col min="12056" max="12060" width="0" style="84" hidden="1" customWidth="1"/>
    <col min="12061" max="12061" width="8.85546875" style="84"/>
    <col min="12062" max="12062" width="7" style="84" customWidth="1"/>
    <col min="12063" max="12063" width="8.85546875" style="84"/>
    <col min="12064" max="12064" width="21.28515625" style="84" customWidth="1"/>
    <col min="12065" max="12065" width="9.5703125" style="84" customWidth="1"/>
    <col min="12066" max="12288" width="8.85546875" style="84"/>
    <col min="12289" max="12289" width="7.85546875" style="84" customWidth="1"/>
    <col min="12290" max="12290" width="23.85546875" style="84" customWidth="1"/>
    <col min="12291" max="12291" width="0" style="84" hidden="1" customWidth="1"/>
    <col min="12292" max="12292" width="9.28515625" style="84" customWidth="1"/>
    <col min="12293" max="12293" width="10.42578125" style="84" customWidth="1"/>
    <col min="12294" max="12294" width="14.28515625" style="84" bestFit="1" customWidth="1"/>
    <col min="12295" max="12295" width="9.5703125" style="84" customWidth="1"/>
    <col min="12296" max="12306" width="7.7109375" style="84" customWidth="1"/>
    <col min="12307" max="12307" width="6.7109375" style="84" customWidth="1"/>
    <col min="12308" max="12308" width="7.85546875" style="84" customWidth="1"/>
    <col min="12309" max="12309" width="8.28515625" style="84" customWidth="1"/>
    <col min="12310" max="12311" width="8.85546875" style="84"/>
    <col min="12312" max="12316" width="0" style="84" hidden="1" customWidth="1"/>
    <col min="12317" max="12317" width="8.85546875" style="84"/>
    <col min="12318" max="12318" width="7" style="84" customWidth="1"/>
    <col min="12319" max="12319" width="8.85546875" style="84"/>
    <col min="12320" max="12320" width="21.28515625" style="84" customWidth="1"/>
    <col min="12321" max="12321" width="9.5703125" style="84" customWidth="1"/>
    <col min="12322" max="12544" width="8.85546875" style="84"/>
    <col min="12545" max="12545" width="7.85546875" style="84" customWidth="1"/>
    <col min="12546" max="12546" width="23.85546875" style="84" customWidth="1"/>
    <col min="12547" max="12547" width="0" style="84" hidden="1" customWidth="1"/>
    <col min="12548" max="12548" width="9.28515625" style="84" customWidth="1"/>
    <col min="12549" max="12549" width="10.42578125" style="84" customWidth="1"/>
    <col min="12550" max="12550" width="14.28515625" style="84" bestFit="1" customWidth="1"/>
    <col min="12551" max="12551" width="9.5703125" style="84" customWidth="1"/>
    <col min="12552" max="12562" width="7.7109375" style="84" customWidth="1"/>
    <col min="12563" max="12563" width="6.7109375" style="84" customWidth="1"/>
    <col min="12564" max="12564" width="7.85546875" style="84" customWidth="1"/>
    <col min="12565" max="12565" width="8.28515625" style="84" customWidth="1"/>
    <col min="12566" max="12567" width="8.85546875" style="84"/>
    <col min="12568" max="12572" width="0" style="84" hidden="1" customWidth="1"/>
    <col min="12573" max="12573" width="8.85546875" style="84"/>
    <col min="12574" max="12574" width="7" style="84" customWidth="1"/>
    <col min="12575" max="12575" width="8.85546875" style="84"/>
    <col min="12576" max="12576" width="21.28515625" style="84" customWidth="1"/>
    <col min="12577" max="12577" width="9.5703125" style="84" customWidth="1"/>
    <col min="12578" max="12800" width="8.85546875" style="84"/>
    <col min="12801" max="12801" width="7.85546875" style="84" customWidth="1"/>
    <col min="12802" max="12802" width="23.85546875" style="84" customWidth="1"/>
    <col min="12803" max="12803" width="0" style="84" hidden="1" customWidth="1"/>
    <col min="12804" max="12804" width="9.28515625" style="84" customWidth="1"/>
    <col min="12805" max="12805" width="10.42578125" style="84" customWidth="1"/>
    <col min="12806" max="12806" width="14.28515625" style="84" bestFit="1" customWidth="1"/>
    <col min="12807" max="12807" width="9.5703125" style="84" customWidth="1"/>
    <col min="12808" max="12818" width="7.7109375" style="84" customWidth="1"/>
    <col min="12819" max="12819" width="6.7109375" style="84" customWidth="1"/>
    <col min="12820" max="12820" width="7.85546875" style="84" customWidth="1"/>
    <col min="12821" max="12821" width="8.28515625" style="84" customWidth="1"/>
    <col min="12822" max="12823" width="8.85546875" style="84"/>
    <col min="12824" max="12828" width="0" style="84" hidden="1" customWidth="1"/>
    <col min="12829" max="12829" width="8.85546875" style="84"/>
    <col min="12830" max="12830" width="7" style="84" customWidth="1"/>
    <col min="12831" max="12831" width="8.85546875" style="84"/>
    <col min="12832" max="12832" width="21.28515625" style="84" customWidth="1"/>
    <col min="12833" max="12833" width="9.5703125" style="84" customWidth="1"/>
    <col min="12834" max="13056" width="8.85546875" style="84"/>
    <col min="13057" max="13057" width="7.85546875" style="84" customWidth="1"/>
    <col min="13058" max="13058" width="23.85546875" style="84" customWidth="1"/>
    <col min="13059" max="13059" width="0" style="84" hidden="1" customWidth="1"/>
    <col min="13060" max="13060" width="9.28515625" style="84" customWidth="1"/>
    <col min="13061" max="13061" width="10.42578125" style="84" customWidth="1"/>
    <col min="13062" max="13062" width="14.28515625" style="84" bestFit="1" customWidth="1"/>
    <col min="13063" max="13063" width="9.5703125" style="84" customWidth="1"/>
    <col min="13064" max="13074" width="7.7109375" style="84" customWidth="1"/>
    <col min="13075" max="13075" width="6.7109375" style="84" customWidth="1"/>
    <col min="13076" max="13076" width="7.85546875" style="84" customWidth="1"/>
    <col min="13077" max="13077" width="8.28515625" style="84" customWidth="1"/>
    <col min="13078" max="13079" width="8.85546875" style="84"/>
    <col min="13080" max="13084" width="0" style="84" hidden="1" customWidth="1"/>
    <col min="13085" max="13085" width="8.85546875" style="84"/>
    <col min="13086" max="13086" width="7" style="84" customWidth="1"/>
    <col min="13087" max="13087" width="8.85546875" style="84"/>
    <col min="13088" max="13088" width="21.28515625" style="84" customWidth="1"/>
    <col min="13089" max="13089" width="9.5703125" style="84" customWidth="1"/>
    <col min="13090" max="13312" width="8.85546875" style="84"/>
    <col min="13313" max="13313" width="7.85546875" style="84" customWidth="1"/>
    <col min="13314" max="13314" width="23.85546875" style="84" customWidth="1"/>
    <col min="13315" max="13315" width="0" style="84" hidden="1" customWidth="1"/>
    <col min="13316" max="13316" width="9.28515625" style="84" customWidth="1"/>
    <col min="13317" max="13317" width="10.42578125" style="84" customWidth="1"/>
    <col min="13318" max="13318" width="14.28515625" style="84" bestFit="1" customWidth="1"/>
    <col min="13319" max="13319" width="9.5703125" style="84" customWidth="1"/>
    <col min="13320" max="13330" width="7.7109375" style="84" customWidth="1"/>
    <col min="13331" max="13331" width="6.7109375" style="84" customWidth="1"/>
    <col min="13332" max="13332" width="7.85546875" style="84" customWidth="1"/>
    <col min="13333" max="13333" width="8.28515625" style="84" customWidth="1"/>
    <col min="13334" max="13335" width="8.85546875" style="84"/>
    <col min="13336" max="13340" width="0" style="84" hidden="1" customWidth="1"/>
    <col min="13341" max="13341" width="8.85546875" style="84"/>
    <col min="13342" max="13342" width="7" style="84" customWidth="1"/>
    <col min="13343" max="13343" width="8.85546875" style="84"/>
    <col min="13344" max="13344" width="21.28515625" style="84" customWidth="1"/>
    <col min="13345" max="13345" width="9.5703125" style="84" customWidth="1"/>
    <col min="13346" max="13568" width="8.85546875" style="84"/>
    <col min="13569" max="13569" width="7.85546875" style="84" customWidth="1"/>
    <col min="13570" max="13570" width="23.85546875" style="84" customWidth="1"/>
    <col min="13571" max="13571" width="0" style="84" hidden="1" customWidth="1"/>
    <col min="13572" max="13572" width="9.28515625" style="84" customWidth="1"/>
    <col min="13573" max="13573" width="10.42578125" style="84" customWidth="1"/>
    <col min="13574" max="13574" width="14.28515625" style="84" bestFit="1" customWidth="1"/>
    <col min="13575" max="13575" width="9.5703125" style="84" customWidth="1"/>
    <col min="13576" max="13586" width="7.7109375" style="84" customWidth="1"/>
    <col min="13587" max="13587" width="6.7109375" style="84" customWidth="1"/>
    <col min="13588" max="13588" width="7.85546875" style="84" customWidth="1"/>
    <col min="13589" max="13589" width="8.28515625" style="84" customWidth="1"/>
    <col min="13590" max="13591" width="8.85546875" style="84"/>
    <col min="13592" max="13596" width="0" style="84" hidden="1" customWidth="1"/>
    <col min="13597" max="13597" width="8.85546875" style="84"/>
    <col min="13598" max="13598" width="7" style="84" customWidth="1"/>
    <col min="13599" max="13599" width="8.85546875" style="84"/>
    <col min="13600" max="13600" width="21.28515625" style="84" customWidth="1"/>
    <col min="13601" max="13601" width="9.5703125" style="84" customWidth="1"/>
    <col min="13602" max="13824" width="8.85546875" style="84"/>
    <col min="13825" max="13825" width="7.85546875" style="84" customWidth="1"/>
    <col min="13826" max="13826" width="23.85546875" style="84" customWidth="1"/>
    <col min="13827" max="13827" width="0" style="84" hidden="1" customWidth="1"/>
    <col min="13828" max="13828" width="9.28515625" style="84" customWidth="1"/>
    <col min="13829" max="13829" width="10.42578125" style="84" customWidth="1"/>
    <col min="13830" max="13830" width="14.28515625" style="84" bestFit="1" customWidth="1"/>
    <col min="13831" max="13831" width="9.5703125" style="84" customWidth="1"/>
    <col min="13832" max="13842" width="7.7109375" style="84" customWidth="1"/>
    <col min="13843" max="13843" width="6.7109375" style="84" customWidth="1"/>
    <col min="13844" max="13844" width="7.85546875" style="84" customWidth="1"/>
    <col min="13845" max="13845" width="8.28515625" style="84" customWidth="1"/>
    <col min="13846" max="13847" width="8.85546875" style="84"/>
    <col min="13848" max="13852" width="0" style="84" hidden="1" customWidth="1"/>
    <col min="13853" max="13853" width="8.85546875" style="84"/>
    <col min="13854" max="13854" width="7" style="84" customWidth="1"/>
    <col min="13855" max="13855" width="8.85546875" style="84"/>
    <col min="13856" max="13856" width="21.28515625" style="84" customWidth="1"/>
    <col min="13857" max="13857" width="9.5703125" style="84" customWidth="1"/>
    <col min="13858" max="14080" width="8.85546875" style="84"/>
    <col min="14081" max="14081" width="7.85546875" style="84" customWidth="1"/>
    <col min="14082" max="14082" width="23.85546875" style="84" customWidth="1"/>
    <col min="14083" max="14083" width="0" style="84" hidden="1" customWidth="1"/>
    <col min="14084" max="14084" width="9.28515625" style="84" customWidth="1"/>
    <col min="14085" max="14085" width="10.42578125" style="84" customWidth="1"/>
    <col min="14086" max="14086" width="14.28515625" style="84" bestFit="1" customWidth="1"/>
    <col min="14087" max="14087" width="9.5703125" style="84" customWidth="1"/>
    <col min="14088" max="14098" width="7.7109375" style="84" customWidth="1"/>
    <col min="14099" max="14099" width="6.7109375" style="84" customWidth="1"/>
    <col min="14100" max="14100" width="7.85546875" style="84" customWidth="1"/>
    <col min="14101" max="14101" width="8.28515625" style="84" customWidth="1"/>
    <col min="14102" max="14103" width="8.85546875" style="84"/>
    <col min="14104" max="14108" width="0" style="84" hidden="1" customWidth="1"/>
    <col min="14109" max="14109" width="8.85546875" style="84"/>
    <col min="14110" max="14110" width="7" style="84" customWidth="1"/>
    <col min="14111" max="14111" width="8.85546875" style="84"/>
    <col min="14112" max="14112" width="21.28515625" style="84" customWidth="1"/>
    <col min="14113" max="14113" width="9.5703125" style="84" customWidth="1"/>
    <col min="14114" max="14336" width="8.85546875" style="84"/>
    <col min="14337" max="14337" width="7.85546875" style="84" customWidth="1"/>
    <col min="14338" max="14338" width="23.85546875" style="84" customWidth="1"/>
    <col min="14339" max="14339" width="0" style="84" hidden="1" customWidth="1"/>
    <col min="14340" max="14340" width="9.28515625" style="84" customWidth="1"/>
    <col min="14341" max="14341" width="10.42578125" style="84" customWidth="1"/>
    <col min="14342" max="14342" width="14.28515625" style="84" bestFit="1" customWidth="1"/>
    <col min="14343" max="14343" width="9.5703125" style="84" customWidth="1"/>
    <col min="14344" max="14354" width="7.7109375" style="84" customWidth="1"/>
    <col min="14355" max="14355" width="6.7109375" style="84" customWidth="1"/>
    <col min="14356" max="14356" width="7.85546875" style="84" customWidth="1"/>
    <col min="14357" max="14357" width="8.28515625" style="84" customWidth="1"/>
    <col min="14358" max="14359" width="8.85546875" style="84"/>
    <col min="14360" max="14364" width="0" style="84" hidden="1" customWidth="1"/>
    <col min="14365" max="14365" width="8.85546875" style="84"/>
    <col min="14366" max="14366" width="7" style="84" customWidth="1"/>
    <col min="14367" max="14367" width="8.85546875" style="84"/>
    <col min="14368" max="14368" width="21.28515625" style="84" customWidth="1"/>
    <col min="14369" max="14369" width="9.5703125" style="84" customWidth="1"/>
    <col min="14370" max="14592" width="8.85546875" style="84"/>
    <col min="14593" max="14593" width="7.85546875" style="84" customWidth="1"/>
    <col min="14594" max="14594" width="23.85546875" style="84" customWidth="1"/>
    <col min="14595" max="14595" width="0" style="84" hidden="1" customWidth="1"/>
    <col min="14596" max="14596" width="9.28515625" style="84" customWidth="1"/>
    <col min="14597" max="14597" width="10.42578125" style="84" customWidth="1"/>
    <col min="14598" max="14598" width="14.28515625" style="84" bestFit="1" customWidth="1"/>
    <col min="14599" max="14599" width="9.5703125" style="84" customWidth="1"/>
    <col min="14600" max="14610" width="7.7109375" style="84" customWidth="1"/>
    <col min="14611" max="14611" width="6.7109375" style="84" customWidth="1"/>
    <col min="14612" max="14612" width="7.85546875" style="84" customWidth="1"/>
    <col min="14613" max="14613" width="8.28515625" style="84" customWidth="1"/>
    <col min="14614" max="14615" width="8.85546875" style="84"/>
    <col min="14616" max="14620" width="0" style="84" hidden="1" customWidth="1"/>
    <col min="14621" max="14621" width="8.85546875" style="84"/>
    <col min="14622" max="14622" width="7" style="84" customWidth="1"/>
    <col min="14623" max="14623" width="8.85546875" style="84"/>
    <col min="14624" max="14624" width="21.28515625" style="84" customWidth="1"/>
    <col min="14625" max="14625" width="9.5703125" style="84" customWidth="1"/>
    <col min="14626" max="14848" width="8.85546875" style="84"/>
    <col min="14849" max="14849" width="7.85546875" style="84" customWidth="1"/>
    <col min="14850" max="14850" width="23.85546875" style="84" customWidth="1"/>
    <col min="14851" max="14851" width="0" style="84" hidden="1" customWidth="1"/>
    <col min="14852" max="14852" width="9.28515625" style="84" customWidth="1"/>
    <col min="14853" max="14853" width="10.42578125" style="84" customWidth="1"/>
    <col min="14854" max="14854" width="14.28515625" style="84" bestFit="1" customWidth="1"/>
    <col min="14855" max="14855" width="9.5703125" style="84" customWidth="1"/>
    <col min="14856" max="14866" width="7.7109375" style="84" customWidth="1"/>
    <col min="14867" max="14867" width="6.7109375" style="84" customWidth="1"/>
    <col min="14868" max="14868" width="7.85546875" style="84" customWidth="1"/>
    <col min="14869" max="14869" width="8.28515625" style="84" customWidth="1"/>
    <col min="14870" max="14871" width="8.85546875" style="84"/>
    <col min="14872" max="14876" width="0" style="84" hidden="1" customWidth="1"/>
    <col min="14877" max="14877" width="8.85546875" style="84"/>
    <col min="14878" max="14878" width="7" style="84" customWidth="1"/>
    <col min="14879" max="14879" width="8.85546875" style="84"/>
    <col min="14880" max="14880" width="21.28515625" style="84" customWidth="1"/>
    <col min="14881" max="14881" width="9.5703125" style="84" customWidth="1"/>
    <col min="14882" max="15104" width="8.85546875" style="84"/>
    <col min="15105" max="15105" width="7.85546875" style="84" customWidth="1"/>
    <col min="15106" max="15106" width="23.85546875" style="84" customWidth="1"/>
    <col min="15107" max="15107" width="0" style="84" hidden="1" customWidth="1"/>
    <col min="15108" max="15108" width="9.28515625" style="84" customWidth="1"/>
    <col min="15109" max="15109" width="10.42578125" style="84" customWidth="1"/>
    <col min="15110" max="15110" width="14.28515625" style="84" bestFit="1" customWidth="1"/>
    <col min="15111" max="15111" width="9.5703125" style="84" customWidth="1"/>
    <col min="15112" max="15122" width="7.7109375" style="84" customWidth="1"/>
    <col min="15123" max="15123" width="6.7109375" style="84" customWidth="1"/>
    <col min="15124" max="15124" width="7.85546875" style="84" customWidth="1"/>
    <col min="15125" max="15125" width="8.28515625" style="84" customWidth="1"/>
    <col min="15126" max="15127" width="8.85546875" style="84"/>
    <col min="15128" max="15132" width="0" style="84" hidden="1" customWidth="1"/>
    <col min="15133" max="15133" width="8.85546875" style="84"/>
    <col min="15134" max="15134" width="7" style="84" customWidth="1"/>
    <col min="15135" max="15135" width="8.85546875" style="84"/>
    <col min="15136" max="15136" width="21.28515625" style="84" customWidth="1"/>
    <col min="15137" max="15137" width="9.5703125" style="84" customWidth="1"/>
    <col min="15138" max="15360" width="8.85546875" style="84"/>
    <col min="15361" max="15361" width="7.85546875" style="84" customWidth="1"/>
    <col min="15362" max="15362" width="23.85546875" style="84" customWidth="1"/>
    <col min="15363" max="15363" width="0" style="84" hidden="1" customWidth="1"/>
    <col min="15364" max="15364" width="9.28515625" style="84" customWidth="1"/>
    <col min="15365" max="15365" width="10.42578125" style="84" customWidth="1"/>
    <col min="15366" max="15366" width="14.28515625" style="84" bestFit="1" customWidth="1"/>
    <col min="15367" max="15367" width="9.5703125" style="84" customWidth="1"/>
    <col min="15368" max="15378" width="7.7109375" style="84" customWidth="1"/>
    <col min="15379" max="15379" width="6.7109375" style="84" customWidth="1"/>
    <col min="15380" max="15380" width="7.85546875" style="84" customWidth="1"/>
    <col min="15381" max="15381" width="8.28515625" style="84" customWidth="1"/>
    <col min="15382" max="15383" width="8.85546875" style="84"/>
    <col min="15384" max="15388" width="0" style="84" hidden="1" customWidth="1"/>
    <col min="15389" max="15389" width="8.85546875" style="84"/>
    <col min="15390" max="15390" width="7" style="84" customWidth="1"/>
    <col min="15391" max="15391" width="8.85546875" style="84"/>
    <col min="15392" max="15392" width="21.28515625" style="84" customWidth="1"/>
    <col min="15393" max="15393" width="9.5703125" style="84" customWidth="1"/>
    <col min="15394" max="15616" width="8.85546875" style="84"/>
    <col min="15617" max="15617" width="7.85546875" style="84" customWidth="1"/>
    <col min="15618" max="15618" width="23.85546875" style="84" customWidth="1"/>
    <col min="15619" max="15619" width="0" style="84" hidden="1" customWidth="1"/>
    <col min="15620" max="15620" width="9.28515625" style="84" customWidth="1"/>
    <col min="15621" max="15621" width="10.42578125" style="84" customWidth="1"/>
    <col min="15622" max="15622" width="14.28515625" style="84" bestFit="1" customWidth="1"/>
    <col min="15623" max="15623" width="9.5703125" style="84" customWidth="1"/>
    <col min="15624" max="15634" width="7.7109375" style="84" customWidth="1"/>
    <col min="15635" max="15635" width="6.7109375" style="84" customWidth="1"/>
    <col min="15636" max="15636" width="7.85546875" style="84" customWidth="1"/>
    <col min="15637" max="15637" width="8.28515625" style="84" customWidth="1"/>
    <col min="15638" max="15639" width="8.85546875" style="84"/>
    <col min="15640" max="15644" width="0" style="84" hidden="1" customWidth="1"/>
    <col min="15645" max="15645" width="8.85546875" style="84"/>
    <col min="15646" max="15646" width="7" style="84" customWidth="1"/>
    <col min="15647" max="15647" width="8.85546875" style="84"/>
    <col min="15648" max="15648" width="21.28515625" style="84" customWidth="1"/>
    <col min="15649" max="15649" width="9.5703125" style="84" customWidth="1"/>
    <col min="15650" max="15872" width="8.85546875" style="84"/>
    <col min="15873" max="15873" width="7.85546875" style="84" customWidth="1"/>
    <col min="15874" max="15874" width="23.85546875" style="84" customWidth="1"/>
    <col min="15875" max="15875" width="0" style="84" hidden="1" customWidth="1"/>
    <col min="15876" max="15876" width="9.28515625" style="84" customWidth="1"/>
    <col min="15877" max="15877" width="10.42578125" style="84" customWidth="1"/>
    <col min="15878" max="15878" width="14.28515625" style="84" bestFit="1" customWidth="1"/>
    <col min="15879" max="15879" width="9.5703125" style="84" customWidth="1"/>
    <col min="15880" max="15890" width="7.7109375" style="84" customWidth="1"/>
    <col min="15891" max="15891" width="6.7109375" style="84" customWidth="1"/>
    <col min="15892" max="15892" width="7.85546875" style="84" customWidth="1"/>
    <col min="15893" max="15893" width="8.28515625" style="84" customWidth="1"/>
    <col min="15894" max="15895" width="8.85546875" style="84"/>
    <col min="15896" max="15900" width="0" style="84" hidden="1" customWidth="1"/>
    <col min="15901" max="15901" width="8.85546875" style="84"/>
    <col min="15902" max="15902" width="7" style="84" customWidth="1"/>
    <col min="15903" max="15903" width="8.85546875" style="84"/>
    <col min="15904" max="15904" width="21.28515625" style="84" customWidth="1"/>
    <col min="15905" max="15905" width="9.5703125" style="84" customWidth="1"/>
    <col min="15906" max="16128" width="8.85546875" style="84"/>
    <col min="16129" max="16129" width="7.85546875" style="84" customWidth="1"/>
    <col min="16130" max="16130" width="23.85546875" style="84" customWidth="1"/>
    <col min="16131" max="16131" width="0" style="84" hidden="1" customWidth="1"/>
    <col min="16132" max="16132" width="9.28515625" style="84" customWidth="1"/>
    <col min="16133" max="16133" width="10.42578125" style="84" customWidth="1"/>
    <col min="16134" max="16134" width="14.28515625" style="84" bestFit="1" customWidth="1"/>
    <col min="16135" max="16135" width="9.5703125" style="84" customWidth="1"/>
    <col min="16136" max="16146" width="7.7109375" style="84" customWidth="1"/>
    <col min="16147" max="16147" width="6.7109375" style="84" customWidth="1"/>
    <col min="16148" max="16148" width="7.85546875" style="84" customWidth="1"/>
    <col min="16149" max="16149" width="8.28515625" style="84" customWidth="1"/>
    <col min="16150" max="16151" width="8.85546875" style="84"/>
    <col min="16152" max="16156" width="0" style="84" hidden="1" customWidth="1"/>
    <col min="16157" max="16157" width="8.85546875" style="84"/>
    <col min="16158" max="16158" width="7" style="84" customWidth="1"/>
    <col min="16159" max="16159" width="8.85546875" style="84"/>
    <col min="16160" max="16160" width="21.28515625" style="84" customWidth="1"/>
    <col min="16161" max="16161" width="9.5703125" style="84" customWidth="1"/>
    <col min="16162" max="16384" width="8.85546875" style="84"/>
  </cols>
  <sheetData>
    <row r="1" spans="1:33" s="83" customFormat="1" ht="43.15" customHeight="1" thickBot="1" x14ac:dyDescent="0.25">
      <c r="A1" s="298" t="s">
        <v>23</v>
      </c>
      <c r="B1" s="299" t="s">
        <v>1</v>
      </c>
      <c r="C1" s="300" t="s">
        <v>1</v>
      </c>
      <c r="D1" s="300" t="s">
        <v>2</v>
      </c>
      <c r="E1" s="301" t="s">
        <v>24</v>
      </c>
      <c r="F1" s="302"/>
      <c r="G1" s="302" t="s">
        <v>25</v>
      </c>
      <c r="H1" s="303" t="s">
        <v>14</v>
      </c>
      <c r="I1" s="304" t="s">
        <v>13</v>
      </c>
      <c r="J1" s="305" t="s">
        <v>16</v>
      </c>
      <c r="K1" s="306" t="s">
        <v>49</v>
      </c>
      <c r="L1" s="307" t="s">
        <v>48</v>
      </c>
      <c r="M1" s="308" t="s">
        <v>21</v>
      </c>
      <c r="N1" s="309" t="s">
        <v>22</v>
      </c>
      <c r="O1" s="310" t="s">
        <v>47</v>
      </c>
      <c r="P1" s="311" t="s">
        <v>4</v>
      </c>
      <c r="Q1" s="312" t="s">
        <v>5</v>
      </c>
      <c r="R1" s="313" t="s">
        <v>3</v>
      </c>
      <c r="S1" s="227" t="s">
        <v>57</v>
      </c>
      <c r="T1" s="145" t="s">
        <v>78</v>
      </c>
      <c r="U1" s="145" t="s">
        <v>54</v>
      </c>
      <c r="V1" s="148" t="s">
        <v>55</v>
      </c>
      <c r="W1" s="146" t="s">
        <v>56</v>
      </c>
      <c r="X1" s="228" t="s">
        <v>76</v>
      </c>
      <c r="Y1" s="228" t="s">
        <v>2</v>
      </c>
      <c r="Z1" s="228" t="s">
        <v>80</v>
      </c>
      <c r="AA1" s="228" t="s">
        <v>72</v>
      </c>
      <c r="AB1" s="228" t="s">
        <v>77</v>
      </c>
      <c r="AC1" s="227" t="s">
        <v>81</v>
      </c>
      <c r="AE1" s="423" t="s">
        <v>91</v>
      </c>
      <c r="AF1" s="424"/>
      <c r="AG1" s="425"/>
    </row>
    <row r="2" spans="1:33" x14ac:dyDescent="0.2">
      <c r="A2" s="346">
        <v>50</v>
      </c>
      <c r="B2" s="378" t="s">
        <v>241</v>
      </c>
      <c r="C2" s="378" t="str">
        <f t="shared" ref="C2:C45" si="0">LOWER(B2)</f>
        <v>alan conrad</v>
      </c>
      <c r="D2" s="347" t="s">
        <v>26</v>
      </c>
      <c r="E2" s="379" t="s">
        <v>343</v>
      </c>
      <c r="F2" s="347"/>
      <c r="G2" s="347" t="s">
        <v>291</v>
      </c>
      <c r="H2" s="280" t="str">
        <f>IF($D2=H$1,$S2,"")</f>
        <v/>
      </c>
      <c r="I2" s="280" t="str">
        <f t="shared" ref="I2:R2" si="1">IF($D2=I$1,$S2,"")</f>
        <v/>
      </c>
      <c r="J2" s="280" t="str">
        <f t="shared" si="1"/>
        <v/>
      </c>
      <c r="K2" s="280" t="str">
        <f t="shared" si="1"/>
        <v/>
      </c>
      <c r="L2" s="280" t="str">
        <f t="shared" si="1"/>
        <v/>
      </c>
      <c r="M2" s="280" t="str">
        <f t="shared" si="1"/>
        <v/>
      </c>
      <c r="N2" s="280" t="str">
        <f t="shared" si="1"/>
        <v/>
      </c>
      <c r="O2" s="280" t="str">
        <f t="shared" si="1"/>
        <v/>
      </c>
      <c r="P2" s="280" t="str">
        <f t="shared" si="1"/>
        <v/>
      </c>
      <c r="Q2" s="280" t="str">
        <f t="shared" si="1"/>
        <v/>
      </c>
      <c r="R2" s="281" t="str">
        <f t="shared" si="1"/>
        <v/>
      </c>
      <c r="S2" s="380">
        <f t="shared" ref="S2:S45" si="2">IFERROR(VLOOKUP($Z2,Points2019,2,0),0)</f>
        <v>0</v>
      </c>
      <c r="T2" s="272">
        <f t="shared" ref="T2:T3" si="3">AB2-S2</f>
        <v>0</v>
      </c>
      <c r="U2" s="273" t="str">
        <f t="shared" ref="U2" si="4">IFERROR(VLOOKUP(D2,BenchmarksRd4,3,0)*86400,"")</f>
        <v/>
      </c>
      <c r="V2" s="274" t="str">
        <f>IF(D2="-"," ",(($E2*86400)-U2))</f>
        <v xml:space="preserve"> </v>
      </c>
      <c r="W2" s="275" t="str">
        <f>IF(V2=" "," ",IF(V2&lt;=0,10,IF(V2&lt;1,5,IF(V2&lt;2,0,IF(V2&lt;3,-5,-10)))))</f>
        <v xml:space="preserve"> </v>
      </c>
      <c r="X2" s="247" t="str">
        <f t="shared" ref="X2:X3" si="5">IFERROR(VLOOKUP(D2,Class2019,4,0),"n/a")</f>
        <v>n/a</v>
      </c>
      <c r="Y2" s="155" t="str">
        <f t="shared" ref="Y2:Y3" si="6">IFERROR(VLOOKUP(D2,Class2019,3,0),"n/a")</f>
        <v>n/a</v>
      </c>
      <c r="Z2" s="155" t="str">
        <f>IF($Y2="n/a","",IFERROR(COUNTIF($Y$2:$Y2,"="&amp;Y2),""))</f>
        <v/>
      </c>
      <c r="AA2" s="155">
        <f>COUNTIF($X1:X$2,"&lt;"&amp;X2)</f>
        <v>0</v>
      </c>
      <c r="AB2" s="155">
        <f t="shared" ref="AB2:AB3" si="7">IF($Y2="n/a",0,IFERROR(VLOOKUP(Z2+AA2,Points2019,2,0),15))</f>
        <v>0</v>
      </c>
      <c r="AC2" s="151">
        <f>IF(S2=0,0,(S2+T2+W2))</f>
        <v>0</v>
      </c>
      <c r="AE2" s="187" t="s">
        <v>3</v>
      </c>
      <c r="AF2" s="316" t="s">
        <v>65</v>
      </c>
      <c r="AG2" s="317">
        <v>1.2429050925925925E-3</v>
      </c>
    </row>
    <row r="3" spans="1:33" x14ac:dyDescent="0.2">
      <c r="A3" s="229">
        <v>6</v>
      </c>
      <c r="B3" s="1" t="s">
        <v>211</v>
      </c>
      <c r="C3" s="1" t="str">
        <f t="shared" si="0"/>
        <v>russell garner</v>
      </c>
      <c r="D3" s="8" t="s">
        <v>48</v>
      </c>
      <c r="E3" s="297" t="s">
        <v>344</v>
      </c>
      <c r="F3" s="2" t="s">
        <v>104</v>
      </c>
      <c r="G3" s="8" t="s">
        <v>236</v>
      </c>
      <c r="H3" s="186" t="str">
        <f t="shared" ref="H3:R39" si="8">IF($D3=H$1,$S3,"")</f>
        <v/>
      </c>
      <c r="I3" s="186" t="str">
        <f t="shared" si="8"/>
        <v/>
      </c>
      <c r="J3" s="186" t="str">
        <f t="shared" si="8"/>
        <v/>
      </c>
      <c r="K3" s="186" t="str">
        <f t="shared" si="8"/>
        <v/>
      </c>
      <c r="L3" s="186">
        <f t="shared" si="8"/>
        <v>100</v>
      </c>
      <c r="M3" s="186" t="str">
        <f t="shared" si="8"/>
        <v/>
      </c>
      <c r="N3" s="186" t="str">
        <f t="shared" si="8"/>
        <v/>
      </c>
      <c r="O3" s="186" t="str">
        <f t="shared" si="8"/>
        <v/>
      </c>
      <c r="P3" s="186" t="str">
        <f t="shared" si="8"/>
        <v/>
      </c>
      <c r="Q3" s="186" t="str">
        <f t="shared" si="8"/>
        <v/>
      </c>
      <c r="R3" s="198" t="str">
        <f t="shared" si="8"/>
        <v/>
      </c>
      <c r="S3" s="373">
        <f t="shared" si="2"/>
        <v>100</v>
      </c>
      <c r="T3" s="138">
        <f t="shared" si="3"/>
        <v>0</v>
      </c>
      <c r="U3" s="125">
        <f t="shared" ref="U3:U4" si="9">IFERROR(VLOOKUP(D3,BenchmarksRd4,3,0)*86400,"")</f>
        <v>102.854</v>
      </c>
      <c r="V3" s="150">
        <f t="shared" ref="V3:V45" si="10">IF(D3="-"," ",(($E3*86400)-U3))</f>
        <v>-4.2339999999999947</v>
      </c>
      <c r="W3" s="82">
        <f>IF(V3=" "," ",IF(V3&lt;=0,10,IF(V3&lt;1,5,IF(V3&lt;2,0,IF(V3&lt;3,-5,-10)))))</f>
        <v>10</v>
      </c>
      <c r="X3" s="248">
        <f t="shared" si="5"/>
        <v>4</v>
      </c>
      <c r="Y3" s="139">
        <f t="shared" si="6"/>
        <v>7</v>
      </c>
      <c r="Z3" s="139">
        <f>IF($Y3="n/a","",IFERROR(COUNTIF($Y$2:$Y3,"="&amp;Y3),""))</f>
        <v>1</v>
      </c>
      <c r="AA3" s="139">
        <f>COUNTIF($X2:X$2,"&lt;"&amp;X3)</f>
        <v>0</v>
      </c>
      <c r="AB3" s="139">
        <f t="shared" si="7"/>
        <v>100</v>
      </c>
      <c r="AC3" s="152">
        <f t="shared" ref="AC3:AC45" si="11">IF(S3=0,0,(S3+T3+W3))</f>
        <v>110</v>
      </c>
      <c r="AE3" s="188" t="s">
        <v>5</v>
      </c>
      <c r="AF3" s="320" t="s">
        <v>282</v>
      </c>
      <c r="AG3" s="372" t="s">
        <v>283</v>
      </c>
    </row>
    <row r="4" spans="1:33" x14ac:dyDescent="0.2">
      <c r="A4" s="229">
        <v>61</v>
      </c>
      <c r="B4" s="1" t="s">
        <v>345</v>
      </c>
      <c r="C4" s="1" t="str">
        <f t="shared" si="0"/>
        <v>dean watchorn</v>
      </c>
      <c r="D4" s="8" t="s">
        <v>26</v>
      </c>
      <c r="E4" s="17" t="s">
        <v>346</v>
      </c>
      <c r="F4" s="8"/>
      <c r="G4" s="8" t="s">
        <v>291</v>
      </c>
      <c r="H4" s="186" t="str">
        <f t="shared" si="8"/>
        <v/>
      </c>
      <c r="I4" s="186" t="str">
        <f t="shared" si="8"/>
        <v/>
      </c>
      <c r="J4" s="186" t="str">
        <f t="shared" si="8"/>
        <v/>
      </c>
      <c r="K4" s="186" t="str">
        <f t="shared" si="8"/>
        <v/>
      </c>
      <c r="L4" s="186" t="str">
        <f t="shared" si="8"/>
        <v/>
      </c>
      <c r="M4" s="186" t="str">
        <f t="shared" si="8"/>
        <v/>
      </c>
      <c r="N4" s="186" t="str">
        <f t="shared" si="8"/>
        <v/>
      </c>
      <c r="O4" s="186" t="str">
        <f t="shared" si="8"/>
        <v/>
      </c>
      <c r="P4" s="186" t="str">
        <f t="shared" si="8"/>
        <v/>
      </c>
      <c r="Q4" s="186" t="str">
        <f t="shared" si="8"/>
        <v/>
      </c>
      <c r="R4" s="198" t="str">
        <f t="shared" si="8"/>
        <v/>
      </c>
      <c r="S4" s="373">
        <f t="shared" si="2"/>
        <v>0</v>
      </c>
      <c r="T4" s="138">
        <f>AB4-S4</f>
        <v>0</v>
      </c>
      <c r="U4" s="125" t="str">
        <f t="shared" si="9"/>
        <v/>
      </c>
      <c r="V4" s="150" t="str">
        <f t="shared" si="10"/>
        <v xml:space="preserve"> </v>
      </c>
      <c r="W4" s="82" t="str">
        <f t="shared" ref="W4:W45" si="12">IF(V4=" "," ",IF(V4&lt;=0,10,IF(V4&lt;1,5,IF(V4&lt;2,0,IF(V4&lt;3,-5,-10)))))</f>
        <v xml:space="preserve"> </v>
      </c>
      <c r="X4" s="248" t="str">
        <f t="shared" ref="X4:X45" si="13">IFERROR(VLOOKUP(D4,Class2019,4,0),"n/a")</f>
        <v>n/a</v>
      </c>
      <c r="Y4" s="139" t="str">
        <f t="shared" ref="Y4:Y45" si="14">IFERROR(VLOOKUP(D4,Class2019,3,0),"n/a")</f>
        <v>n/a</v>
      </c>
      <c r="Z4" s="139" t="str">
        <f>IF($Y4="n/a","",IFERROR(COUNTIF($Y$2:$Y4,"="&amp;Y4),""))</f>
        <v/>
      </c>
      <c r="AA4" s="139">
        <f>COUNTIF($X$2:X3,"&lt;"&amp;X4)</f>
        <v>0</v>
      </c>
      <c r="AB4" s="139">
        <f t="shared" ref="AB4:AB45" si="15">IF($Y4="n/a",0,IFERROR(VLOOKUP(Z4+AA4,Points2019,2,0),15))</f>
        <v>0</v>
      </c>
      <c r="AC4" s="152">
        <f t="shared" si="11"/>
        <v>0</v>
      </c>
      <c r="AE4" s="189" t="s">
        <v>4</v>
      </c>
      <c r="AF4" s="111" t="s">
        <v>64</v>
      </c>
      <c r="AG4" s="322">
        <v>1.1998611111111112E-3</v>
      </c>
    </row>
    <row r="5" spans="1:33" x14ac:dyDescent="0.2">
      <c r="A5" s="229">
        <v>41</v>
      </c>
      <c r="B5" s="1" t="s">
        <v>289</v>
      </c>
      <c r="C5" s="1" t="str">
        <f t="shared" si="0"/>
        <v>ben sale</v>
      </c>
      <c r="D5" s="8" t="s">
        <v>48</v>
      </c>
      <c r="E5" s="17" t="s">
        <v>290</v>
      </c>
      <c r="F5" s="8"/>
      <c r="G5" s="8" t="s">
        <v>291</v>
      </c>
      <c r="H5" s="186" t="str">
        <f t="shared" si="8"/>
        <v/>
      </c>
      <c r="I5" s="186" t="str">
        <f t="shared" si="8"/>
        <v/>
      </c>
      <c r="J5" s="186" t="str">
        <f t="shared" si="8"/>
        <v/>
      </c>
      <c r="K5" s="186" t="str">
        <f t="shared" si="8"/>
        <v/>
      </c>
      <c r="L5" s="186">
        <f t="shared" si="8"/>
        <v>75</v>
      </c>
      <c r="M5" s="186" t="str">
        <f t="shared" si="8"/>
        <v/>
      </c>
      <c r="N5" s="186" t="str">
        <f t="shared" si="8"/>
        <v/>
      </c>
      <c r="O5" s="186" t="str">
        <f t="shared" si="8"/>
        <v/>
      </c>
      <c r="P5" s="186" t="str">
        <f t="shared" si="8"/>
        <v/>
      </c>
      <c r="Q5" s="186" t="str">
        <f t="shared" si="8"/>
        <v/>
      </c>
      <c r="R5" s="198" t="str">
        <f t="shared" si="8"/>
        <v/>
      </c>
      <c r="S5" s="373">
        <f t="shared" si="2"/>
        <v>75</v>
      </c>
      <c r="T5" s="138">
        <f t="shared" ref="T5:T13" si="16">AB5-S5</f>
        <v>0</v>
      </c>
      <c r="U5" s="125">
        <f t="shared" ref="U5:U13" si="17">IFERROR(VLOOKUP(D5,BenchmarksRd4,3,0)*86400,"")</f>
        <v>102.854</v>
      </c>
      <c r="V5" s="150">
        <f t="shared" si="10"/>
        <v>-3.4669999999999987</v>
      </c>
      <c r="W5" s="82">
        <f t="shared" si="12"/>
        <v>10</v>
      </c>
      <c r="X5" s="248">
        <f t="shared" si="13"/>
        <v>4</v>
      </c>
      <c r="Y5" s="139">
        <f t="shared" si="14"/>
        <v>7</v>
      </c>
      <c r="Z5" s="139">
        <f>IF($Y5="n/a","",IFERROR(COUNTIF($Y$2:$Y5,"="&amp;Y5),""))</f>
        <v>2</v>
      </c>
      <c r="AA5" s="139">
        <f>COUNTIF($X$2:X4,"&lt;"&amp;X5)</f>
        <v>0</v>
      </c>
      <c r="AB5" s="139">
        <f t="shared" si="15"/>
        <v>75</v>
      </c>
      <c r="AC5" s="152">
        <f t="shared" si="11"/>
        <v>85</v>
      </c>
      <c r="AE5" s="190" t="s">
        <v>47</v>
      </c>
      <c r="AF5" s="105" t="s">
        <v>64</v>
      </c>
      <c r="AG5" s="323">
        <v>1.1924768518518519E-3</v>
      </c>
    </row>
    <row r="6" spans="1:33" x14ac:dyDescent="0.2">
      <c r="A6" s="229">
        <v>79</v>
      </c>
      <c r="B6" s="1" t="s">
        <v>292</v>
      </c>
      <c r="C6" s="1" t="str">
        <f t="shared" si="0"/>
        <v>dean hasnat</v>
      </c>
      <c r="D6" s="8" t="s">
        <v>48</v>
      </c>
      <c r="E6" s="17" t="s">
        <v>293</v>
      </c>
      <c r="F6" s="8"/>
      <c r="G6" s="8" t="s">
        <v>210</v>
      </c>
      <c r="H6" s="186" t="str">
        <f t="shared" si="8"/>
        <v/>
      </c>
      <c r="I6" s="186" t="str">
        <f t="shared" si="8"/>
        <v/>
      </c>
      <c r="J6" s="186" t="str">
        <f t="shared" si="8"/>
        <v/>
      </c>
      <c r="K6" s="186" t="str">
        <f t="shared" si="8"/>
        <v/>
      </c>
      <c r="L6" s="186">
        <f t="shared" si="8"/>
        <v>60</v>
      </c>
      <c r="M6" s="186" t="str">
        <f t="shared" si="8"/>
        <v/>
      </c>
      <c r="N6" s="186" t="str">
        <f t="shared" si="8"/>
        <v/>
      </c>
      <c r="O6" s="186" t="str">
        <f t="shared" si="8"/>
        <v/>
      </c>
      <c r="P6" s="186" t="str">
        <f t="shared" si="8"/>
        <v/>
      </c>
      <c r="Q6" s="186" t="str">
        <f t="shared" si="8"/>
        <v/>
      </c>
      <c r="R6" s="198" t="str">
        <f t="shared" si="8"/>
        <v/>
      </c>
      <c r="S6" s="373">
        <f t="shared" si="2"/>
        <v>60</v>
      </c>
      <c r="T6" s="138">
        <f t="shared" si="16"/>
        <v>0</v>
      </c>
      <c r="U6" s="125">
        <f t="shared" si="17"/>
        <v>102.854</v>
      </c>
      <c r="V6" s="150">
        <f t="shared" si="10"/>
        <v>-3.208999999999989</v>
      </c>
      <c r="W6" s="82">
        <f t="shared" si="12"/>
        <v>10</v>
      </c>
      <c r="X6" s="248">
        <f t="shared" si="13"/>
        <v>4</v>
      </c>
      <c r="Y6" s="139">
        <f t="shared" si="14"/>
        <v>7</v>
      </c>
      <c r="Z6" s="139">
        <f>IF($Y6="n/a","",IFERROR(COUNTIF($Y$2:$Y6,"="&amp;Y6),""))</f>
        <v>3</v>
      </c>
      <c r="AA6" s="139">
        <f>COUNTIF($X$2:X5,"&lt;"&amp;X6)</f>
        <v>0</v>
      </c>
      <c r="AB6" s="139">
        <f t="shared" si="15"/>
        <v>60</v>
      </c>
      <c r="AC6" s="152">
        <f t="shared" si="11"/>
        <v>70</v>
      </c>
      <c r="AE6" s="191" t="s">
        <v>22</v>
      </c>
      <c r="AF6" s="324" t="s">
        <v>284</v>
      </c>
      <c r="AG6" s="325">
        <v>1.2158101851851852E-3</v>
      </c>
    </row>
    <row r="7" spans="1:33" x14ac:dyDescent="0.2">
      <c r="A7" s="229">
        <v>88</v>
      </c>
      <c r="B7" s="245" t="s">
        <v>216</v>
      </c>
      <c r="C7" s="1" t="str">
        <f t="shared" si="0"/>
        <v>randy stagno navarra</v>
      </c>
      <c r="D7" s="8" t="s">
        <v>49</v>
      </c>
      <c r="E7" s="17" t="s">
        <v>347</v>
      </c>
      <c r="F7" s="8"/>
      <c r="G7" s="8" t="s">
        <v>210</v>
      </c>
      <c r="H7" s="186" t="str">
        <f t="shared" si="8"/>
        <v/>
      </c>
      <c r="I7" s="186" t="str">
        <f t="shared" si="8"/>
        <v/>
      </c>
      <c r="J7" s="186" t="str">
        <f t="shared" si="8"/>
        <v/>
      </c>
      <c r="K7" s="186">
        <f t="shared" si="8"/>
        <v>100</v>
      </c>
      <c r="L7" s="186" t="str">
        <f t="shared" si="8"/>
        <v/>
      </c>
      <c r="M7" s="186" t="str">
        <f t="shared" si="8"/>
        <v/>
      </c>
      <c r="N7" s="186" t="str">
        <f t="shared" si="8"/>
        <v/>
      </c>
      <c r="O7" s="186" t="str">
        <f t="shared" si="8"/>
        <v/>
      </c>
      <c r="P7" s="186" t="str">
        <f t="shared" si="8"/>
        <v/>
      </c>
      <c r="Q7" s="186" t="str">
        <f t="shared" si="8"/>
        <v/>
      </c>
      <c r="R7" s="198" t="str">
        <f t="shared" si="8"/>
        <v/>
      </c>
      <c r="S7" s="373">
        <f t="shared" si="2"/>
        <v>100</v>
      </c>
      <c r="T7" s="138">
        <f t="shared" si="16"/>
        <v>0</v>
      </c>
      <c r="U7" s="125">
        <f t="shared" si="17"/>
        <v>99.398999999999987</v>
      </c>
      <c r="V7" s="150">
        <f t="shared" si="10"/>
        <v>0.72700000000000387</v>
      </c>
      <c r="W7" s="82">
        <f t="shared" si="12"/>
        <v>5</v>
      </c>
      <c r="X7" s="248">
        <f t="shared" si="13"/>
        <v>4</v>
      </c>
      <c r="Y7" s="139">
        <f t="shared" si="14"/>
        <v>8</v>
      </c>
      <c r="Z7" s="139">
        <f>IF($Y7="n/a","",IFERROR(COUNTIF($Y$2:$Y7,"="&amp;Y7),""))</f>
        <v>1</v>
      </c>
      <c r="AA7" s="139">
        <f>COUNTIF($X$2:X6,"&lt;"&amp;X7)</f>
        <v>0</v>
      </c>
      <c r="AB7" s="139">
        <f t="shared" si="15"/>
        <v>100</v>
      </c>
      <c r="AC7" s="152">
        <f t="shared" si="11"/>
        <v>105</v>
      </c>
      <c r="AE7" s="192" t="s">
        <v>21</v>
      </c>
      <c r="AF7" s="42" t="s">
        <v>285</v>
      </c>
      <c r="AG7" s="374" t="s">
        <v>286</v>
      </c>
    </row>
    <row r="8" spans="1:33" x14ac:dyDescent="0.2">
      <c r="A8" s="229">
        <v>16</v>
      </c>
      <c r="B8" s="1" t="s">
        <v>294</v>
      </c>
      <c r="C8" s="1" t="str">
        <f t="shared" si="0"/>
        <v>chris hogan</v>
      </c>
      <c r="D8" s="8" t="s">
        <v>13</v>
      </c>
      <c r="E8" s="17" t="s">
        <v>295</v>
      </c>
      <c r="F8" s="8"/>
      <c r="G8" s="8" t="s">
        <v>215</v>
      </c>
      <c r="H8" s="186" t="str">
        <f t="shared" si="8"/>
        <v/>
      </c>
      <c r="I8" s="186">
        <f t="shared" si="8"/>
        <v>100</v>
      </c>
      <c r="J8" s="186" t="str">
        <f t="shared" si="8"/>
        <v/>
      </c>
      <c r="K8" s="186" t="str">
        <f t="shared" si="8"/>
        <v/>
      </c>
      <c r="L8" s="186" t="str">
        <f t="shared" si="8"/>
        <v/>
      </c>
      <c r="M8" s="186" t="str">
        <f t="shared" si="8"/>
        <v/>
      </c>
      <c r="N8" s="186" t="str">
        <f t="shared" si="8"/>
        <v/>
      </c>
      <c r="O8" s="186" t="str">
        <f t="shared" si="8"/>
        <v/>
      </c>
      <c r="P8" s="186" t="str">
        <f t="shared" si="8"/>
        <v/>
      </c>
      <c r="Q8" s="186" t="str">
        <f t="shared" si="8"/>
        <v/>
      </c>
      <c r="R8" s="198" t="str">
        <f t="shared" si="8"/>
        <v/>
      </c>
      <c r="S8" s="373">
        <f t="shared" si="2"/>
        <v>100</v>
      </c>
      <c r="T8" s="138">
        <f t="shared" si="16"/>
        <v>-70</v>
      </c>
      <c r="U8" s="125">
        <f t="shared" si="17"/>
        <v>95.590000000000018</v>
      </c>
      <c r="V8" s="150">
        <f t="shared" si="10"/>
        <v>4.6579999999999728</v>
      </c>
      <c r="W8" s="82">
        <f t="shared" si="12"/>
        <v>-10</v>
      </c>
      <c r="X8" s="248">
        <f t="shared" si="13"/>
        <v>6</v>
      </c>
      <c r="Y8" s="139">
        <f t="shared" si="14"/>
        <v>10</v>
      </c>
      <c r="Z8" s="139">
        <f>IF($Y8="n/a","",IFERROR(COUNTIF($Y$2:$Y8,"="&amp;Y8),""))</f>
        <v>1</v>
      </c>
      <c r="AA8" s="139">
        <f>COUNTIF($X$2:X7,"&lt;"&amp;X8)</f>
        <v>4</v>
      </c>
      <c r="AB8" s="139">
        <f t="shared" si="15"/>
        <v>30</v>
      </c>
      <c r="AC8" s="152">
        <f t="shared" si="11"/>
        <v>20</v>
      </c>
      <c r="AE8" s="193" t="s">
        <v>48</v>
      </c>
      <c r="AF8" s="328" t="s">
        <v>71</v>
      </c>
      <c r="AG8" s="329">
        <v>1.1904398148148147E-3</v>
      </c>
    </row>
    <row r="9" spans="1:33" x14ac:dyDescent="0.2">
      <c r="A9" s="229">
        <v>73</v>
      </c>
      <c r="B9" s="1" t="s">
        <v>219</v>
      </c>
      <c r="C9" s="1" t="str">
        <f t="shared" si="0"/>
        <v>david adam</v>
      </c>
      <c r="D9" s="8" t="s">
        <v>49</v>
      </c>
      <c r="E9" s="17" t="s">
        <v>296</v>
      </c>
      <c r="F9" s="8"/>
      <c r="G9" s="8" t="s">
        <v>236</v>
      </c>
      <c r="H9" s="186" t="str">
        <f t="shared" si="8"/>
        <v/>
      </c>
      <c r="I9" s="186" t="str">
        <f t="shared" si="8"/>
        <v/>
      </c>
      <c r="J9" s="186" t="str">
        <f t="shared" si="8"/>
        <v/>
      </c>
      <c r="K9" s="186">
        <f t="shared" si="8"/>
        <v>75</v>
      </c>
      <c r="L9" s="186" t="str">
        <f t="shared" si="8"/>
        <v/>
      </c>
      <c r="M9" s="186" t="str">
        <f t="shared" si="8"/>
        <v/>
      </c>
      <c r="N9" s="186" t="str">
        <f t="shared" si="8"/>
        <v/>
      </c>
      <c r="O9" s="186" t="str">
        <f t="shared" si="8"/>
        <v/>
      </c>
      <c r="P9" s="186" t="str">
        <f t="shared" si="8"/>
        <v/>
      </c>
      <c r="Q9" s="186" t="str">
        <f t="shared" si="8"/>
        <v/>
      </c>
      <c r="R9" s="198" t="str">
        <f t="shared" si="8"/>
        <v/>
      </c>
      <c r="S9" s="373">
        <f t="shared" si="2"/>
        <v>75</v>
      </c>
      <c r="T9" s="138">
        <f t="shared" si="16"/>
        <v>0</v>
      </c>
      <c r="U9" s="125">
        <f t="shared" si="17"/>
        <v>99.398999999999987</v>
      </c>
      <c r="V9" s="150">
        <f t="shared" si="10"/>
        <v>1.1730000000000302</v>
      </c>
      <c r="W9" s="82">
        <f t="shared" si="12"/>
        <v>0</v>
      </c>
      <c r="X9" s="248">
        <f t="shared" si="13"/>
        <v>4</v>
      </c>
      <c r="Y9" s="139">
        <f t="shared" si="14"/>
        <v>8</v>
      </c>
      <c r="Z9" s="139">
        <f>IF($Y9="n/a","",IFERROR(COUNTIF($Y$2:$Y9,"="&amp;Y9),""))</f>
        <v>2</v>
      </c>
      <c r="AA9" s="139">
        <f>COUNTIF($X$2:X8,"&lt;"&amp;X9)</f>
        <v>0</v>
      </c>
      <c r="AB9" s="139">
        <f t="shared" si="15"/>
        <v>75</v>
      </c>
      <c r="AC9" s="152">
        <f t="shared" si="11"/>
        <v>75</v>
      </c>
      <c r="AE9" s="194" t="s">
        <v>49</v>
      </c>
      <c r="AF9" s="326" t="s">
        <v>64</v>
      </c>
      <c r="AG9" s="331">
        <v>1.1504513888888888E-3</v>
      </c>
    </row>
    <row r="10" spans="1:33" x14ac:dyDescent="0.2">
      <c r="A10" s="229">
        <v>71</v>
      </c>
      <c r="B10" s="1" t="s">
        <v>214</v>
      </c>
      <c r="C10" s="1" t="str">
        <f t="shared" si="0"/>
        <v>joseph maccora</v>
      </c>
      <c r="D10" s="8" t="s">
        <v>14</v>
      </c>
      <c r="E10" s="17" t="s">
        <v>297</v>
      </c>
      <c r="F10" s="8"/>
      <c r="G10" s="8" t="s">
        <v>213</v>
      </c>
      <c r="H10" s="186">
        <f t="shared" si="8"/>
        <v>100</v>
      </c>
      <c r="I10" s="186" t="str">
        <f t="shared" si="8"/>
        <v/>
      </c>
      <c r="J10" s="186" t="str">
        <f t="shared" si="8"/>
        <v/>
      </c>
      <c r="K10" s="186" t="str">
        <f t="shared" si="8"/>
        <v/>
      </c>
      <c r="L10" s="186" t="str">
        <f t="shared" si="8"/>
        <v/>
      </c>
      <c r="M10" s="186" t="str">
        <f t="shared" si="8"/>
        <v/>
      </c>
      <c r="N10" s="186" t="str">
        <f t="shared" si="8"/>
        <v/>
      </c>
      <c r="O10" s="186" t="str">
        <f t="shared" si="8"/>
        <v/>
      </c>
      <c r="P10" s="186" t="str">
        <f t="shared" si="8"/>
        <v/>
      </c>
      <c r="Q10" s="186" t="str">
        <f t="shared" si="8"/>
        <v/>
      </c>
      <c r="R10" s="198" t="str">
        <f t="shared" si="8"/>
        <v/>
      </c>
      <c r="S10" s="373">
        <f t="shared" si="2"/>
        <v>100</v>
      </c>
      <c r="T10" s="138">
        <f t="shared" si="16"/>
        <v>-85</v>
      </c>
      <c r="U10" s="125">
        <f t="shared" si="17"/>
        <v>96.509999999999991</v>
      </c>
      <c r="V10" s="150">
        <f t="shared" si="10"/>
        <v>4.0830000000000126</v>
      </c>
      <c r="W10" s="82">
        <f t="shared" si="12"/>
        <v>-10</v>
      </c>
      <c r="X10" s="248">
        <f t="shared" si="13"/>
        <v>7</v>
      </c>
      <c r="Y10" s="139">
        <f t="shared" si="14"/>
        <v>11</v>
      </c>
      <c r="Z10" s="139">
        <f>IF($Y10="n/a","",IFERROR(COUNTIF($Y$2:$Y10,"="&amp;Y10),""))</f>
        <v>1</v>
      </c>
      <c r="AA10" s="139">
        <f>COUNTIF($X$2:X9,"&lt;"&amp;X10)</f>
        <v>6</v>
      </c>
      <c r="AB10" s="139">
        <f t="shared" si="15"/>
        <v>15</v>
      </c>
      <c r="AC10" s="152">
        <f t="shared" si="11"/>
        <v>5</v>
      </c>
      <c r="AE10" s="195" t="s">
        <v>16</v>
      </c>
      <c r="AF10" s="332" t="s">
        <v>89</v>
      </c>
      <c r="AG10" s="375">
        <v>1.1145023148148149E-3</v>
      </c>
    </row>
    <row r="11" spans="1:33" x14ac:dyDescent="0.2">
      <c r="A11" s="229">
        <v>255</v>
      </c>
      <c r="B11" s="1" t="s">
        <v>348</v>
      </c>
      <c r="C11" s="1" t="str">
        <f t="shared" si="0"/>
        <v>owen boak</v>
      </c>
      <c r="D11" s="8" t="s">
        <v>26</v>
      </c>
      <c r="E11" s="17" t="s">
        <v>349</v>
      </c>
      <c r="F11" s="8"/>
      <c r="G11" s="8" t="s">
        <v>210</v>
      </c>
      <c r="H11" s="186" t="str">
        <f t="shared" si="8"/>
        <v/>
      </c>
      <c r="I11" s="186" t="str">
        <f t="shared" si="8"/>
        <v/>
      </c>
      <c r="J11" s="186" t="str">
        <f t="shared" si="8"/>
        <v/>
      </c>
      <c r="K11" s="186" t="str">
        <f t="shared" si="8"/>
        <v/>
      </c>
      <c r="L11" s="186" t="str">
        <f t="shared" si="8"/>
        <v/>
      </c>
      <c r="M11" s="186" t="str">
        <f t="shared" si="8"/>
        <v/>
      </c>
      <c r="N11" s="186" t="str">
        <f t="shared" si="8"/>
        <v/>
      </c>
      <c r="O11" s="186" t="str">
        <f t="shared" si="8"/>
        <v/>
      </c>
      <c r="P11" s="186" t="str">
        <f t="shared" si="8"/>
        <v/>
      </c>
      <c r="Q11" s="186" t="str">
        <f t="shared" si="8"/>
        <v/>
      </c>
      <c r="R11" s="198" t="str">
        <f t="shared" si="8"/>
        <v/>
      </c>
      <c r="S11" s="373">
        <f t="shared" si="2"/>
        <v>0</v>
      </c>
      <c r="T11" s="138">
        <f t="shared" si="16"/>
        <v>0</v>
      </c>
      <c r="U11" s="125" t="str">
        <f t="shared" si="17"/>
        <v/>
      </c>
      <c r="V11" s="150" t="str">
        <f t="shared" si="10"/>
        <v xml:space="preserve"> </v>
      </c>
      <c r="W11" s="82" t="str">
        <f t="shared" si="12"/>
        <v xml:space="preserve"> </v>
      </c>
      <c r="X11" s="248" t="str">
        <f t="shared" si="13"/>
        <v>n/a</v>
      </c>
      <c r="Y11" s="139" t="str">
        <f t="shared" si="14"/>
        <v>n/a</v>
      </c>
      <c r="Z11" s="139" t="str">
        <f>IF($Y11="n/a","",IFERROR(COUNTIF($Y$2:$Y11,"="&amp;Y11),""))</f>
        <v/>
      </c>
      <c r="AA11" s="139">
        <f>COUNTIF($X$2:X10,"&lt;"&amp;X11)</f>
        <v>0</v>
      </c>
      <c r="AB11" s="139">
        <f t="shared" si="15"/>
        <v>0</v>
      </c>
      <c r="AC11" s="152">
        <f t="shared" si="11"/>
        <v>0</v>
      </c>
      <c r="AE11" s="196" t="s">
        <v>13</v>
      </c>
      <c r="AF11" s="334" t="s">
        <v>68</v>
      </c>
      <c r="AG11" s="335">
        <v>1.1063657407407409E-3</v>
      </c>
    </row>
    <row r="12" spans="1:33" ht="13.5" thickBot="1" x14ac:dyDescent="0.25">
      <c r="A12" s="229">
        <v>154</v>
      </c>
      <c r="B12" s="1" t="s">
        <v>298</v>
      </c>
      <c r="C12" s="1" t="str">
        <f t="shared" si="0"/>
        <v>peter marks</v>
      </c>
      <c r="D12" s="8" t="s">
        <v>26</v>
      </c>
      <c r="E12" s="17" t="s">
        <v>299</v>
      </c>
      <c r="F12" s="8"/>
      <c r="G12" s="8" t="s">
        <v>291</v>
      </c>
      <c r="H12" s="186" t="str">
        <f t="shared" si="8"/>
        <v/>
      </c>
      <c r="I12" s="186" t="str">
        <f t="shared" si="8"/>
        <v/>
      </c>
      <c r="J12" s="186" t="str">
        <f t="shared" si="8"/>
        <v/>
      </c>
      <c r="K12" s="186" t="str">
        <f t="shared" si="8"/>
        <v/>
      </c>
      <c r="L12" s="186" t="str">
        <f t="shared" si="8"/>
        <v/>
      </c>
      <c r="M12" s="186" t="str">
        <f t="shared" si="8"/>
        <v/>
      </c>
      <c r="N12" s="186" t="str">
        <f t="shared" si="8"/>
        <v/>
      </c>
      <c r="O12" s="186" t="str">
        <f t="shared" si="8"/>
        <v/>
      </c>
      <c r="P12" s="186" t="str">
        <f t="shared" si="8"/>
        <v/>
      </c>
      <c r="Q12" s="186" t="str">
        <f t="shared" si="8"/>
        <v/>
      </c>
      <c r="R12" s="198" t="str">
        <f t="shared" si="8"/>
        <v/>
      </c>
      <c r="S12" s="373">
        <f t="shared" si="2"/>
        <v>0</v>
      </c>
      <c r="T12" s="138">
        <f t="shared" si="16"/>
        <v>0</v>
      </c>
      <c r="U12" s="125" t="str">
        <f t="shared" si="17"/>
        <v/>
      </c>
      <c r="V12" s="150" t="str">
        <f t="shared" si="10"/>
        <v xml:space="preserve"> </v>
      </c>
      <c r="W12" s="82" t="str">
        <f t="shared" si="12"/>
        <v xml:space="preserve"> </v>
      </c>
      <c r="X12" s="248" t="str">
        <f t="shared" si="13"/>
        <v>n/a</v>
      </c>
      <c r="Y12" s="139" t="str">
        <f t="shared" si="14"/>
        <v>n/a</v>
      </c>
      <c r="Z12" s="139" t="str">
        <f>IF($Y12="n/a","",IFERROR(COUNTIF($Y$2:$Y12,"="&amp;Y12),""))</f>
        <v/>
      </c>
      <c r="AA12" s="139">
        <f>COUNTIF($X$2:X11,"&lt;"&amp;X12)</f>
        <v>0</v>
      </c>
      <c r="AB12" s="139">
        <f t="shared" si="15"/>
        <v>0</v>
      </c>
      <c r="AC12" s="152">
        <f t="shared" si="11"/>
        <v>0</v>
      </c>
      <c r="AE12" s="197" t="s">
        <v>14</v>
      </c>
      <c r="AF12" s="376" t="s">
        <v>287</v>
      </c>
      <c r="AG12" s="377" t="s">
        <v>288</v>
      </c>
    </row>
    <row r="13" spans="1:33" x14ac:dyDescent="0.2">
      <c r="A13" s="229">
        <v>2</v>
      </c>
      <c r="B13" s="1" t="s">
        <v>247</v>
      </c>
      <c r="C13" s="1" t="str">
        <f t="shared" si="0"/>
        <v>matt brogan</v>
      </c>
      <c r="D13" s="8" t="s">
        <v>49</v>
      </c>
      <c r="E13" s="17" t="s">
        <v>300</v>
      </c>
      <c r="F13" s="8"/>
      <c r="G13" s="8" t="s">
        <v>210</v>
      </c>
      <c r="H13" s="186" t="str">
        <f t="shared" si="8"/>
        <v/>
      </c>
      <c r="I13" s="186" t="str">
        <f t="shared" si="8"/>
        <v/>
      </c>
      <c r="J13" s="186" t="str">
        <f t="shared" si="8"/>
        <v/>
      </c>
      <c r="K13" s="186">
        <f t="shared" si="8"/>
        <v>60</v>
      </c>
      <c r="L13" s="186" t="str">
        <f t="shared" si="8"/>
        <v/>
      </c>
      <c r="M13" s="186" t="str">
        <f t="shared" si="8"/>
        <v/>
      </c>
      <c r="N13" s="186" t="str">
        <f t="shared" si="8"/>
        <v/>
      </c>
      <c r="O13" s="186" t="str">
        <f t="shared" si="8"/>
        <v/>
      </c>
      <c r="P13" s="186" t="str">
        <f t="shared" si="8"/>
        <v/>
      </c>
      <c r="Q13" s="186" t="str">
        <f t="shared" si="8"/>
        <v/>
      </c>
      <c r="R13" s="198" t="str">
        <f t="shared" si="8"/>
        <v/>
      </c>
      <c r="S13" s="373">
        <f t="shared" si="2"/>
        <v>60</v>
      </c>
      <c r="T13" s="138">
        <f t="shared" si="16"/>
        <v>0</v>
      </c>
      <c r="U13" s="125">
        <f t="shared" si="17"/>
        <v>99.398999999999987</v>
      </c>
      <c r="V13" s="150">
        <f t="shared" si="10"/>
        <v>3.5320000000000107</v>
      </c>
      <c r="W13" s="82">
        <f t="shared" si="12"/>
        <v>-10</v>
      </c>
      <c r="X13" s="248">
        <f t="shared" si="13"/>
        <v>4</v>
      </c>
      <c r="Y13" s="139">
        <f t="shared" si="14"/>
        <v>8</v>
      </c>
      <c r="Z13" s="139">
        <f>IF($Y13="n/a","",IFERROR(COUNTIF($Y$2:$Y13,"="&amp;Y13),""))</f>
        <v>3</v>
      </c>
      <c r="AA13" s="139">
        <f>COUNTIF($X$2:X12,"&lt;"&amp;X13)</f>
        <v>0</v>
      </c>
      <c r="AB13" s="139">
        <f t="shared" si="15"/>
        <v>60</v>
      </c>
      <c r="AC13" s="152">
        <f t="shared" si="11"/>
        <v>50</v>
      </c>
    </row>
    <row r="14" spans="1:33" x14ac:dyDescent="0.2">
      <c r="A14" s="229">
        <v>461</v>
      </c>
      <c r="B14" s="1" t="s">
        <v>301</v>
      </c>
      <c r="C14" s="1" t="str">
        <f t="shared" si="0"/>
        <v>brock watchorn</v>
      </c>
      <c r="D14" s="8" t="s">
        <v>26</v>
      </c>
      <c r="E14" s="17" t="s">
        <v>302</v>
      </c>
      <c r="F14" s="8"/>
      <c r="G14" s="8" t="s">
        <v>303</v>
      </c>
      <c r="H14" s="186" t="str">
        <f t="shared" si="8"/>
        <v/>
      </c>
      <c r="I14" s="186" t="str">
        <f t="shared" si="8"/>
        <v/>
      </c>
      <c r="J14" s="186" t="str">
        <f t="shared" si="8"/>
        <v/>
      </c>
      <c r="K14" s="186" t="str">
        <f t="shared" si="8"/>
        <v/>
      </c>
      <c r="L14" s="186" t="str">
        <f t="shared" si="8"/>
        <v/>
      </c>
      <c r="M14" s="186" t="str">
        <f t="shared" si="8"/>
        <v/>
      </c>
      <c r="N14" s="186" t="str">
        <f t="shared" si="8"/>
        <v/>
      </c>
      <c r="O14" s="186" t="str">
        <f t="shared" si="8"/>
        <v/>
      </c>
      <c r="P14" s="186" t="str">
        <f t="shared" si="8"/>
        <v/>
      </c>
      <c r="Q14" s="186" t="str">
        <f t="shared" si="8"/>
        <v/>
      </c>
      <c r="R14" s="198" t="str">
        <f t="shared" si="8"/>
        <v/>
      </c>
      <c r="S14" s="373">
        <f t="shared" si="2"/>
        <v>0</v>
      </c>
      <c r="T14" s="138">
        <f t="shared" ref="T14:T45" si="18">AB14-S14</f>
        <v>0</v>
      </c>
      <c r="U14" s="125" t="str">
        <f t="shared" ref="U14:U45" si="19">IFERROR(VLOOKUP(D14,BenchmarksRd4,3,0)*86400,"")</f>
        <v/>
      </c>
      <c r="V14" s="150" t="str">
        <f t="shared" si="10"/>
        <v xml:space="preserve"> </v>
      </c>
      <c r="W14" s="82" t="str">
        <f t="shared" si="12"/>
        <v xml:space="preserve"> </v>
      </c>
      <c r="X14" s="248" t="str">
        <f t="shared" si="13"/>
        <v>n/a</v>
      </c>
      <c r="Y14" s="139" t="str">
        <f t="shared" si="14"/>
        <v>n/a</v>
      </c>
      <c r="Z14" s="139" t="str">
        <f>IF($Y14="n/a","",IFERROR(COUNTIF($Y$2:$Y14,"="&amp;Y14),""))</f>
        <v/>
      </c>
      <c r="AA14" s="139">
        <f>COUNTIF($X$2:X13,"&lt;"&amp;X14)</f>
        <v>0</v>
      </c>
      <c r="AB14" s="139">
        <f t="shared" si="15"/>
        <v>0</v>
      </c>
      <c r="AC14" s="152">
        <f t="shared" si="11"/>
        <v>0</v>
      </c>
    </row>
    <row r="15" spans="1:33" x14ac:dyDescent="0.2">
      <c r="A15" s="229">
        <v>998</v>
      </c>
      <c r="B15" s="1" t="s">
        <v>341</v>
      </c>
      <c r="C15" s="1" t="str">
        <f t="shared" si="0"/>
        <v>peter stagno-navarra</v>
      </c>
      <c r="D15" s="8" t="s">
        <v>26</v>
      </c>
      <c r="E15" s="17" t="s">
        <v>342</v>
      </c>
      <c r="F15" s="8"/>
      <c r="G15" s="8" t="s">
        <v>226</v>
      </c>
      <c r="H15" s="186" t="str">
        <f t="shared" si="8"/>
        <v/>
      </c>
      <c r="I15" s="186" t="str">
        <f t="shared" si="8"/>
        <v/>
      </c>
      <c r="J15" s="186" t="str">
        <f t="shared" si="8"/>
        <v/>
      </c>
      <c r="K15" s="186" t="str">
        <f t="shared" si="8"/>
        <v/>
      </c>
      <c r="L15" s="186" t="str">
        <f t="shared" si="8"/>
        <v/>
      </c>
      <c r="M15" s="186" t="str">
        <f t="shared" si="8"/>
        <v/>
      </c>
      <c r="N15" s="186" t="str">
        <f t="shared" si="8"/>
        <v/>
      </c>
      <c r="O15" s="186" t="str">
        <f t="shared" si="8"/>
        <v/>
      </c>
      <c r="P15" s="186" t="str">
        <f t="shared" si="8"/>
        <v/>
      </c>
      <c r="Q15" s="186" t="str">
        <f t="shared" si="8"/>
        <v/>
      </c>
      <c r="R15" s="198" t="str">
        <f t="shared" si="8"/>
        <v/>
      </c>
      <c r="S15" s="373">
        <f t="shared" si="2"/>
        <v>0</v>
      </c>
      <c r="T15" s="138">
        <f t="shared" si="18"/>
        <v>0</v>
      </c>
      <c r="U15" s="125" t="str">
        <f t="shared" si="19"/>
        <v/>
      </c>
      <c r="V15" s="150" t="str">
        <f t="shared" si="10"/>
        <v xml:space="preserve"> </v>
      </c>
      <c r="W15" s="82" t="str">
        <f t="shared" si="12"/>
        <v xml:space="preserve"> </v>
      </c>
      <c r="X15" s="248" t="str">
        <f t="shared" si="13"/>
        <v>n/a</v>
      </c>
      <c r="Y15" s="139" t="str">
        <f t="shared" si="14"/>
        <v>n/a</v>
      </c>
      <c r="Z15" s="139" t="str">
        <f>IF($Y15="n/a","",IFERROR(COUNTIF($Y$2:$Y15,"="&amp;Y15),""))</f>
        <v/>
      </c>
      <c r="AA15" s="139">
        <f>COUNTIF($X$2:X14,"&lt;"&amp;X15)</f>
        <v>0</v>
      </c>
      <c r="AB15" s="139">
        <f t="shared" si="15"/>
        <v>0</v>
      </c>
      <c r="AC15" s="152">
        <f t="shared" si="11"/>
        <v>0</v>
      </c>
    </row>
    <row r="16" spans="1:33" x14ac:dyDescent="0.2">
      <c r="A16" s="229">
        <v>74</v>
      </c>
      <c r="B16" s="1" t="s">
        <v>227</v>
      </c>
      <c r="C16" s="1" t="str">
        <f t="shared" si="0"/>
        <v>simon mclean</v>
      </c>
      <c r="D16" s="8" t="s">
        <v>22</v>
      </c>
      <c r="E16" s="297" t="s">
        <v>304</v>
      </c>
      <c r="F16" s="2" t="s">
        <v>104</v>
      </c>
      <c r="G16" s="8" t="s">
        <v>291</v>
      </c>
      <c r="H16" s="186" t="str">
        <f t="shared" si="8"/>
        <v/>
      </c>
      <c r="I16" s="186" t="str">
        <f t="shared" si="8"/>
        <v/>
      </c>
      <c r="J16" s="186" t="str">
        <f t="shared" si="8"/>
        <v/>
      </c>
      <c r="K16" s="186" t="str">
        <f t="shared" si="8"/>
        <v/>
      </c>
      <c r="L16" s="186" t="str">
        <f t="shared" si="8"/>
        <v/>
      </c>
      <c r="M16" s="186" t="str">
        <f t="shared" si="8"/>
        <v/>
      </c>
      <c r="N16" s="186">
        <f t="shared" si="8"/>
        <v>100</v>
      </c>
      <c r="O16" s="186" t="str">
        <f t="shared" si="8"/>
        <v/>
      </c>
      <c r="P16" s="186" t="str">
        <f t="shared" si="8"/>
        <v/>
      </c>
      <c r="Q16" s="186" t="str">
        <f t="shared" si="8"/>
        <v/>
      </c>
      <c r="R16" s="198" t="str">
        <f t="shared" si="8"/>
        <v/>
      </c>
      <c r="S16" s="373">
        <f t="shared" si="2"/>
        <v>100</v>
      </c>
      <c r="T16" s="138">
        <f t="shared" si="18"/>
        <v>0</v>
      </c>
      <c r="U16" s="125">
        <f t="shared" si="19"/>
        <v>105.04600000000001</v>
      </c>
      <c r="V16" s="150">
        <f t="shared" si="10"/>
        <v>-0.59600000000001785</v>
      </c>
      <c r="W16" s="82">
        <f t="shared" si="12"/>
        <v>10</v>
      </c>
      <c r="X16" s="248">
        <f t="shared" si="13"/>
        <v>2</v>
      </c>
      <c r="Y16" s="139">
        <f t="shared" si="14"/>
        <v>3</v>
      </c>
      <c r="Z16" s="139">
        <f>IF($Y16="n/a","",IFERROR(COUNTIF($Y$2:$Y16,"="&amp;Y16),""))</f>
        <v>1</v>
      </c>
      <c r="AA16" s="139">
        <f>COUNTIF($X$2:X15,"&lt;"&amp;X16)</f>
        <v>0</v>
      </c>
      <c r="AB16" s="139">
        <f t="shared" si="15"/>
        <v>100</v>
      </c>
      <c r="AC16" s="152">
        <f t="shared" si="11"/>
        <v>110</v>
      </c>
    </row>
    <row r="17" spans="1:29" x14ac:dyDescent="0.2">
      <c r="A17" s="229">
        <v>26</v>
      </c>
      <c r="B17" s="1" t="s">
        <v>221</v>
      </c>
      <c r="C17" s="1" t="str">
        <f t="shared" si="0"/>
        <v>robert downes</v>
      </c>
      <c r="D17" s="8" t="s">
        <v>4</v>
      </c>
      <c r="E17" s="17" t="s">
        <v>305</v>
      </c>
      <c r="F17" s="8"/>
      <c r="G17" s="8" t="s">
        <v>210</v>
      </c>
      <c r="H17" s="186" t="str">
        <f t="shared" si="8"/>
        <v/>
      </c>
      <c r="I17" s="186" t="str">
        <f t="shared" si="8"/>
        <v/>
      </c>
      <c r="J17" s="186" t="str">
        <f t="shared" si="8"/>
        <v/>
      </c>
      <c r="K17" s="186" t="str">
        <f t="shared" si="8"/>
        <v/>
      </c>
      <c r="L17" s="186" t="str">
        <f t="shared" si="8"/>
        <v/>
      </c>
      <c r="M17" s="186" t="str">
        <f t="shared" si="8"/>
        <v/>
      </c>
      <c r="N17" s="186" t="str">
        <f t="shared" si="8"/>
        <v/>
      </c>
      <c r="O17" s="186" t="str">
        <f t="shared" si="8"/>
        <v/>
      </c>
      <c r="P17" s="186">
        <f t="shared" si="8"/>
        <v>100</v>
      </c>
      <c r="Q17" s="186" t="str">
        <f t="shared" si="8"/>
        <v/>
      </c>
      <c r="R17" s="198" t="str">
        <f t="shared" si="8"/>
        <v/>
      </c>
      <c r="S17" s="373">
        <f t="shared" si="2"/>
        <v>100</v>
      </c>
      <c r="T17" s="138">
        <f t="shared" si="18"/>
        <v>-25</v>
      </c>
      <c r="U17" s="125">
        <f t="shared" si="19"/>
        <v>103.66800000000001</v>
      </c>
      <c r="V17" s="150">
        <f t="shared" si="10"/>
        <v>1.1979999999999933</v>
      </c>
      <c r="W17" s="82">
        <f t="shared" si="12"/>
        <v>0</v>
      </c>
      <c r="X17" s="248">
        <f t="shared" si="13"/>
        <v>3</v>
      </c>
      <c r="Y17" s="139">
        <f t="shared" si="14"/>
        <v>5</v>
      </c>
      <c r="Z17" s="139">
        <f>IF($Y17="n/a","",IFERROR(COUNTIF($Y$2:$Y17,"="&amp;Y17),""))</f>
        <v>1</v>
      </c>
      <c r="AA17" s="139">
        <f>COUNTIF($X$2:X16,"&lt;"&amp;X17)</f>
        <v>1</v>
      </c>
      <c r="AB17" s="139">
        <f t="shared" si="15"/>
        <v>75</v>
      </c>
      <c r="AC17" s="152">
        <f t="shared" si="11"/>
        <v>75</v>
      </c>
    </row>
    <row r="18" spans="1:29" x14ac:dyDescent="0.2">
      <c r="A18" s="229">
        <v>35</v>
      </c>
      <c r="B18" s="1" t="s">
        <v>306</v>
      </c>
      <c r="C18" s="1" t="str">
        <f t="shared" si="0"/>
        <v>sam gumina</v>
      </c>
      <c r="D18" s="8" t="s">
        <v>26</v>
      </c>
      <c r="E18" s="17" t="s">
        <v>307</v>
      </c>
      <c r="F18" s="8"/>
      <c r="G18" s="8" t="s">
        <v>236</v>
      </c>
      <c r="H18" s="186" t="str">
        <f t="shared" ref="H18:R30" si="20">IF($D18=H$1,$S18,"")</f>
        <v/>
      </c>
      <c r="I18" s="186" t="str">
        <f t="shared" si="20"/>
        <v/>
      </c>
      <c r="J18" s="186" t="str">
        <f t="shared" si="20"/>
        <v/>
      </c>
      <c r="K18" s="186" t="str">
        <f t="shared" si="20"/>
        <v/>
      </c>
      <c r="L18" s="186" t="str">
        <f t="shared" si="20"/>
        <v/>
      </c>
      <c r="M18" s="186" t="str">
        <f t="shared" si="20"/>
        <v/>
      </c>
      <c r="N18" s="186" t="str">
        <f t="shared" si="20"/>
        <v/>
      </c>
      <c r="O18" s="186" t="str">
        <f t="shared" si="20"/>
        <v/>
      </c>
      <c r="P18" s="186" t="str">
        <f t="shared" si="20"/>
        <v/>
      </c>
      <c r="Q18" s="186" t="str">
        <f t="shared" si="20"/>
        <v/>
      </c>
      <c r="R18" s="198" t="str">
        <f t="shared" si="20"/>
        <v/>
      </c>
      <c r="S18" s="373">
        <f t="shared" si="2"/>
        <v>0</v>
      </c>
      <c r="T18" s="138">
        <f t="shared" si="18"/>
        <v>0</v>
      </c>
      <c r="U18" s="125" t="str">
        <f t="shared" si="19"/>
        <v/>
      </c>
      <c r="V18" s="150" t="str">
        <f t="shared" si="10"/>
        <v xml:space="preserve"> </v>
      </c>
      <c r="W18" s="82" t="str">
        <f t="shared" si="12"/>
        <v xml:space="preserve"> </v>
      </c>
      <c r="X18" s="248" t="str">
        <f t="shared" si="13"/>
        <v>n/a</v>
      </c>
      <c r="Y18" s="139" t="str">
        <f t="shared" si="14"/>
        <v>n/a</v>
      </c>
      <c r="Z18" s="139" t="str">
        <f>IF($Y18="n/a","",IFERROR(COUNTIF($Y$2:$Y18,"="&amp;Y18),""))</f>
        <v/>
      </c>
      <c r="AA18" s="139">
        <f>COUNTIF($X$2:X17,"&lt;"&amp;X18)</f>
        <v>0</v>
      </c>
      <c r="AB18" s="139">
        <f t="shared" si="15"/>
        <v>0</v>
      </c>
      <c r="AC18" s="152">
        <f t="shared" si="11"/>
        <v>0</v>
      </c>
    </row>
    <row r="19" spans="1:29" x14ac:dyDescent="0.2">
      <c r="A19" s="229">
        <v>155</v>
      </c>
      <c r="B19" s="1" t="s">
        <v>231</v>
      </c>
      <c r="C19" s="1" t="str">
        <f t="shared" si="0"/>
        <v>kutay dal</v>
      </c>
      <c r="D19" s="8" t="s">
        <v>22</v>
      </c>
      <c r="E19" s="17" t="s">
        <v>308</v>
      </c>
      <c r="F19" s="8"/>
      <c r="G19" s="8" t="s">
        <v>236</v>
      </c>
      <c r="H19" s="186" t="str">
        <f t="shared" si="20"/>
        <v/>
      </c>
      <c r="I19" s="186" t="str">
        <f t="shared" si="20"/>
        <v/>
      </c>
      <c r="J19" s="186" t="str">
        <f t="shared" si="20"/>
        <v/>
      </c>
      <c r="K19" s="186" t="str">
        <f t="shared" si="20"/>
        <v/>
      </c>
      <c r="L19" s="186" t="str">
        <f t="shared" si="20"/>
        <v/>
      </c>
      <c r="M19" s="186" t="str">
        <f t="shared" si="20"/>
        <v/>
      </c>
      <c r="N19" s="186">
        <f t="shared" si="20"/>
        <v>75</v>
      </c>
      <c r="O19" s="186" t="str">
        <f t="shared" si="20"/>
        <v/>
      </c>
      <c r="P19" s="186" t="str">
        <f t="shared" si="20"/>
        <v/>
      </c>
      <c r="Q19" s="186" t="str">
        <f t="shared" si="20"/>
        <v/>
      </c>
      <c r="R19" s="198" t="str">
        <f t="shared" si="20"/>
        <v/>
      </c>
      <c r="S19" s="373">
        <f t="shared" si="2"/>
        <v>75</v>
      </c>
      <c r="T19" s="138">
        <f t="shared" si="18"/>
        <v>0</v>
      </c>
      <c r="U19" s="125">
        <f t="shared" si="19"/>
        <v>105.04600000000001</v>
      </c>
      <c r="V19" s="150">
        <f t="shared" si="10"/>
        <v>0.39399999999999125</v>
      </c>
      <c r="W19" s="82">
        <f t="shared" si="12"/>
        <v>5</v>
      </c>
      <c r="X19" s="248">
        <f t="shared" si="13"/>
        <v>2</v>
      </c>
      <c r="Y19" s="139">
        <f t="shared" si="14"/>
        <v>3</v>
      </c>
      <c r="Z19" s="139">
        <f>IF($Y19="n/a","",IFERROR(COUNTIF($Y$2:$Y19,"="&amp;Y19),""))</f>
        <v>2</v>
      </c>
      <c r="AA19" s="139">
        <f>COUNTIF($X$2:X18,"&lt;"&amp;X19)</f>
        <v>0</v>
      </c>
      <c r="AB19" s="139">
        <f t="shared" si="15"/>
        <v>75</v>
      </c>
      <c r="AC19" s="152">
        <f t="shared" si="11"/>
        <v>80</v>
      </c>
    </row>
    <row r="20" spans="1:29" x14ac:dyDescent="0.2">
      <c r="A20" s="229">
        <v>141</v>
      </c>
      <c r="B20" s="1" t="s">
        <v>224</v>
      </c>
      <c r="C20" s="1" t="str">
        <f t="shared" si="0"/>
        <v>max lloyd</v>
      </c>
      <c r="D20" s="8" t="s">
        <v>21</v>
      </c>
      <c r="E20" s="17" t="s">
        <v>309</v>
      </c>
      <c r="F20" s="8"/>
      <c r="G20" s="8" t="s">
        <v>210</v>
      </c>
      <c r="H20" s="186" t="str">
        <f t="shared" si="20"/>
        <v/>
      </c>
      <c r="I20" s="186" t="str">
        <f t="shared" si="20"/>
        <v/>
      </c>
      <c r="J20" s="186" t="str">
        <f t="shared" si="20"/>
        <v/>
      </c>
      <c r="K20" s="186" t="str">
        <f t="shared" si="20"/>
        <v/>
      </c>
      <c r="L20" s="186" t="str">
        <f t="shared" si="20"/>
        <v/>
      </c>
      <c r="M20" s="186">
        <f t="shared" si="20"/>
        <v>100</v>
      </c>
      <c r="N20" s="186" t="str">
        <f t="shared" si="20"/>
        <v/>
      </c>
      <c r="O20" s="186" t="str">
        <f t="shared" si="20"/>
        <v/>
      </c>
      <c r="P20" s="186" t="str">
        <f t="shared" si="20"/>
        <v/>
      </c>
      <c r="Q20" s="186" t="str">
        <f t="shared" si="20"/>
        <v/>
      </c>
      <c r="R20" s="198" t="str">
        <f t="shared" si="20"/>
        <v/>
      </c>
      <c r="S20" s="373">
        <f t="shared" si="2"/>
        <v>100</v>
      </c>
      <c r="T20" s="138">
        <f t="shared" si="18"/>
        <v>0</v>
      </c>
      <c r="U20" s="125">
        <f t="shared" si="19"/>
        <v>104.61699999999999</v>
      </c>
      <c r="V20" s="150">
        <f t="shared" si="10"/>
        <v>0.98199999999999932</v>
      </c>
      <c r="W20" s="82">
        <f t="shared" si="12"/>
        <v>5</v>
      </c>
      <c r="X20" s="248">
        <f t="shared" si="13"/>
        <v>2</v>
      </c>
      <c r="Y20" s="139">
        <f t="shared" si="14"/>
        <v>4</v>
      </c>
      <c r="Z20" s="139">
        <f>IF($Y20="n/a","",IFERROR(COUNTIF($Y$2:$Y20,"="&amp;Y20),""))</f>
        <v>1</v>
      </c>
      <c r="AA20" s="139">
        <f>COUNTIF($X$2:X19,"&lt;"&amp;X20)</f>
        <v>0</v>
      </c>
      <c r="AB20" s="139">
        <f t="shared" si="15"/>
        <v>100</v>
      </c>
      <c r="AC20" s="152">
        <f t="shared" si="11"/>
        <v>105</v>
      </c>
    </row>
    <row r="21" spans="1:29" x14ac:dyDescent="0.2">
      <c r="A21" s="229">
        <v>212</v>
      </c>
      <c r="B21" s="1" t="s">
        <v>310</v>
      </c>
      <c r="C21" s="1" t="str">
        <f t="shared" si="0"/>
        <v>mike kirby</v>
      </c>
      <c r="D21" s="8" t="s">
        <v>26</v>
      </c>
      <c r="E21" s="17" t="s">
        <v>311</v>
      </c>
      <c r="F21" s="8"/>
      <c r="G21" s="8" t="s">
        <v>215</v>
      </c>
      <c r="H21" s="186" t="str">
        <f t="shared" si="20"/>
        <v/>
      </c>
      <c r="I21" s="186" t="str">
        <f t="shared" si="20"/>
        <v/>
      </c>
      <c r="J21" s="186" t="str">
        <f t="shared" si="20"/>
        <v/>
      </c>
      <c r="K21" s="186" t="str">
        <f t="shared" si="20"/>
        <v/>
      </c>
      <c r="L21" s="186" t="str">
        <f t="shared" si="20"/>
        <v/>
      </c>
      <c r="M21" s="186" t="str">
        <f t="shared" si="20"/>
        <v/>
      </c>
      <c r="N21" s="186" t="str">
        <f t="shared" si="20"/>
        <v/>
      </c>
      <c r="O21" s="186" t="str">
        <f t="shared" si="20"/>
        <v/>
      </c>
      <c r="P21" s="186" t="str">
        <f t="shared" si="20"/>
        <v/>
      </c>
      <c r="Q21" s="186" t="str">
        <f t="shared" si="20"/>
        <v/>
      </c>
      <c r="R21" s="198" t="str">
        <f t="shared" si="20"/>
        <v/>
      </c>
      <c r="S21" s="373">
        <f t="shared" si="2"/>
        <v>0</v>
      </c>
      <c r="T21" s="138">
        <f t="shared" si="18"/>
        <v>0</v>
      </c>
      <c r="U21" s="125" t="str">
        <f t="shared" si="19"/>
        <v/>
      </c>
      <c r="V21" s="150" t="str">
        <f t="shared" si="10"/>
        <v xml:space="preserve"> </v>
      </c>
      <c r="W21" s="82" t="str">
        <f t="shared" si="12"/>
        <v xml:space="preserve"> </v>
      </c>
      <c r="X21" s="248" t="str">
        <f t="shared" si="13"/>
        <v>n/a</v>
      </c>
      <c r="Y21" s="139" t="str">
        <f t="shared" si="14"/>
        <v>n/a</v>
      </c>
      <c r="Z21" s="139" t="str">
        <f>IF($Y21="n/a","",IFERROR(COUNTIF($Y$2:$Y21,"="&amp;Y21),""))</f>
        <v/>
      </c>
      <c r="AA21" s="139">
        <f>COUNTIF($X$2:X20,"&lt;"&amp;X21)</f>
        <v>0</v>
      </c>
      <c r="AB21" s="139">
        <f t="shared" si="15"/>
        <v>0</v>
      </c>
      <c r="AC21" s="152">
        <f t="shared" si="11"/>
        <v>0</v>
      </c>
    </row>
    <row r="22" spans="1:29" x14ac:dyDescent="0.2">
      <c r="A22" s="229">
        <v>62</v>
      </c>
      <c r="B22" s="1" t="s">
        <v>223</v>
      </c>
      <c r="C22" s="1" t="str">
        <f t="shared" si="0"/>
        <v>noel heritage</v>
      </c>
      <c r="D22" s="8" t="s">
        <v>21</v>
      </c>
      <c r="E22" s="17" t="s">
        <v>312</v>
      </c>
      <c r="F22" s="8"/>
      <c r="G22" s="8" t="s">
        <v>236</v>
      </c>
      <c r="H22" s="186" t="str">
        <f t="shared" si="20"/>
        <v/>
      </c>
      <c r="I22" s="186" t="str">
        <f t="shared" si="20"/>
        <v/>
      </c>
      <c r="J22" s="186" t="str">
        <f t="shared" si="20"/>
        <v/>
      </c>
      <c r="K22" s="186" t="str">
        <f t="shared" si="20"/>
        <v/>
      </c>
      <c r="L22" s="186" t="str">
        <f t="shared" si="20"/>
        <v/>
      </c>
      <c r="M22" s="186">
        <f t="shared" si="20"/>
        <v>75</v>
      </c>
      <c r="N22" s="186" t="str">
        <f t="shared" si="20"/>
        <v/>
      </c>
      <c r="O22" s="186" t="str">
        <f t="shared" si="20"/>
        <v/>
      </c>
      <c r="P22" s="186" t="str">
        <f t="shared" si="20"/>
        <v/>
      </c>
      <c r="Q22" s="186" t="str">
        <f t="shared" si="20"/>
        <v/>
      </c>
      <c r="R22" s="198" t="str">
        <f t="shared" si="20"/>
        <v/>
      </c>
      <c r="S22" s="373">
        <f t="shared" si="2"/>
        <v>75</v>
      </c>
      <c r="T22" s="138">
        <f t="shared" si="18"/>
        <v>0</v>
      </c>
      <c r="U22" s="125">
        <f t="shared" si="19"/>
        <v>104.61699999999999</v>
      </c>
      <c r="V22" s="150">
        <f t="shared" si="10"/>
        <v>1.1420000000000243</v>
      </c>
      <c r="W22" s="82">
        <f t="shared" si="12"/>
        <v>0</v>
      </c>
      <c r="X22" s="248">
        <f t="shared" si="13"/>
        <v>2</v>
      </c>
      <c r="Y22" s="139">
        <f t="shared" si="14"/>
        <v>4</v>
      </c>
      <c r="Z22" s="139">
        <f>IF($Y22="n/a","",IFERROR(COUNTIF($Y$2:$Y22,"="&amp;Y22),""))</f>
        <v>2</v>
      </c>
      <c r="AA22" s="139">
        <f>COUNTIF($X$2:X21,"&lt;"&amp;X22)</f>
        <v>0</v>
      </c>
      <c r="AB22" s="139">
        <f t="shared" si="15"/>
        <v>75</v>
      </c>
      <c r="AC22" s="152">
        <f t="shared" si="11"/>
        <v>75</v>
      </c>
    </row>
    <row r="23" spans="1:29" x14ac:dyDescent="0.2">
      <c r="A23" s="229">
        <v>119</v>
      </c>
      <c r="B23" s="1" t="s">
        <v>313</v>
      </c>
      <c r="C23" s="1" t="str">
        <f t="shared" si="0"/>
        <v>peter dannock</v>
      </c>
      <c r="D23" s="8" t="s">
        <v>21</v>
      </c>
      <c r="E23" s="17" t="s">
        <v>314</v>
      </c>
      <c r="F23" s="8"/>
      <c r="G23" s="8" t="s">
        <v>213</v>
      </c>
      <c r="H23" s="186" t="str">
        <f t="shared" si="20"/>
        <v/>
      </c>
      <c r="I23" s="186" t="str">
        <f t="shared" si="20"/>
        <v/>
      </c>
      <c r="J23" s="186" t="str">
        <f t="shared" si="20"/>
        <v/>
      </c>
      <c r="K23" s="186" t="str">
        <f t="shared" si="20"/>
        <v/>
      </c>
      <c r="L23" s="186" t="str">
        <f t="shared" si="20"/>
        <v/>
      </c>
      <c r="M23" s="186">
        <f t="shared" si="20"/>
        <v>60</v>
      </c>
      <c r="N23" s="186" t="str">
        <f t="shared" si="20"/>
        <v/>
      </c>
      <c r="O23" s="186" t="str">
        <f t="shared" si="20"/>
        <v/>
      </c>
      <c r="P23" s="186" t="str">
        <f t="shared" si="20"/>
        <v/>
      </c>
      <c r="Q23" s="186" t="str">
        <f t="shared" si="20"/>
        <v/>
      </c>
      <c r="R23" s="198" t="str">
        <f t="shared" si="20"/>
        <v/>
      </c>
      <c r="S23" s="373">
        <f t="shared" si="2"/>
        <v>60</v>
      </c>
      <c r="T23" s="138">
        <f t="shared" si="18"/>
        <v>0</v>
      </c>
      <c r="U23" s="125">
        <f t="shared" si="19"/>
        <v>104.61699999999999</v>
      </c>
      <c r="V23" s="150">
        <f t="shared" si="10"/>
        <v>1.335000000000008</v>
      </c>
      <c r="W23" s="82">
        <f t="shared" si="12"/>
        <v>0</v>
      </c>
      <c r="X23" s="248">
        <f t="shared" si="13"/>
        <v>2</v>
      </c>
      <c r="Y23" s="139">
        <f t="shared" si="14"/>
        <v>4</v>
      </c>
      <c r="Z23" s="139">
        <f>IF($Y23="n/a","",IFERROR(COUNTIF($Y$2:$Y23,"="&amp;Y23),""))</f>
        <v>3</v>
      </c>
      <c r="AA23" s="139">
        <f>COUNTIF($X$2:X22,"&lt;"&amp;X23)</f>
        <v>0</v>
      </c>
      <c r="AB23" s="139">
        <f t="shared" si="15"/>
        <v>60</v>
      </c>
      <c r="AC23" s="152">
        <f t="shared" si="11"/>
        <v>60</v>
      </c>
    </row>
    <row r="24" spans="1:29" x14ac:dyDescent="0.2">
      <c r="A24" s="229">
        <v>77</v>
      </c>
      <c r="B24" s="1" t="s">
        <v>243</v>
      </c>
      <c r="C24" s="1" t="str">
        <f t="shared" si="0"/>
        <v>simeon ouzas</v>
      </c>
      <c r="D24" s="8" t="s">
        <v>5</v>
      </c>
      <c r="E24" s="17" t="s">
        <v>315</v>
      </c>
      <c r="F24" s="8"/>
      <c r="G24" s="8" t="s">
        <v>226</v>
      </c>
      <c r="H24" s="186" t="str">
        <f t="shared" si="20"/>
        <v/>
      </c>
      <c r="I24" s="186" t="str">
        <f t="shared" si="20"/>
        <v/>
      </c>
      <c r="J24" s="186" t="str">
        <f t="shared" si="20"/>
        <v/>
      </c>
      <c r="K24" s="186" t="str">
        <f t="shared" si="20"/>
        <v/>
      </c>
      <c r="L24" s="186" t="str">
        <f t="shared" si="20"/>
        <v/>
      </c>
      <c r="M24" s="186" t="str">
        <f t="shared" si="20"/>
        <v/>
      </c>
      <c r="N24" s="186" t="str">
        <f t="shared" si="20"/>
        <v/>
      </c>
      <c r="O24" s="186" t="str">
        <f t="shared" si="20"/>
        <v/>
      </c>
      <c r="P24" s="186" t="str">
        <f t="shared" si="20"/>
        <v/>
      </c>
      <c r="Q24" s="186">
        <f t="shared" si="20"/>
        <v>100</v>
      </c>
      <c r="R24" s="198" t="str">
        <f t="shared" si="20"/>
        <v/>
      </c>
      <c r="S24" s="373">
        <f t="shared" si="2"/>
        <v>100</v>
      </c>
      <c r="T24" s="138">
        <f t="shared" si="18"/>
        <v>0</v>
      </c>
      <c r="U24" s="125">
        <f t="shared" si="19"/>
        <v>105.3</v>
      </c>
      <c r="V24" s="150">
        <f t="shared" si="10"/>
        <v>1.1990000000000123</v>
      </c>
      <c r="W24" s="82">
        <f t="shared" si="12"/>
        <v>0</v>
      </c>
      <c r="X24" s="248">
        <f t="shared" si="13"/>
        <v>1</v>
      </c>
      <c r="Y24" s="139">
        <f t="shared" si="14"/>
        <v>2</v>
      </c>
      <c r="Z24" s="139">
        <f>IF($Y24="n/a","",IFERROR(COUNTIF($Y$2:$Y24,"="&amp;Y24),""))</f>
        <v>1</v>
      </c>
      <c r="AA24" s="139">
        <f>COUNTIF($X$2:X23,"&lt;"&amp;X24)</f>
        <v>0</v>
      </c>
      <c r="AB24" s="139">
        <f t="shared" si="15"/>
        <v>100</v>
      </c>
      <c r="AC24" s="152">
        <f t="shared" si="11"/>
        <v>100</v>
      </c>
    </row>
    <row r="25" spans="1:29" x14ac:dyDescent="0.2">
      <c r="A25" s="229">
        <v>34</v>
      </c>
      <c r="B25" s="245" t="s">
        <v>249</v>
      </c>
      <c r="C25" s="1" t="str">
        <f t="shared" si="0"/>
        <v>tim van duyl</v>
      </c>
      <c r="D25" s="8" t="s">
        <v>48</v>
      </c>
      <c r="E25" s="17" t="s">
        <v>316</v>
      </c>
      <c r="F25" s="8"/>
      <c r="G25" s="8" t="s">
        <v>291</v>
      </c>
      <c r="H25" s="186" t="str">
        <f t="shared" si="20"/>
        <v/>
      </c>
      <c r="I25" s="186" t="str">
        <f t="shared" si="20"/>
        <v/>
      </c>
      <c r="J25" s="186" t="str">
        <f t="shared" si="20"/>
        <v/>
      </c>
      <c r="K25" s="186" t="str">
        <f t="shared" si="20"/>
        <v/>
      </c>
      <c r="L25" s="186">
        <f t="shared" si="20"/>
        <v>45</v>
      </c>
      <c r="M25" s="186" t="str">
        <f t="shared" si="20"/>
        <v/>
      </c>
      <c r="N25" s="186" t="str">
        <f t="shared" si="20"/>
        <v/>
      </c>
      <c r="O25" s="186" t="str">
        <f t="shared" si="20"/>
        <v/>
      </c>
      <c r="P25" s="186" t="str">
        <f t="shared" si="20"/>
        <v/>
      </c>
      <c r="Q25" s="186" t="str">
        <f t="shared" si="20"/>
        <v/>
      </c>
      <c r="R25" s="198" t="str">
        <f t="shared" si="20"/>
        <v/>
      </c>
      <c r="S25" s="373">
        <f t="shared" si="2"/>
        <v>45</v>
      </c>
      <c r="T25" s="138">
        <f t="shared" si="18"/>
        <v>-30</v>
      </c>
      <c r="U25" s="125">
        <f t="shared" si="19"/>
        <v>102.854</v>
      </c>
      <c r="V25" s="150">
        <f t="shared" si="10"/>
        <v>3.688999999999993</v>
      </c>
      <c r="W25" s="82">
        <f t="shared" si="12"/>
        <v>-10</v>
      </c>
      <c r="X25" s="248">
        <f t="shared" si="13"/>
        <v>4</v>
      </c>
      <c r="Y25" s="139">
        <f t="shared" si="14"/>
        <v>7</v>
      </c>
      <c r="Z25" s="139">
        <f>IF($Y25="n/a","",IFERROR(COUNTIF($Y$2:$Y25,"="&amp;Y25),""))</f>
        <v>4</v>
      </c>
      <c r="AA25" s="139">
        <f>COUNTIF($X$2:X24,"&lt;"&amp;X25)</f>
        <v>7</v>
      </c>
      <c r="AB25" s="139">
        <f t="shared" si="15"/>
        <v>15</v>
      </c>
      <c r="AC25" s="152">
        <f t="shared" si="11"/>
        <v>5</v>
      </c>
    </row>
    <row r="26" spans="1:29" x14ac:dyDescent="0.2">
      <c r="A26" s="229">
        <v>181</v>
      </c>
      <c r="B26" s="1" t="s">
        <v>230</v>
      </c>
      <c r="C26" s="1" t="str">
        <f t="shared" si="0"/>
        <v>tom whelan</v>
      </c>
      <c r="D26" s="8" t="s">
        <v>48</v>
      </c>
      <c r="E26" s="17" t="s">
        <v>317</v>
      </c>
      <c r="F26" s="8"/>
      <c r="G26" s="8" t="s">
        <v>303</v>
      </c>
      <c r="H26" s="186" t="str">
        <f t="shared" si="20"/>
        <v/>
      </c>
      <c r="I26" s="186" t="str">
        <f t="shared" si="20"/>
        <v/>
      </c>
      <c r="J26" s="186" t="str">
        <f t="shared" si="20"/>
        <v/>
      </c>
      <c r="K26" s="186" t="str">
        <f t="shared" si="20"/>
        <v/>
      </c>
      <c r="L26" s="186">
        <f t="shared" si="20"/>
        <v>30</v>
      </c>
      <c r="M26" s="186" t="str">
        <f t="shared" si="20"/>
        <v/>
      </c>
      <c r="N26" s="186" t="str">
        <f t="shared" si="20"/>
        <v/>
      </c>
      <c r="O26" s="186" t="str">
        <f t="shared" si="20"/>
        <v/>
      </c>
      <c r="P26" s="186" t="str">
        <f t="shared" si="20"/>
        <v/>
      </c>
      <c r="Q26" s="186" t="str">
        <f t="shared" si="20"/>
        <v/>
      </c>
      <c r="R26" s="198" t="str">
        <f t="shared" si="20"/>
        <v/>
      </c>
      <c r="S26" s="373">
        <f t="shared" si="2"/>
        <v>30</v>
      </c>
      <c r="T26" s="138">
        <f t="shared" si="18"/>
        <v>-15</v>
      </c>
      <c r="U26" s="125">
        <f t="shared" si="19"/>
        <v>102.854</v>
      </c>
      <c r="V26" s="150">
        <f t="shared" si="10"/>
        <v>3.7889999999999873</v>
      </c>
      <c r="W26" s="82">
        <f t="shared" si="12"/>
        <v>-10</v>
      </c>
      <c r="X26" s="248">
        <f t="shared" si="13"/>
        <v>4</v>
      </c>
      <c r="Y26" s="139">
        <f t="shared" si="14"/>
        <v>7</v>
      </c>
      <c r="Z26" s="139">
        <f>IF($Y26="n/a","",IFERROR(COUNTIF($Y$2:$Y26,"="&amp;Y26),""))</f>
        <v>5</v>
      </c>
      <c r="AA26" s="139">
        <f>COUNTIF($X$2:X25,"&lt;"&amp;X26)</f>
        <v>7</v>
      </c>
      <c r="AB26" s="139">
        <f t="shared" si="15"/>
        <v>15</v>
      </c>
      <c r="AC26" s="152">
        <f t="shared" si="11"/>
        <v>5</v>
      </c>
    </row>
    <row r="27" spans="1:29" x14ac:dyDescent="0.2">
      <c r="A27" s="229">
        <v>242</v>
      </c>
      <c r="B27" s="1" t="s">
        <v>228</v>
      </c>
      <c r="C27" s="1" t="str">
        <f t="shared" si="0"/>
        <v>leon bogers</v>
      </c>
      <c r="D27" s="8" t="s">
        <v>26</v>
      </c>
      <c r="E27" s="17" t="s">
        <v>318</v>
      </c>
      <c r="F27" s="8"/>
      <c r="G27" s="8" t="s">
        <v>215</v>
      </c>
      <c r="H27" s="186" t="str">
        <f t="shared" si="20"/>
        <v/>
      </c>
      <c r="I27" s="186" t="str">
        <f t="shared" si="20"/>
        <v/>
      </c>
      <c r="J27" s="186" t="str">
        <f t="shared" si="20"/>
        <v/>
      </c>
      <c r="K27" s="186" t="str">
        <f t="shared" si="20"/>
        <v/>
      </c>
      <c r="L27" s="186" t="str">
        <f t="shared" si="20"/>
        <v/>
      </c>
      <c r="M27" s="186" t="str">
        <f t="shared" si="20"/>
        <v/>
      </c>
      <c r="N27" s="186" t="str">
        <f t="shared" si="20"/>
        <v/>
      </c>
      <c r="O27" s="186" t="str">
        <f t="shared" si="20"/>
        <v/>
      </c>
      <c r="P27" s="186" t="str">
        <f t="shared" si="20"/>
        <v/>
      </c>
      <c r="Q27" s="186" t="str">
        <f t="shared" si="20"/>
        <v/>
      </c>
      <c r="R27" s="198" t="str">
        <f t="shared" si="20"/>
        <v/>
      </c>
      <c r="S27" s="373">
        <f t="shared" si="2"/>
        <v>0</v>
      </c>
      <c r="T27" s="138">
        <f t="shared" si="18"/>
        <v>0</v>
      </c>
      <c r="U27" s="125" t="str">
        <f t="shared" si="19"/>
        <v/>
      </c>
      <c r="V27" s="150" t="str">
        <f t="shared" si="10"/>
        <v xml:space="preserve"> </v>
      </c>
      <c r="W27" s="82" t="str">
        <f t="shared" si="12"/>
        <v xml:space="preserve"> </v>
      </c>
      <c r="X27" s="248" t="str">
        <f t="shared" si="13"/>
        <v>n/a</v>
      </c>
      <c r="Y27" s="139" t="str">
        <f t="shared" si="14"/>
        <v>n/a</v>
      </c>
      <c r="Z27" s="139" t="str">
        <f>IF($Y27="n/a","",IFERROR(COUNTIF($Y$2:$Y27,"="&amp;Y27),""))</f>
        <v/>
      </c>
      <c r="AA27" s="139">
        <f>COUNTIF($X$2:X26,"&lt;"&amp;X27)</f>
        <v>0</v>
      </c>
      <c r="AB27" s="139">
        <f t="shared" si="15"/>
        <v>0</v>
      </c>
      <c r="AC27" s="152">
        <f t="shared" si="11"/>
        <v>0</v>
      </c>
    </row>
    <row r="28" spans="1:29" x14ac:dyDescent="0.2">
      <c r="A28" s="229">
        <v>555</v>
      </c>
      <c r="B28" s="1" t="s">
        <v>209</v>
      </c>
      <c r="C28" s="1" t="str">
        <f t="shared" si="0"/>
        <v>tim meaden</v>
      </c>
      <c r="D28" s="8" t="s">
        <v>13</v>
      </c>
      <c r="E28" s="17" t="s">
        <v>319</v>
      </c>
      <c r="F28" s="8"/>
      <c r="G28" s="8" t="s">
        <v>236</v>
      </c>
      <c r="H28" s="186" t="str">
        <f t="shared" si="20"/>
        <v/>
      </c>
      <c r="I28" s="186">
        <f t="shared" si="20"/>
        <v>75</v>
      </c>
      <c r="J28" s="186" t="str">
        <f t="shared" si="20"/>
        <v/>
      </c>
      <c r="K28" s="186" t="str">
        <f t="shared" si="20"/>
        <v/>
      </c>
      <c r="L28" s="186" t="str">
        <f t="shared" si="20"/>
        <v/>
      </c>
      <c r="M28" s="186" t="str">
        <f t="shared" si="20"/>
        <v/>
      </c>
      <c r="N28" s="186" t="str">
        <f t="shared" si="20"/>
        <v/>
      </c>
      <c r="O28" s="186" t="str">
        <f t="shared" si="20"/>
        <v/>
      </c>
      <c r="P28" s="186" t="str">
        <f t="shared" si="20"/>
        <v/>
      </c>
      <c r="Q28" s="186" t="str">
        <f t="shared" si="20"/>
        <v/>
      </c>
      <c r="R28" s="198" t="str">
        <f t="shared" si="20"/>
        <v/>
      </c>
      <c r="S28" s="373">
        <f t="shared" si="2"/>
        <v>75</v>
      </c>
      <c r="T28" s="138">
        <f t="shared" si="18"/>
        <v>-60</v>
      </c>
      <c r="U28" s="125">
        <f t="shared" si="19"/>
        <v>95.590000000000018</v>
      </c>
      <c r="V28" s="150">
        <f t="shared" si="10"/>
        <v>11.594999999999985</v>
      </c>
      <c r="W28" s="82">
        <f t="shared" si="12"/>
        <v>-10</v>
      </c>
      <c r="X28" s="248">
        <f t="shared" si="13"/>
        <v>6</v>
      </c>
      <c r="Y28" s="139">
        <f t="shared" si="14"/>
        <v>10</v>
      </c>
      <c r="Z28" s="139">
        <f>IF($Y28="n/a","",IFERROR(COUNTIF($Y$2:$Y28,"="&amp;Y28),""))</f>
        <v>2</v>
      </c>
      <c r="AA28" s="139">
        <f>COUNTIF($X$2:X27,"&lt;"&amp;X28)</f>
        <v>15</v>
      </c>
      <c r="AB28" s="139">
        <f t="shared" si="15"/>
        <v>15</v>
      </c>
      <c r="AC28" s="152">
        <f t="shared" si="11"/>
        <v>5</v>
      </c>
    </row>
    <row r="29" spans="1:29" x14ac:dyDescent="0.2">
      <c r="A29" s="229">
        <v>39</v>
      </c>
      <c r="B29" s="1" t="s">
        <v>208</v>
      </c>
      <c r="C29" s="1" t="str">
        <f t="shared" si="0"/>
        <v>paul ledwith</v>
      </c>
      <c r="D29" s="8" t="s">
        <v>26</v>
      </c>
      <c r="E29" s="17" t="s">
        <v>320</v>
      </c>
      <c r="F29" s="8"/>
      <c r="G29" s="8" t="s">
        <v>210</v>
      </c>
      <c r="H29" s="186" t="str">
        <f t="shared" si="20"/>
        <v/>
      </c>
      <c r="I29" s="186" t="str">
        <f t="shared" si="20"/>
        <v/>
      </c>
      <c r="J29" s="186" t="str">
        <f t="shared" si="20"/>
        <v/>
      </c>
      <c r="K29" s="186" t="str">
        <f t="shared" si="20"/>
        <v/>
      </c>
      <c r="L29" s="186" t="str">
        <f t="shared" si="20"/>
        <v/>
      </c>
      <c r="M29" s="186" t="str">
        <f t="shared" si="20"/>
        <v/>
      </c>
      <c r="N29" s="186" t="str">
        <f t="shared" si="20"/>
        <v/>
      </c>
      <c r="O29" s="186" t="str">
        <f t="shared" si="20"/>
        <v/>
      </c>
      <c r="P29" s="186" t="str">
        <f t="shared" si="20"/>
        <v/>
      </c>
      <c r="Q29" s="186" t="str">
        <f t="shared" si="20"/>
        <v/>
      </c>
      <c r="R29" s="198" t="str">
        <f t="shared" si="20"/>
        <v/>
      </c>
      <c r="S29" s="373">
        <f t="shared" si="2"/>
        <v>0</v>
      </c>
      <c r="T29" s="138">
        <f t="shared" si="18"/>
        <v>0</v>
      </c>
      <c r="U29" s="125" t="str">
        <f t="shared" si="19"/>
        <v/>
      </c>
      <c r="V29" s="150" t="str">
        <f t="shared" si="10"/>
        <v xml:space="preserve"> </v>
      </c>
      <c r="W29" s="82" t="str">
        <f t="shared" si="12"/>
        <v xml:space="preserve"> </v>
      </c>
      <c r="X29" s="248" t="str">
        <f t="shared" si="13"/>
        <v>n/a</v>
      </c>
      <c r="Y29" s="139" t="str">
        <f t="shared" si="14"/>
        <v>n/a</v>
      </c>
      <c r="Z29" s="139" t="str">
        <f>IF($Y29="n/a","",IFERROR(COUNTIF($Y$2:$Y29,"="&amp;Y29),""))</f>
        <v/>
      </c>
      <c r="AA29" s="139">
        <f>COUNTIF($X$2:X28,"&lt;"&amp;X29)</f>
        <v>0</v>
      </c>
      <c r="AB29" s="139">
        <f t="shared" si="15"/>
        <v>0</v>
      </c>
      <c r="AC29" s="152">
        <f t="shared" si="11"/>
        <v>0</v>
      </c>
    </row>
    <row r="30" spans="1:29" x14ac:dyDescent="0.2">
      <c r="A30" s="229">
        <v>641</v>
      </c>
      <c r="B30" s="1" t="s">
        <v>350</v>
      </c>
      <c r="C30" s="1" t="str">
        <f t="shared" si="0"/>
        <v>alex hailstone</v>
      </c>
      <c r="D30" s="8" t="s">
        <v>48</v>
      </c>
      <c r="E30" s="17" t="s">
        <v>351</v>
      </c>
      <c r="F30" s="8"/>
      <c r="G30" s="8" t="s">
        <v>222</v>
      </c>
      <c r="H30" s="186" t="str">
        <f t="shared" si="20"/>
        <v/>
      </c>
      <c r="I30" s="186" t="str">
        <f t="shared" si="20"/>
        <v/>
      </c>
      <c r="J30" s="186" t="str">
        <f t="shared" si="20"/>
        <v/>
      </c>
      <c r="K30" s="186" t="str">
        <f t="shared" si="20"/>
        <v/>
      </c>
      <c r="L30" s="186">
        <f t="shared" si="20"/>
        <v>15</v>
      </c>
      <c r="M30" s="186" t="str">
        <f t="shared" si="20"/>
        <v/>
      </c>
      <c r="N30" s="186" t="str">
        <f t="shared" si="20"/>
        <v/>
      </c>
      <c r="O30" s="186" t="str">
        <f t="shared" si="20"/>
        <v/>
      </c>
      <c r="P30" s="186" t="str">
        <f t="shared" si="20"/>
        <v/>
      </c>
      <c r="Q30" s="186" t="str">
        <f t="shared" si="20"/>
        <v/>
      </c>
      <c r="R30" s="198" t="str">
        <f t="shared" si="20"/>
        <v/>
      </c>
      <c r="S30" s="373">
        <f t="shared" si="2"/>
        <v>15</v>
      </c>
      <c r="T30" s="138">
        <f t="shared" si="18"/>
        <v>0</v>
      </c>
      <c r="U30" s="125">
        <f t="shared" si="19"/>
        <v>102.854</v>
      </c>
      <c r="V30" s="150">
        <f t="shared" si="10"/>
        <v>5.1659999999999968</v>
      </c>
      <c r="W30" s="82">
        <f t="shared" si="12"/>
        <v>-10</v>
      </c>
      <c r="X30" s="248">
        <f t="shared" si="13"/>
        <v>4</v>
      </c>
      <c r="Y30" s="139">
        <f t="shared" si="14"/>
        <v>7</v>
      </c>
      <c r="Z30" s="139">
        <f>IF($Y30="n/a","",IFERROR(COUNTIF($Y$2:$Y30,"="&amp;Y30),""))</f>
        <v>6</v>
      </c>
      <c r="AA30" s="139">
        <f>COUNTIF($X$2:X29,"&lt;"&amp;X30)</f>
        <v>7</v>
      </c>
      <c r="AB30" s="139">
        <f t="shared" si="15"/>
        <v>15</v>
      </c>
      <c r="AC30" s="152">
        <f t="shared" si="11"/>
        <v>5</v>
      </c>
    </row>
    <row r="31" spans="1:29" x14ac:dyDescent="0.2">
      <c r="A31" s="229">
        <v>86</v>
      </c>
      <c r="B31" s="1" t="s">
        <v>233</v>
      </c>
      <c r="C31" s="1" t="str">
        <f t="shared" si="0"/>
        <v>simon acfield</v>
      </c>
      <c r="D31" s="8" t="s">
        <v>48</v>
      </c>
      <c r="E31" s="17" t="s">
        <v>321</v>
      </c>
      <c r="F31" s="8"/>
      <c r="G31" s="8" t="s">
        <v>291</v>
      </c>
      <c r="H31" s="186" t="str">
        <f t="shared" si="8"/>
        <v/>
      </c>
      <c r="I31" s="186" t="str">
        <f t="shared" si="8"/>
        <v/>
      </c>
      <c r="J31" s="186" t="str">
        <f t="shared" si="8"/>
        <v/>
      </c>
      <c r="K31" s="186" t="str">
        <f t="shared" si="8"/>
        <v/>
      </c>
      <c r="L31" s="186">
        <f t="shared" si="8"/>
        <v>15</v>
      </c>
      <c r="M31" s="186" t="str">
        <f t="shared" si="8"/>
        <v/>
      </c>
      <c r="N31" s="186" t="str">
        <f t="shared" si="8"/>
        <v/>
      </c>
      <c r="O31" s="186" t="str">
        <f t="shared" si="8"/>
        <v/>
      </c>
      <c r="P31" s="186" t="str">
        <f t="shared" si="8"/>
        <v/>
      </c>
      <c r="Q31" s="186" t="str">
        <f t="shared" si="8"/>
        <v/>
      </c>
      <c r="R31" s="198" t="str">
        <f t="shared" si="8"/>
        <v/>
      </c>
      <c r="S31" s="373">
        <f t="shared" si="2"/>
        <v>15</v>
      </c>
      <c r="T31" s="138">
        <f t="shared" si="18"/>
        <v>0</v>
      </c>
      <c r="U31" s="125">
        <f t="shared" si="19"/>
        <v>102.854</v>
      </c>
      <c r="V31" s="150">
        <f t="shared" si="10"/>
        <v>5.4359999999999928</v>
      </c>
      <c r="W31" s="82">
        <f t="shared" si="12"/>
        <v>-10</v>
      </c>
      <c r="X31" s="248">
        <f t="shared" si="13"/>
        <v>4</v>
      </c>
      <c r="Y31" s="139">
        <f t="shared" si="14"/>
        <v>7</v>
      </c>
      <c r="Z31" s="139">
        <f>IF($Y31="n/a","",IFERROR(COUNTIF($Y$2:$Y31,"="&amp;Y31),""))</f>
        <v>7</v>
      </c>
      <c r="AA31" s="139">
        <f>COUNTIF($X$2:X30,"&lt;"&amp;X31)</f>
        <v>7</v>
      </c>
      <c r="AB31" s="139">
        <f t="shared" si="15"/>
        <v>15</v>
      </c>
      <c r="AC31" s="152">
        <f t="shared" si="11"/>
        <v>5</v>
      </c>
    </row>
    <row r="32" spans="1:29" x14ac:dyDescent="0.2">
      <c r="A32" s="229">
        <v>25</v>
      </c>
      <c r="B32" s="1" t="s">
        <v>250</v>
      </c>
      <c r="C32" s="1" t="str">
        <f t="shared" si="0"/>
        <v>david mackrell</v>
      </c>
      <c r="D32" s="8" t="s">
        <v>48</v>
      </c>
      <c r="E32" s="17" t="s">
        <v>322</v>
      </c>
      <c r="F32" s="8"/>
      <c r="G32" s="8" t="s">
        <v>303</v>
      </c>
      <c r="H32" s="186" t="str">
        <f t="shared" si="8"/>
        <v/>
      </c>
      <c r="I32" s="186" t="str">
        <f t="shared" si="8"/>
        <v/>
      </c>
      <c r="J32" s="186" t="str">
        <f t="shared" si="8"/>
        <v/>
      </c>
      <c r="K32" s="186" t="str">
        <f t="shared" si="8"/>
        <v/>
      </c>
      <c r="L32" s="186">
        <f t="shared" si="8"/>
        <v>15</v>
      </c>
      <c r="M32" s="186" t="str">
        <f t="shared" si="8"/>
        <v/>
      </c>
      <c r="N32" s="186" t="str">
        <f t="shared" si="8"/>
        <v/>
      </c>
      <c r="O32" s="186" t="str">
        <f t="shared" si="8"/>
        <v/>
      </c>
      <c r="P32" s="186" t="str">
        <f t="shared" si="8"/>
        <v/>
      </c>
      <c r="Q32" s="186" t="str">
        <f t="shared" si="8"/>
        <v/>
      </c>
      <c r="R32" s="198" t="str">
        <f t="shared" si="8"/>
        <v/>
      </c>
      <c r="S32" s="373">
        <f t="shared" si="2"/>
        <v>15</v>
      </c>
      <c r="T32" s="138">
        <f t="shared" si="18"/>
        <v>0</v>
      </c>
      <c r="U32" s="125">
        <f t="shared" si="19"/>
        <v>102.854</v>
      </c>
      <c r="V32" s="150">
        <f t="shared" si="10"/>
        <v>5.6359999999999957</v>
      </c>
      <c r="W32" s="82">
        <f t="shared" si="12"/>
        <v>-10</v>
      </c>
      <c r="X32" s="248">
        <f t="shared" si="13"/>
        <v>4</v>
      </c>
      <c r="Y32" s="139">
        <f t="shared" si="14"/>
        <v>7</v>
      </c>
      <c r="Z32" s="139">
        <f>IF($Y32="n/a","",IFERROR(COUNTIF($Y$2:$Y32,"="&amp;Y32),""))</f>
        <v>8</v>
      </c>
      <c r="AA32" s="139">
        <f>COUNTIF($X$2:X31,"&lt;"&amp;X32)</f>
        <v>7</v>
      </c>
      <c r="AB32" s="139">
        <f t="shared" si="15"/>
        <v>15</v>
      </c>
      <c r="AC32" s="152">
        <f t="shared" si="11"/>
        <v>5</v>
      </c>
    </row>
    <row r="33" spans="1:33" x14ac:dyDescent="0.2">
      <c r="A33" s="229">
        <v>112</v>
      </c>
      <c r="B33" s="1" t="s">
        <v>229</v>
      </c>
      <c r="C33" s="1" t="str">
        <f t="shared" si="0"/>
        <v>ian vague</v>
      </c>
      <c r="D33" s="8" t="s">
        <v>4</v>
      </c>
      <c r="E33" s="17" t="s">
        <v>323</v>
      </c>
      <c r="F33" s="8"/>
      <c r="G33" s="8" t="s">
        <v>303</v>
      </c>
      <c r="H33" s="186" t="str">
        <f t="shared" si="8"/>
        <v/>
      </c>
      <c r="I33" s="186" t="str">
        <f t="shared" si="8"/>
        <v/>
      </c>
      <c r="J33" s="186" t="str">
        <f t="shared" si="8"/>
        <v/>
      </c>
      <c r="K33" s="186" t="str">
        <f t="shared" si="8"/>
        <v/>
      </c>
      <c r="L33" s="186" t="str">
        <f t="shared" si="8"/>
        <v/>
      </c>
      <c r="M33" s="186" t="str">
        <f t="shared" si="8"/>
        <v/>
      </c>
      <c r="N33" s="186" t="str">
        <f t="shared" si="8"/>
        <v/>
      </c>
      <c r="O33" s="186" t="str">
        <f t="shared" si="8"/>
        <v/>
      </c>
      <c r="P33" s="186">
        <f t="shared" si="8"/>
        <v>75</v>
      </c>
      <c r="Q33" s="186" t="str">
        <f t="shared" si="8"/>
        <v/>
      </c>
      <c r="R33" s="198" t="str">
        <f t="shared" si="8"/>
        <v/>
      </c>
      <c r="S33" s="373">
        <f t="shared" si="2"/>
        <v>75</v>
      </c>
      <c r="T33" s="138">
        <f t="shared" si="18"/>
        <v>-60</v>
      </c>
      <c r="U33" s="125">
        <f t="shared" si="19"/>
        <v>103.66800000000001</v>
      </c>
      <c r="V33" s="150">
        <f t="shared" si="10"/>
        <v>5.3850000000000051</v>
      </c>
      <c r="W33" s="82">
        <f t="shared" si="12"/>
        <v>-10</v>
      </c>
      <c r="X33" s="248">
        <f t="shared" si="13"/>
        <v>3</v>
      </c>
      <c r="Y33" s="139">
        <f t="shared" si="14"/>
        <v>5</v>
      </c>
      <c r="Z33" s="139">
        <f>IF($Y33="n/a","",IFERROR(COUNTIF($Y$2:$Y33,"="&amp;Y33),""))</f>
        <v>2</v>
      </c>
      <c r="AA33" s="139">
        <f>COUNTIF($X$2:X32,"&lt;"&amp;X33)</f>
        <v>6</v>
      </c>
      <c r="AB33" s="139">
        <f t="shared" si="15"/>
        <v>15</v>
      </c>
      <c r="AC33" s="152">
        <f t="shared" si="11"/>
        <v>5</v>
      </c>
    </row>
    <row r="34" spans="1:33" x14ac:dyDescent="0.2">
      <c r="A34" s="229">
        <v>23</v>
      </c>
      <c r="B34" s="1" t="s">
        <v>324</v>
      </c>
      <c r="C34" s="1" t="str">
        <f t="shared" si="0"/>
        <v>jason carroll</v>
      </c>
      <c r="D34" s="8" t="s">
        <v>26</v>
      </c>
      <c r="E34" s="17" t="s">
        <v>325</v>
      </c>
      <c r="F34" s="8"/>
      <c r="G34" s="8" t="s">
        <v>105</v>
      </c>
      <c r="H34" s="186" t="str">
        <f t="shared" si="8"/>
        <v/>
      </c>
      <c r="I34" s="186" t="str">
        <f t="shared" si="8"/>
        <v/>
      </c>
      <c r="J34" s="186" t="str">
        <f t="shared" si="8"/>
        <v/>
      </c>
      <c r="K34" s="186" t="str">
        <f t="shared" si="8"/>
        <v/>
      </c>
      <c r="L34" s="186" t="str">
        <f t="shared" si="8"/>
        <v/>
      </c>
      <c r="M34" s="186" t="str">
        <f t="shared" si="8"/>
        <v/>
      </c>
      <c r="N34" s="186" t="str">
        <f t="shared" si="8"/>
        <v/>
      </c>
      <c r="O34" s="186" t="str">
        <f t="shared" si="8"/>
        <v/>
      </c>
      <c r="P34" s="186" t="str">
        <f t="shared" si="8"/>
        <v/>
      </c>
      <c r="Q34" s="186" t="str">
        <f t="shared" si="8"/>
        <v/>
      </c>
      <c r="R34" s="198" t="str">
        <f t="shared" si="8"/>
        <v/>
      </c>
      <c r="S34" s="373">
        <f t="shared" si="2"/>
        <v>0</v>
      </c>
      <c r="T34" s="138">
        <f t="shared" si="18"/>
        <v>0</v>
      </c>
      <c r="U34" s="125" t="str">
        <f t="shared" si="19"/>
        <v/>
      </c>
      <c r="V34" s="150" t="str">
        <f t="shared" si="10"/>
        <v xml:space="preserve"> </v>
      </c>
      <c r="W34" s="82" t="str">
        <f t="shared" si="12"/>
        <v xml:space="preserve"> </v>
      </c>
      <c r="X34" s="248" t="str">
        <f t="shared" si="13"/>
        <v>n/a</v>
      </c>
      <c r="Y34" s="139" t="str">
        <f t="shared" si="14"/>
        <v>n/a</v>
      </c>
      <c r="Z34" s="139" t="str">
        <f>IF($Y34="n/a","",IFERROR(COUNTIF($Y$2:$Y34,"="&amp;Y34),""))</f>
        <v/>
      </c>
      <c r="AA34" s="139">
        <f>COUNTIF($X$2:X33,"&lt;"&amp;X34)</f>
        <v>0</v>
      </c>
      <c r="AB34" s="139">
        <f t="shared" si="15"/>
        <v>0</v>
      </c>
      <c r="AC34" s="152">
        <f t="shared" si="11"/>
        <v>0</v>
      </c>
    </row>
    <row r="35" spans="1:33" x14ac:dyDescent="0.2">
      <c r="A35" s="229">
        <v>205</v>
      </c>
      <c r="B35" s="1" t="s">
        <v>326</v>
      </c>
      <c r="C35" s="1" t="str">
        <f t="shared" si="0"/>
        <v>john reid</v>
      </c>
      <c r="D35" s="8" t="s">
        <v>26</v>
      </c>
      <c r="E35" s="17" t="s">
        <v>327</v>
      </c>
      <c r="F35" s="8"/>
      <c r="G35" s="8" t="s">
        <v>222</v>
      </c>
      <c r="H35" s="186" t="str">
        <f t="shared" si="8"/>
        <v/>
      </c>
      <c r="I35" s="186" t="str">
        <f t="shared" si="8"/>
        <v/>
      </c>
      <c r="J35" s="186" t="str">
        <f t="shared" si="8"/>
        <v/>
      </c>
      <c r="K35" s="186" t="str">
        <f t="shared" si="8"/>
        <v/>
      </c>
      <c r="L35" s="186" t="str">
        <f t="shared" si="8"/>
        <v/>
      </c>
      <c r="M35" s="186" t="str">
        <f t="shared" si="8"/>
        <v/>
      </c>
      <c r="N35" s="186" t="str">
        <f t="shared" si="8"/>
        <v/>
      </c>
      <c r="O35" s="186" t="str">
        <f t="shared" si="8"/>
        <v/>
      </c>
      <c r="P35" s="186" t="str">
        <f t="shared" si="8"/>
        <v/>
      </c>
      <c r="Q35" s="186" t="str">
        <f t="shared" si="8"/>
        <v/>
      </c>
      <c r="R35" s="198" t="str">
        <f t="shared" si="8"/>
        <v/>
      </c>
      <c r="S35" s="373">
        <f t="shared" si="2"/>
        <v>0</v>
      </c>
      <c r="T35" s="138">
        <f t="shared" si="18"/>
        <v>0</v>
      </c>
      <c r="U35" s="125" t="str">
        <f t="shared" si="19"/>
        <v/>
      </c>
      <c r="V35" s="150" t="str">
        <f t="shared" si="10"/>
        <v xml:space="preserve"> </v>
      </c>
      <c r="W35" s="82" t="str">
        <f t="shared" si="12"/>
        <v xml:space="preserve"> </v>
      </c>
      <c r="X35" s="248" t="str">
        <f t="shared" si="13"/>
        <v>n/a</v>
      </c>
      <c r="Y35" s="139" t="str">
        <f t="shared" si="14"/>
        <v>n/a</v>
      </c>
      <c r="Z35" s="139" t="str">
        <f>IF($Y35="n/a","",IFERROR(COUNTIF($Y$2:$Y35,"="&amp;Y35),""))</f>
        <v/>
      </c>
      <c r="AA35" s="139">
        <f>COUNTIF($X$2:X34,"&lt;"&amp;X35)</f>
        <v>0</v>
      </c>
      <c r="AB35" s="139">
        <f t="shared" si="15"/>
        <v>0</v>
      </c>
      <c r="AC35" s="152">
        <f t="shared" si="11"/>
        <v>0</v>
      </c>
    </row>
    <row r="36" spans="1:33" x14ac:dyDescent="0.2">
      <c r="A36" s="229">
        <v>135</v>
      </c>
      <c r="B36" s="1" t="s">
        <v>244</v>
      </c>
      <c r="C36" s="1" t="str">
        <f t="shared" si="0"/>
        <v>matthew cavell</v>
      </c>
      <c r="D36" s="8" t="s">
        <v>5</v>
      </c>
      <c r="E36" s="17" t="s">
        <v>328</v>
      </c>
      <c r="F36" s="8"/>
      <c r="G36" s="8" t="s">
        <v>303</v>
      </c>
      <c r="H36" s="186" t="str">
        <f t="shared" si="8"/>
        <v/>
      </c>
      <c r="I36" s="186" t="str">
        <f t="shared" si="8"/>
        <v/>
      </c>
      <c r="J36" s="186" t="str">
        <f t="shared" si="8"/>
        <v/>
      </c>
      <c r="K36" s="186" t="str">
        <f t="shared" si="8"/>
        <v/>
      </c>
      <c r="L36" s="186" t="str">
        <f t="shared" si="8"/>
        <v/>
      </c>
      <c r="M36" s="186" t="str">
        <f t="shared" si="8"/>
        <v/>
      </c>
      <c r="N36" s="186" t="str">
        <f t="shared" si="8"/>
        <v/>
      </c>
      <c r="O36" s="186" t="str">
        <f t="shared" si="8"/>
        <v/>
      </c>
      <c r="P36" s="186" t="str">
        <f t="shared" si="8"/>
        <v/>
      </c>
      <c r="Q36" s="186">
        <f t="shared" si="8"/>
        <v>75</v>
      </c>
      <c r="R36" s="198" t="str">
        <f t="shared" si="8"/>
        <v/>
      </c>
      <c r="S36" s="373">
        <f t="shared" si="2"/>
        <v>75</v>
      </c>
      <c r="T36" s="138">
        <f t="shared" si="18"/>
        <v>0</v>
      </c>
      <c r="U36" s="125">
        <f t="shared" si="19"/>
        <v>105.3</v>
      </c>
      <c r="V36" s="150">
        <f t="shared" si="10"/>
        <v>5.4669999999999987</v>
      </c>
      <c r="W36" s="82">
        <f t="shared" si="12"/>
        <v>-10</v>
      </c>
      <c r="X36" s="248">
        <f t="shared" si="13"/>
        <v>1</v>
      </c>
      <c r="Y36" s="139">
        <f t="shared" si="14"/>
        <v>2</v>
      </c>
      <c r="Z36" s="139">
        <f>IF($Y36="n/a","",IFERROR(COUNTIF($Y$2:$Y36,"="&amp;Y36),""))</f>
        <v>2</v>
      </c>
      <c r="AA36" s="139">
        <f>COUNTIF($X$2:X35,"&lt;"&amp;X36)</f>
        <v>0</v>
      </c>
      <c r="AB36" s="139">
        <f t="shared" si="15"/>
        <v>75</v>
      </c>
      <c r="AC36" s="152">
        <f t="shared" si="11"/>
        <v>65</v>
      </c>
    </row>
    <row r="37" spans="1:33" x14ac:dyDescent="0.2">
      <c r="A37" s="229">
        <v>737</v>
      </c>
      <c r="B37" s="1" t="s">
        <v>237</v>
      </c>
      <c r="C37" s="1" t="str">
        <f t="shared" si="0"/>
        <v>stuart dawson</v>
      </c>
      <c r="D37" s="8" t="s">
        <v>5</v>
      </c>
      <c r="E37" s="17" t="s">
        <v>329</v>
      </c>
      <c r="F37" s="8"/>
      <c r="G37" s="8" t="s">
        <v>303</v>
      </c>
      <c r="H37" s="186" t="str">
        <f t="shared" si="8"/>
        <v/>
      </c>
      <c r="I37" s="186" t="str">
        <f t="shared" si="8"/>
        <v/>
      </c>
      <c r="J37" s="186" t="str">
        <f t="shared" si="8"/>
        <v/>
      </c>
      <c r="K37" s="186" t="str">
        <f t="shared" si="8"/>
        <v/>
      </c>
      <c r="L37" s="186" t="str">
        <f t="shared" si="8"/>
        <v/>
      </c>
      <c r="M37" s="186" t="str">
        <f t="shared" si="8"/>
        <v/>
      </c>
      <c r="N37" s="186" t="str">
        <f t="shared" si="8"/>
        <v/>
      </c>
      <c r="O37" s="186" t="str">
        <f t="shared" si="8"/>
        <v/>
      </c>
      <c r="P37" s="186" t="str">
        <f t="shared" si="8"/>
        <v/>
      </c>
      <c r="Q37" s="186">
        <f t="shared" si="8"/>
        <v>60</v>
      </c>
      <c r="R37" s="198" t="str">
        <f t="shared" si="8"/>
        <v/>
      </c>
      <c r="S37" s="373">
        <f t="shared" si="2"/>
        <v>60</v>
      </c>
      <c r="T37" s="138">
        <f t="shared" si="18"/>
        <v>0</v>
      </c>
      <c r="U37" s="125">
        <f t="shared" si="19"/>
        <v>105.3</v>
      </c>
      <c r="V37" s="150">
        <f t="shared" si="10"/>
        <v>5.6470000000000198</v>
      </c>
      <c r="W37" s="82">
        <f t="shared" si="12"/>
        <v>-10</v>
      </c>
      <c r="X37" s="248">
        <f t="shared" si="13"/>
        <v>1</v>
      </c>
      <c r="Y37" s="139">
        <f t="shared" si="14"/>
        <v>2</v>
      </c>
      <c r="Z37" s="139">
        <f>IF($Y37="n/a","",IFERROR(COUNTIF($Y$2:$Y37,"="&amp;Y37),""))</f>
        <v>3</v>
      </c>
      <c r="AA37" s="139">
        <f>COUNTIF($X$2:X36,"&lt;"&amp;X37)</f>
        <v>0</v>
      </c>
      <c r="AB37" s="139">
        <f t="shared" si="15"/>
        <v>60</v>
      </c>
      <c r="AC37" s="152">
        <f t="shared" si="11"/>
        <v>50</v>
      </c>
    </row>
    <row r="38" spans="1:33" x14ac:dyDescent="0.2">
      <c r="A38" s="229">
        <v>111</v>
      </c>
      <c r="B38" s="1" t="s">
        <v>352</v>
      </c>
      <c r="C38" s="1" t="str">
        <f t="shared" si="0"/>
        <v>barry payne</v>
      </c>
      <c r="D38" s="8" t="s">
        <v>48</v>
      </c>
      <c r="E38" s="17" t="s">
        <v>353</v>
      </c>
      <c r="F38" s="8"/>
      <c r="G38" s="8" t="s">
        <v>226</v>
      </c>
      <c r="H38" s="186" t="str">
        <f t="shared" si="8"/>
        <v/>
      </c>
      <c r="I38" s="186" t="str">
        <f t="shared" si="8"/>
        <v/>
      </c>
      <c r="J38" s="186" t="str">
        <f t="shared" si="8"/>
        <v/>
      </c>
      <c r="K38" s="186" t="str">
        <f t="shared" si="8"/>
        <v/>
      </c>
      <c r="L38" s="186">
        <f t="shared" si="8"/>
        <v>15</v>
      </c>
      <c r="M38" s="186" t="str">
        <f t="shared" si="8"/>
        <v/>
      </c>
      <c r="N38" s="186" t="str">
        <f t="shared" si="8"/>
        <v/>
      </c>
      <c r="O38" s="186" t="str">
        <f t="shared" si="8"/>
        <v/>
      </c>
      <c r="P38" s="186" t="str">
        <f t="shared" si="8"/>
        <v/>
      </c>
      <c r="Q38" s="186" t="str">
        <f t="shared" si="8"/>
        <v/>
      </c>
      <c r="R38" s="198" t="str">
        <f t="shared" si="8"/>
        <v/>
      </c>
      <c r="S38" s="373">
        <f t="shared" si="2"/>
        <v>15</v>
      </c>
      <c r="T38" s="138">
        <f t="shared" si="18"/>
        <v>0</v>
      </c>
      <c r="U38" s="125">
        <f t="shared" si="19"/>
        <v>102.854</v>
      </c>
      <c r="V38" s="150">
        <f t="shared" si="10"/>
        <v>8.7960000000000065</v>
      </c>
      <c r="W38" s="82">
        <f t="shared" si="12"/>
        <v>-10</v>
      </c>
      <c r="X38" s="248">
        <f t="shared" si="13"/>
        <v>4</v>
      </c>
      <c r="Y38" s="139">
        <f t="shared" si="14"/>
        <v>7</v>
      </c>
      <c r="Z38" s="139">
        <f>IF($Y38="n/a","",IFERROR(COUNTIF($Y$2:$Y38,"="&amp;Y38),""))</f>
        <v>9</v>
      </c>
      <c r="AA38" s="139">
        <f>COUNTIF($X$2:X37,"&lt;"&amp;X38)</f>
        <v>10</v>
      </c>
      <c r="AB38" s="139">
        <f t="shared" si="15"/>
        <v>15</v>
      </c>
      <c r="AC38" s="152">
        <f t="shared" si="11"/>
        <v>5</v>
      </c>
    </row>
    <row r="39" spans="1:33" x14ac:dyDescent="0.2">
      <c r="A39" s="229">
        <v>241</v>
      </c>
      <c r="B39" s="1" t="s">
        <v>232</v>
      </c>
      <c r="C39" s="1" t="str">
        <f t="shared" si="0"/>
        <v>john downes</v>
      </c>
      <c r="D39" s="8" t="s">
        <v>5</v>
      </c>
      <c r="E39" s="17" t="s">
        <v>354</v>
      </c>
      <c r="F39" s="8"/>
      <c r="G39" s="8" t="s">
        <v>210</v>
      </c>
      <c r="H39" s="186" t="str">
        <f t="shared" si="8"/>
        <v/>
      </c>
      <c r="I39" s="186" t="str">
        <f t="shared" si="8"/>
        <v/>
      </c>
      <c r="J39" s="186" t="str">
        <f t="shared" ref="H39:R45" si="21">IF($D39=J$1,$S39,"")</f>
        <v/>
      </c>
      <c r="K39" s="186" t="str">
        <f t="shared" si="21"/>
        <v/>
      </c>
      <c r="L39" s="186" t="str">
        <f t="shared" si="21"/>
        <v/>
      </c>
      <c r="M39" s="186" t="str">
        <f t="shared" si="21"/>
        <v/>
      </c>
      <c r="N39" s="186" t="str">
        <f t="shared" si="21"/>
        <v/>
      </c>
      <c r="O39" s="186" t="str">
        <f t="shared" si="21"/>
        <v/>
      </c>
      <c r="P39" s="186" t="str">
        <f t="shared" si="21"/>
        <v/>
      </c>
      <c r="Q39" s="186">
        <f t="shared" si="21"/>
        <v>45</v>
      </c>
      <c r="R39" s="198" t="str">
        <f t="shared" si="21"/>
        <v/>
      </c>
      <c r="S39" s="373">
        <f t="shared" si="2"/>
        <v>45</v>
      </c>
      <c r="T39" s="138">
        <f t="shared" si="18"/>
        <v>0</v>
      </c>
      <c r="U39" s="125">
        <f t="shared" si="19"/>
        <v>105.3</v>
      </c>
      <c r="V39" s="150">
        <f t="shared" si="10"/>
        <v>8.6429999999999865</v>
      </c>
      <c r="W39" s="82">
        <f t="shared" si="12"/>
        <v>-10</v>
      </c>
      <c r="X39" s="248">
        <f t="shared" si="13"/>
        <v>1</v>
      </c>
      <c r="Y39" s="139">
        <f t="shared" si="14"/>
        <v>2</v>
      </c>
      <c r="Z39" s="139">
        <f>IF($Y39="n/a","",IFERROR(COUNTIF($Y$2:$Y39,"="&amp;Y39),""))</f>
        <v>4</v>
      </c>
      <c r="AA39" s="139">
        <f>COUNTIF($X$2:X38,"&lt;"&amp;X39)</f>
        <v>0</v>
      </c>
      <c r="AB39" s="139">
        <f t="shared" si="15"/>
        <v>45</v>
      </c>
      <c r="AC39" s="152">
        <f t="shared" si="11"/>
        <v>35</v>
      </c>
    </row>
    <row r="40" spans="1:33" x14ac:dyDescent="0.2">
      <c r="A40" s="229">
        <v>55</v>
      </c>
      <c r="B40" s="1" t="s">
        <v>330</v>
      </c>
      <c r="C40" s="1" t="str">
        <f t="shared" si="0"/>
        <v>james meaden</v>
      </c>
      <c r="D40" s="8" t="s">
        <v>26</v>
      </c>
      <c r="E40" s="17" t="s">
        <v>331</v>
      </c>
      <c r="F40" s="8"/>
      <c r="G40" s="8" t="s">
        <v>332</v>
      </c>
      <c r="H40" s="186" t="str">
        <f t="shared" si="21"/>
        <v/>
      </c>
      <c r="I40" s="186" t="str">
        <f t="shared" si="21"/>
        <v/>
      </c>
      <c r="J40" s="186" t="str">
        <f t="shared" si="21"/>
        <v/>
      </c>
      <c r="K40" s="186" t="str">
        <f t="shared" si="21"/>
        <v/>
      </c>
      <c r="L40" s="186" t="str">
        <f t="shared" si="21"/>
        <v/>
      </c>
      <c r="M40" s="186" t="str">
        <f t="shared" si="21"/>
        <v/>
      </c>
      <c r="N40" s="186" t="str">
        <f t="shared" si="21"/>
        <v/>
      </c>
      <c r="O40" s="186" t="str">
        <f t="shared" si="21"/>
        <v/>
      </c>
      <c r="P40" s="186" t="str">
        <f t="shared" si="21"/>
        <v/>
      </c>
      <c r="Q40" s="186" t="str">
        <f t="shared" si="21"/>
        <v/>
      </c>
      <c r="R40" s="198" t="str">
        <f t="shared" si="21"/>
        <v/>
      </c>
      <c r="S40" s="373">
        <f t="shared" si="2"/>
        <v>0</v>
      </c>
      <c r="T40" s="138">
        <f t="shared" si="18"/>
        <v>0</v>
      </c>
      <c r="U40" s="125" t="str">
        <f t="shared" si="19"/>
        <v/>
      </c>
      <c r="V40" s="150" t="str">
        <f t="shared" si="10"/>
        <v xml:space="preserve"> </v>
      </c>
      <c r="W40" s="82" t="str">
        <f t="shared" si="12"/>
        <v xml:space="preserve"> </v>
      </c>
      <c r="X40" s="248" t="str">
        <f t="shared" si="13"/>
        <v>n/a</v>
      </c>
      <c r="Y40" s="139" t="str">
        <f t="shared" si="14"/>
        <v>n/a</v>
      </c>
      <c r="Z40" s="139" t="str">
        <f>IF($Y40="n/a","",IFERROR(COUNTIF($Y$2:$Y40,"="&amp;Y40),""))</f>
        <v/>
      </c>
      <c r="AA40" s="139">
        <f>COUNTIF($X$2:X39,"&lt;"&amp;X40)</f>
        <v>0</v>
      </c>
      <c r="AB40" s="139">
        <f t="shared" si="15"/>
        <v>0</v>
      </c>
      <c r="AC40" s="152">
        <f t="shared" si="11"/>
        <v>0</v>
      </c>
    </row>
    <row r="41" spans="1:33" x14ac:dyDescent="0.2">
      <c r="A41" s="229">
        <v>65</v>
      </c>
      <c r="B41" s="1" t="s">
        <v>333</v>
      </c>
      <c r="C41" s="1" t="str">
        <f t="shared" si="0"/>
        <v>daryl ervine</v>
      </c>
      <c r="D41" s="8" t="s">
        <v>3</v>
      </c>
      <c r="E41" s="17" t="s">
        <v>334</v>
      </c>
      <c r="F41" s="8"/>
      <c r="G41" s="8" t="s">
        <v>215</v>
      </c>
      <c r="H41" s="186" t="str">
        <f t="shared" si="21"/>
        <v/>
      </c>
      <c r="I41" s="186" t="str">
        <f t="shared" si="21"/>
        <v/>
      </c>
      <c r="J41" s="186" t="str">
        <f t="shared" si="21"/>
        <v/>
      </c>
      <c r="K41" s="186" t="str">
        <f t="shared" si="21"/>
        <v/>
      </c>
      <c r="L41" s="186" t="str">
        <f t="shared" si="21"/>
        <v/>
      </c>
      <c r="M41" s="186" t="str">
        <f t="shared" si="21"/>
        <v/>
      </c>
      <c r="N41" s="186" t="str">
        <f t="shared" si="21"/>
        <v/>
      </c>
      <c r="O41" s="186" t="str">
        <f t="shared" si="21"/>
        <v/>
      </c>
      <c r="P41" s="186" t="str">
        <f t="shared" si="21"/>
        <v/>
      </c>
      <c r="Q41" s="186" t="str">
        <f t="shared" si="21"/>
        <v/>
      </c>
      <c r="R41" s="198">
        <f t="shared" si="21"/>
        <v>100</v>
      </c>
      <c r="S41" s="373">
        <f t="shared" si="2"/>
        <v>100</v>
      </c>
      <c r="T41" s="138">
        <f t="shared" si="18"/>
        <v>0</v>
      </c>
      <c r="U41" s="125">
        <f t="shared" si="19"/>
        <v>107.387</v>
      </c>
      <c r="V41" s="150">
        <f t="shared" si="10"/>
        <v>10.012</v>
      </c>
      <c r="W41" s="82">
        <f t="shared" si="12"/>
        <v>-10</v>
      </c>
      <c r="X41" s="248">
        <f t="shared" si="13"/>
        <v>1</v>
      </c>
      <c r="Y41" s="139">
        <f t="shared" si="14"/>
        <v>1</v>
      </c>
      <c r="Z41" s="139">
        <f>IF($Y41="n/a","",IFERROR(COUNTIF($Y$2:$Y41,"="&amp;Y41),""))</f>
        <v>1</v>
      </c>
      <c r="AA41" s="139">
        <f>COUNTIF($X$2:X40,"&lt;"&amp;X41)</f>
        <v>0</v>
      </c>
      <c r="AB41" s="139">
        <f t="shared" si="15"/>
        <v>100</v>
      </c>
      <c r="AC41" s="152">
        <f t="shared" si="11"/>
        <v>90</v>
      </c>
    </row>
    <row r="42" spans="1:33" x14ac:dyDescent="0.2">
      <c r="A42" s="229">
        <v>117</v>
      </c>
      <c r="B42" s="1" t="s">
        <v>254</v>
      </c>
      <c r="C42" s="1" t="str">
        <f t="shared" si="0"/>
        <v>craig baird</v>
      </c>
      <c r="D42" s="8" t="s">
        <v>3</v>
      </c>
      <c r="E42" s="17" t="s">
        <v>335</v>
      </c>
      <c r="F42" s="8"/>
      <c r="G42" s="8" t="s">
        <v>226</v>
      </c>
      <c r="H42" s="186" t="str">
        <f t="shared" si="21"/>
        <v/>
      </c>
      <c r="I42" s="186" t="str">
        <f t="shared" si="21"/>
        <v/>
      </c>
      <c r="J42" s="186" t="str">
        <f t="shared" si="21"/>
        <v/>
      </c>
      <c r="K42" s="186" t="str">
        <f t="shared" si="21"/>
        <v/>
      </c>
      <c r="L42" s="186" t="str">
        <f t="shared" si="21"/>
        <v/>
      </c>
      <c r="M42" s="186" t="str">
        <f t="shared" si="21"/>
        <v/>
      </c>
      <c r="N42" s="186" t="str">
        <f t="shared" si="21"/>
        <v/>
      </c>
      <c r="O42" s="186" t="str">
        <f t="shared" si="21"/>
        <v/>
      </c>
      <c r="P42" s="186" t="str">
        <f t="shared" si="21"/>
        <v/>
      </c>
      <c r="Q42" s="186" t="str">
        <f t="shared" si="21"/>
        <v/>
      </c>
      <c r="R42" s="198">
        <f t="shared" si="21"/>
        <v>75</v>
      </c>
      <c r="S42" s="373">
        <f t="shared" si="2"/>
        <v>75</v>
      </c>
      <c r="T42" s="138">
        <f t="shared" si="18"/>
        <v>0</v>
      </c>
      <c r="U42" s="125">
        <f t="shared" si="19"/>
        <v>107.387</v>
      </c>
      <c r="V42" s="150">
        <f t="shared" si="10"/>
        <v>10.372000000000014</v>
      </c>
      <c r="W42" s="82">
        <f t="shared" si="12"/>
        <v>-10</v>
      </c>
      <c r="X42" s="248">
        <f t="shared" si="13"/>
        <v>1</v>
      </c>
      <c r="Y42" s="139">
        <f t="shared" si="14"/>
        <v>1</v>
      </c>
      <c r="Z42" s="139">
        <f>IF($Y42="n/a","",IFERROR(COUNTIF($Y$2:$Y42,"="&amp;Y42),""))</f>
        <v>2</v>
      </c>
      <c r="AA42" s="139">
        <f>COUNTIF($X$2:X41,"&lt;"&amp;X42)</f>
        <v>0</v>
      </c>
      <c r="AB42" s="139">
        <f t="shared" si="15"/>
        <v>75</v>
      </c>
      <c r="AC42" s="152">
        <f t="shared" si="11"/>
        <v>65</v>
      </c>
    </row>
    <row r="43" spans="1:33" x14ac:dyDescent="0.2">
      <c r="A43" s="229">
        <v>40</v>
      </c>
      <c r="B43" s="1" t="s">
        <v>336</v>
      </c>
      <c r="C43" s="1" t="str">
        <f t="shared" si="0"/>
        <v>robert mason</v>
      </c>
      <c r="D43" s="8" t="s">
        <v>3</v>
      </c>
      <c r="E43" s="17" t="s">
        <v>337</v>
      </c>
      <c r="F43" s="8"/>
      <c r="G43" s="8" t="s">
        <v>215</v>
      </c>
      <c r="H43" s="186" t="str">
        <f t="shared" si="21"/>
        <v/>
      </c>
      <c r="I43" s="186" t="str">
        <f t="shared" si="21"/>
        <v/>
      </c>
      <c r="J43" s="186" t="str">
        <f t="shared" si="21"/>
        <v/>
      </c>
      <c r="K43" s="186" t="str">
        <f t="shared" si="21"/>
        <v/>
      </c>
      <c r="L43" s="186" t="str">
        <f t="shared" si="21"/>
        <v/>
      </c>
      <c r="M43" s="186" t="str">
        <f t="shared" si="21"/>
        <v/>
      </c>
      <c r="N43" s="186" t="str">
        <f t="shared" si="21"/>
        <v/>
      </c>
      <c r="O43" s="186" t="str">
        <f t="shared" si="21"/>
        <v/>
      </c>
      <c r="P43" s="186" t="str">
        <f t="shared" si="21"/>
        <v/>
      </c>
      <c r="Q43" s="186" t="str">
        <f t="shared" si="21"/>
        <v/>
      </c>
      <c r="R43" s="198">
        <f t="shared" si="21"/>
        <v>60</v>
      </c>
      <c r="S43" s="373">
        <f t="shared" si="2"/>
        <v>60</v>
      </c>
      <c r="T43" s="138">
        <f t="shared" si="18"/>
        <v>0</v>
      </c>
      <c r="U43" s="125">
        <f t="shared" si="19"/>
        <v>107.387</v>
      </c>
      <c r="V43" s="150">
        <f t="shared" si="10"/>
        <v>12.87700000000001</v>
      </c>
      <c r="W43" s="82">
        <f t="shared" si="12"/>
        <v>-10</v>
      </c>
      <c r="X43" s="248">
        <f t="shared" si="13"/>
        <v>1</v>
      </c>
      <c r="Y43" s="139">
        <f t="shared" si="14"/>
        <v>1</v>
      </c>
      <c r="Z43" s="139">
        <f>IF($Y43="n/a","",IFERROR(COUNTIF($Y$2:$Y43,"="&amp;Y43),""))</f>
        <v>3</v>
      </c>
      <c r="AA43" s="139">
        <f>COUNTIF($X$2:X42,"&lt;"&amp;X43)</f>
        <v>0</v>
      </c>
      <c r="AB43" s="139">
        <f t="shared" si="15"/>
        <v>60</v>
      </c>
      <c r="AC43" s="152">
        <f t="shared" si="11"/>
        <v>50</v>
      </c>
    </row>
    <row r="44" spans="1:33" x14ac:dyDescent="0.2">
      <c r="A44" s="229">
        <v>261</v>
      </c>
      <c r="B44" s="1" t="s">
        <v>255</v>
      </c>
      <c r="C44" s="1" t="str">
        <f t="shared" si="0"/>
        <v>vivien stewart</v>
      </c>
      <c r="D44" s="8" t="s">
        <v>21</v>
      </c>
      <c r="E44" s="17" t="s">
        <v>338</v>
      </c>
      <c r="F44" s="8"/>
      <c r="G44" s="8" t="s">
        <v>303</v>
      </c>
      <c r="H44" s="186" t="str">
        <f t="shared" si="21"/>
        <v/>
      </c>
      <c r="I44" s="186" t="str">
        <f t="shared" si="21"/>
        <v/>
      </c>
      <c r="J44" s="186" t="str">
        <f t="shared" si="21"/>
        <v/>
      </c>
      <c r="K44" s="186" t="str">
        <f t="shared" si="21"/>
        <v/>
      </c>
      <c r="L44" s="186" t="str">
        <f t="shared" si="21"/>
        <v/>
      </c>
      <c r="M44" s="186">
        <f t="shared" si="21"/>
        <v>45</v>
      </c>
      <c r="N44" s="186" t="str">
        <f t="shared" si="21"/>
        <v/>
      </c>
      <c r="O44" s="186" t="str">
        <f t="shared" si="21"/>
        <v/>
      </c>
      <c r="P44" s="186" t="str">
        <f t="shared" si="21"/>
        <v/>
      </c>
      <c r="Q44" s="186" t="str">
        <f t="shared" si="21"/>
        <v/>
      </c>
      <c r="R44" s="198" t="str">
        <f t="shared" si="21"/>
        <v/>
      </c>
      <c r="S44" s="373">
        <f t="shared" si="2"/>
        <v>45</v>
      </c>
      <c r="T44" s="138">
        <f t="shared" si="18"/>
        <v>-30</v>
      </c>
      <c r="U44" s="125">
        <f t="shared" si="19"/>
        <v>104.61699999999999</v>
      </c>
      <c r="V44" s="150">
        <f t="shared" si="10"/>
        <v>21.238</v>
      </c>
      <c r="W44" s="82">
        <f t="shared" si="12"/>
        <v>-10</v>
      </c>
      <c r="X44" s="248">
        <f t="shared" si="13"/>
        <v>2</v>
      </c>
      <c r="Y44" s="139">
        <f t="shared" si="14"/>
        <v>4</v>
      </c>
      <c r="Z44" s="139">
        <f>IF($Y44="n/a","",IFERROR(COUNTIF($Y$2:$Y44,"="&amp;Y44),""))</f>
        <v>4</v>
      </c>
      <c r="AA44" s="139">
        <f>COUNTIF($X$2:X43,"&lt;"&amp;X44)</f>
        <v>7</v>
      </c>
      <c r="AB44" s="139">
        <f t="shared" si="15"/>
        <v>15</v>
      </c>
      <c r="AC44" s="152">
        <f t="shared" si="11"/>
        <v>5</v>
      </c>
    </row>
    <row r="45" spans="1:33" ht="13.5" thickBot="1" x14ac:dyDescent="0.25">
      <c r="A45" s="231">
        <v>15</v>
      </c>
      <c r="B45" s="200" t="s">
        <v>339</v>
      </c>
      <c r="C45" s="200" t="str">
        <f t="shared" si="0"/>
        <v>ismail dal</v>
      </c>
      <c r="D45" s="230" t="s">
        <v>5</v>
      </c>
      <c r="E45" s="266" t="s">
        <v>340</v>
      </c>
      <c r="F45" s="230"/>
      <c r="G45" s="230" t="s">
        <v>226</v>
      </c>
      <c r="H45" s="201" t="str">
        <f t="shared" si="21"/>
        <v/>
      </c>
      <c r="I45" s="201" t="str">
        <f t="shared" si="21"/>
        <v/>
      </c>
      <c r="J45" s="201" t="str">
        <f t="shared" si="21"/>
        <v/>
      </c>
      <c r="K45" s="201" t="str">
        <f t="shared" si="21"/>
        <v/>
      </c>
      <c r="L45" s="201" t="str">
        <f t="shared" si="21"/>
        <v/>
      </c>
      <c r="M45" s="201" t="str">
        <f t="shared" si="21"/>
        <v/>
      </c>
      <c r="N45" s="201" t="str">
        <f t="shared" si="21"/>
        <v/>
      </c>
      <c r="O45" s="201" t="str">
        <f t="shared" si="21"/>
        <v/>
      </c>
      <c r="P45" s="201" t="str">
        <f t="shared" si="21"/>
        <v/>
      </c>
      <c r="Q45" s="201">
        <f t="shared" si="21"/>
        <v>30</v>
      </c>
      <c r="R45" s="202" t="str">
        <f t="shared" si="21"/>
        <v/>
      </c>
      <c r="S45" s="381">
        <f t="shared" si="2"/>
        <v>30</v>
      </c>
      <c r="T45" s="144">
        <f t="shared" si="18"/>
        <v>0</v>
      </c>
      <c r="U45" s="126">
        <f t="shared" si="19"/>
        <v>105.3</v>
      </c>
      <c r="V45" s="199">
        <f t="shared" si="10"/>
        <v>28.251999999999995</v>
      </c>
      <c r="W45" s="135">
        <f t="shared" si="12"/>
        <v>-10</v>
      </c>
      <c r="X45" s="249">
        <f t="shared" si="13"/>
        <v>1</v>
      </c>
      <c r="Y45" s="250">
        <f t="shared" si="14"/>
        <v>2</v>
      </c>
      <c r="Z45" s="250">
        <f>IF($Y45="n/a","",IFERROR(COUNTIF($Y$2:$Y45,"="&amp;Y45),""))</f>
        <v>5</v>
      </c>
      <c r="AA45" s="250">
        <f>COUNTIF($X$2:X44,"&lt;"&amp;X45)</f>
        <v>0</v>
      </c>
      <c r="AB45" s="250">
        <f t="shared" si="15"/>
        <v>30</v>
      </c>
      <c r="AC45" s="153">
        <f t="shared" si="11"/>
        <v>20</v>
      </c>
    </row>
    <row r="46" spans="1:33" ht="13.5" thickBot="1" x14ac:dyDescent="0.25">
      <c r="F46" s="134"/>
      <c r="G46" s="136" t="s">
        <v>27</v>
      </c>
      <c r="H46" s="137">
        <f t="shared" ref="H46:S46" si="22">COUNT(H2:H45)</f>
        <v>1</v>
      </c>
      <c r="I46" s="137">
        <f t="shared" si="22"/>
        <v>2</v>
      </c>
      <c r="J46" s="137">
        <f t="shared" si="22"/>
        <v>0</v>
      </c>
      <c r="K46" s="137">
        <f t="shared" si="22"/>
        <v>3</v>
      </c>
      <c r="L46" s="137">
        <f t="shared" si="22"/>
        <v>9</v>
      </c>
      <c r="M46" s="137">
        <f t="shared" si="22"/>
        <v>4</v>
      </c>
      <c r="N46" s="137">
        <f t="shared" si="22"/>
        <v>2</v>
      </c>
      <c r="O46" s="137">
        <f t="shared" si="22"/>
        <v>0</v>
      </c>
      <c r="P46" s="137">
        <f t="shared" si="22"/>
        <v>2</v>
      </c>
      <c r="Q46" s="137">
        <f t="shared" si="22"/>
        <v>5</v>
      </c>
      <c r="R46" s="137">
        <f t="shared" si="22"/>
        <v>3</v>
      </c>
      <c r="S46" s="226">
        <f t="shared" si="22"/>
        <v>44</v>
      </c>
      <c r="T46" s="154"/>
      <c r="U46" s="154"/>
      <c r="V46" s="147"/>
      <c r="W46" s="154"/>
      <c r="X46" s="154"/>
      <c r="Y46" s="154"/>
      <c r="Z46" s="154"/>
      <c r="AA46" s="154"/>
      <c r="AB46" s="154"/>
      <c r="AC46" s="154"/>
    </row>
    <row r="47" spans="1:33" x14ac:dyDescent="0.2">
      <c r="T47" s="8"/>
      <c r="U47" s="1"/>
      <c r="V47" s="147"/>
      <c r="W47" s="1"/>
      <c r="X47" s="8"/>
      <c r="Y47" s="8"/>
      <c r="Z47" s="8"/>
      <c r="AA47" s="8"/>
      <c r="AB47" s="8"/>
      <c r="AC47" s="1"/>
    </row>
    <row r="48" spans="1:33" customFormat="1" x14ac:dyDescent="0.2">
      <c r="A48" s="83"/>
      <c r="B48" s="345"/>
      <c r="C48" s="2"/>
      <c r="D48" s="85"/>
      <c r="E48" s="84"/>
      <c r="F48" s="84"/>
      <c r="G48" s="84"/>
      <c r="H48" s="84"/>
      <c r="I48" s="84"/>
      <c r="J48" s="84"/>
      <c r="K48" s="84"/>
      <c r="L48" s="84"/>
      <c r="M48" s="84"/>
      <c r="N48" s="84"/>
      <c r="O48" s="84"/>
      <c r="P48" s="84"/>
      <c r="Q48" s="84"/>
      <c r="R48" s="84"/>
      <c r="S48" s="84"/>
      <c r="T48" s="85"/>
      <c r="V48" s="124"/>
      <c r="X48" s="85"/>
      <c r="Y48" s="85"/>
      <c r="Z48" s="85"/>
      <c r="AA48" s="85"/>
      <c r="AB48" s="85"/>
      <c r="AD48" s="84"/>
      <c r="AE48" s="84"/>
      <c r="AF48" s="84"/>
      <c r="AG48" s="84"/>
    </row>
  </sheetData>
  <mergeCells count="1">
    <mergeCell ref="AE1:AG1"/>
  </mergeCells>
  <conditionalFormatting sqref="A2:F17 A31:F45 T2:W45 H31:R45 H2:R17">
    <cfRule type="expression" dxfId="175" priority="34">
      <formula>$D2="OPN"</formula>
    </cfRule>
    <cfRule type="expression" dxfId="174" priority="35">
      <formula>$D2="RES"</formula>
    </cfRule>
    <cfRule type="expression" dxfId="173" priority="36">
      <formula>$D2="SMOD"</formula>
    </cfRule>
    <cfRule type="expression" dxfId="172" priority="37">
      <formula>$D2="CDMOD"</formula>
    </cfRule>
    <cfRule type="expression" dxfId="171" priority="38">
      <formula>$D2="ABMOD"</formula>
    </cfRule>
    <cfRule type="expression" dxfId="170" priority="39">
      <formula>$D2="NBC"</formula>
    </cfRule>
    <cfRule type="expression" dxfId="169" priority="40">
      <formula>$D2="NAC"</formula>
    </cfRule>
    <cfRule type="expression" dxfId="168" priority="41">
      <formula>$D2="SND"</formula>
    </cfRule>
    <cfRule type="expression" dxfId="167" priority="42">
      <formula>$D2="SNC"</formula>
    </cfRule>
    <cfRule type="expression" dxfId="166" priority="43">
      <formula>$D2="SNB"</formula>
    </cfRule>
    <cfRule type="expression" dxfId="165" priority="44">
      <formula>$D2="SNA"</formula>
    </cfRule>
  </conditionalFormatting>
  <conditionalFormatting sqref="A18:F30 H18:R30">
    <cfRule type="expression" dxfId="164" priority="23">
      <formula>$D18="OPN"</formula>
    </cfRule>
    <cfRule type="expression" dxfId="163" priority="24">
      <formula>$D18="RES"</formula>
    </cfRule>
    <cfRule type="expression" dxfId="162" priority="25">
      <formula>$D18="SMOD"</formula>
    </cfRule>
    <cfRule type="expression" dxfId="161" priority="26">
      <formula>$D18="CDMOD"</formula>
    </cfRule>
    <cfRule type="expression" dxfId="160" priority="27">
      <formula>$D18="ABMOD"</formula>
    </cfRule>
    <cfRule type="expression" dxfId="159" priority="28">
      <formula>$D18="NBC"</formula>
    </cfRule>
    <cfRule type="expression" dxfId="158" priority="29">
      <formula>$D18="NAC"</formula>
    </cfRule>
    <cfRule type="expression" dxfId="157" priority="30">
      <formula>$D18="SND"</formula>
    </cfRule>
    <cfRule type="expression" dxfId="156" priority="31">
      <formula>$D18="SNC"</formula>
    </cfRule>
    <cfRule type="expression" dxfId="155" priority="32">
      <formula>$D18="SNB"</formula>
    </cfRule>
    <cfRule type="expression" dxfId="154" priority="33">
      <formula>$D18="SNA"</formula>
    </cfRule>
  </conditionalFormatting>
  <conditionalFormatting sqref="G2:G17 G31:G45">
    <cfRule type="expression" dxfId="153" priority="12">
      <formula>$D2="OPN"</formula>
    </cfRule>
    <cfRule type="expression" dxfId="152" priority="13">
      <formula>$D2="RES"</formula>
    </cfRule>
    <cfRule type="expression" dxfId="151" priority="14">
      <formula>$D2="SMOD"</formula>
    </cfRule>
    <cfRule type="expression" dxfId="150" priority="15">
      <formula>$D2="CDMOD"</formula>
    </cfRule>
    <cfRule type="expression" dxfId="149" priority="16">
      <formula>$D2="ABMOD"</formula>
    </cfRule>
    <cfRule type="expression" dxfId="148" priority="17">
      <formula>$D2="NBC"</formula>
    </cfRule>
    <cfRule type="expression" dxfId="147" priority="18">
      <formula>$D2="NAC"</formula>
    </cfRule>
    <cfRule type="expression" dxfId="146" priority="19">
      <formula>$D2="SND"</formula>
    </cfRule>
    <cfRule type="expression" dxfId="145" priority="20">
      <formula>$D2="SNC"</formula>
    </cfRule>
    <cfRule type="expression" dxfId="144" priority="21">
      <formula>$D2="SNB"</formula>
    </cfRule>
    <cfRule type="expression" dxfId="143" priority="22">
      <formula>$D2="SNA"</formula>
    </cfRule>
  </conditionalFormatting>
  <conditionalFormatting sqref="G18:G30">
    <cfRule type="expression" dxfId="142" priority="1">
      <formula>$D18="OPN"</formula>
    </cfRule>
    <cfRule type="expression" dxfId="141" priority="2">
      <formula>$D18="RES"</formula>
    </cfRule>
    <cfRule type="expression" dxfId="140" priority="3">
      <formula>$D18="SMOD"</formula>
    </cfRule>
    <cfRule type="expression" dxfId="139" priority="4">
      <formula>$D18="CDMOD"</formula>
    </cfRule>
    <cfRule type="expression" dxfId="138" priority="5">
      <formula>$D18="ABMOD"</formula>
    </cfRule>
    <cfRule type="expression" dxfId="137" priority="6">
      <formula>$D18="NBC"</formula>
    </cfRule>
    <cfRule type="expression" dxfId="136" priority="7">
      <formula>$D18="NAC"</formula>
    </cfRule>
    <cfRule type="expression" dxfId="135" priority="8">
      <formula>$D18="SND"</formula>
    </cfRule>
    <cfRule type="expression" dxfId="134" priority="9">
      <formula>$D18="SNC"</formula>
    </cfRule>
    <cfRule type="expression" dxfId="133" priority="10">
      <formula>$D18="SNB"</formula>
    </cfRule>
    <cfRule type="expression" dxfId="132" priority="11">
      <formula>$D18="SNA"</formula>
    </cfRule>
  </conditionalFormatting>
  <pageMargins left="0.7" right="0.7" top="0.75" bottom="0.75" header="0.3" footer="0.3"/>
  <pageSetup paperSize="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35"/>
  <sheetViews>
    <sheetView zoomScale="90" zoomScaleNormal="90" workbookViewId="0">
      <selection activeCell="A2" sqref="A2"/>
    </sheetView>
  </sheetViews>
  <sheetFormatPr defaultColWidth="8.85546875" defaultRowHeight="12.75" x14ac:dyDescent="0.2"/>
  <cols>
    <col min="1" max="1" width="7.85546875" style="83" customWidth="1"/>
    <col min="2" max="2" width="23.85546875" style="344" customWidth="1"/>
    <col min="3" max="3" width="20.85546875" style="84" hidden="1" customWidth="1"/>
    <col min="4" max="4" width="9.28515625" style="84" customWidth="1"/>
    <col min="5" max="5" width="10.42578125" style="84" customWidth="1"/>
    <col min="6" max="6" width="14.28515625" style="84" bestFit="1" customWidth="1"/>
    <col min="7" max="7" width="9.5703125" style="84" customWidth="1"/>
    <col min="8" max="18" width="7.7109375" style="84" customWidth="1"/>
    <col min="19" max="19" width="6.7109375" style="84" customWidth="1"/>
    <col min="20" max="20" width="7.85546875" style="84" customWidth="1"/>
    <col min="21" max="21" width="8.28515625" customWidth="1"/>
    <col min="22" max="22" width="8.85546875" style="124" customWidth="1"/>
    <col min="23" max="23" width="8.85546875" customWidth="1"/>
    <col min="24" max="24" width="14.28515625" style="84" hidden="1" customWidth="1"/>
    <col min="25" max="27" width="8.85546875" style="84" hidden="1" customWidth="1"/>
    <col min="28" max="28" width="11.42578125" style="84" hidden="1" customWidth="1"/>
    <col min="29" max="29" width="8.85546875" customWidth="1"/>
    <col min="30" max="30" width="7" style="84" customWidth="1"/>
    <col min="31" max="31" width="8.85546875" style="84"/>
    <col min="32" max="32" width="21.28515625" style="84" customWidth="1"/>
    <col min="33" max="33" width="9.5703125" style="84" customWidth="1"/>
    <col min="34" max="256" width="8.85546875" style="84"/>
    <col min="257" max="257" width="7.85546875" style="84" customWidth="1"/>
    <col min="258" max="258" width="23.85546875" style="84" customWidth="1"/>
    <col min="259" max="259" width="0" style="84" hidden="1" customWidth="1"/>
    <col min="260" max="260" width="9.28515625" style="84" customWidth="1"/>
    <col min="261" max="261" width="10.42578125" style="84" customWidth="1"/>
    <col min="262" max="262" width="14.28515625" style="84" bestFit="1" customWidth="1"/>
    <col min="263" max="263" width="9.5703125" style="84" customWidth="1"/>
    <col min="264" max="274" width="7.7109375" style="84" customWidth="1"/>
    <col min="275" max="275" width="6.7109375" style="84" customWidth="1"/>
    <col min="276" max="276" width="7.85546875" style="84" customWidth="1"/>
    <col min="277" max="277" width="8.28515625" style="84" customWidth="1"/>
    <col min="278" max="279" width="8.85546875" style="84"/>
    <col min="280" max="284" width="0" style="84" hidden="1" customWidth="1"/>
    <col min="285" max="285" width="8.85546875" style="84"/>
    <col min="286" max="286" width="7" style="84" customWidth="1"/>
    <col min="287" max="287" width="8.85546875" style="84"/>
    <col min="288" max="288" width="21.28515625" style="84" customWidth="1"/>
    <col min="289" max="289" width="9.5703125" style="84" customWidth="1"/>
    <col min="290" max="512" width="8.85546875" style="84"/>
    <col min="513" max="513" width="7.85546875" style="84" customWidth="1"/>
    <col min="514" max="514" width="23.85546875" style="84" customWidth="1"/>
    <col min="515" max="515" width="0" style="84" hidden="1" customWidth="1"/>
    <col min="516" max="516" width="9.28515625" style="84" customWidth="1"/>
    <col min="517" max="517" width="10.42578125" style="84" customWidth="1"/>
    <col min="518" max="518" width="14.28515625" style="84" bestFit="1" customWidth="1"/>
    <col min="519" max="519" width="9.5703125" style="84" customWidth="1"/>
    <col min="520" max="530" width="7.7109375" style="84" customWidth="1"/>
    <col min="531" max="531" width="6.7109375" style="84" customWidth="1"/>
    <col min="532" max="532" width="7.85546875" style="84" customWidth="1"/>
    <col min="533" max="533" width="8.28515625" style="84" customWidth="1"/>
    <col min="534" max="535" width="8.85546875" style="84"/>
    <col min="536" max="540" width="0" style="84" hidden="1" customWidth="1"/>
    <col min="541" max="541" width="8.85546875" style="84"/>
    <col min="542" max="542" width="7" style="84" customWidth="1"/>
    <col min="543" max="543" width="8.85546875" style="84"/>
    <col min="544" max="544" width="21.28515625" style="84" customWidth="1"/>
    <col min="545" max="545" width="9.5703125" style="84" customWidth="1"/>
    <col min="546" max="768" width="8.85546875" style="84"/>
    <col min="769" max="769" width="7.85546875" style="84" customWidth="1"/>
    <col min="770" max="770" width="23.85546875" style="84" customWidth="1"/>
    <col min="771" max="771" width="0" style="84" hidden="1" customWidth="1"/>
    <col min="772" max="772" width="9.28515625" style="84" customWidth="1"/>
    <col min="773" max="773" width="10.42578125" style="84" customWidth="1"/>
    <col min="774" max="774" width="14.28515625" style="84" bestFit="1" customWidth="1"/>
    <col min="775" max="775" width="9.5703125" style="84" customWidth="1"/>
    <col min="776" max="786" width="7.7109375" style="84" customWidth="1"/>
    <col min="787" max="787" width="6.7109375" style="84" customWidth="1"/>
    <col min="788" max="788" width="7.85546875" style="84" customWidth="1"/>
    <col min="789" max="789" width="8.28515625" style="84" customWidth="1"/>
    <col min="790" max="791" width="8.85546875" style="84"/>
    <col min="792" max="796" width="0" style="84" hidden="1" customWidth="1"/>
    <col min="797" max="797" width="8.85546875" style="84"/>
    <col min="798" max="798" width="7" style="84" customWidth="1"/>
    <col min="799" max="799" width="8.85546875" style="84"/>
    <col min="800" max="800" width="21.28515625" style="84" customWidth="1"/>
    <col min="801" max="801" width="9.5703125" style="84" customWidth="1"/>
    <col min="802" max="1024" width="8.85546875" style="84"/>
    <col min="1025" max="1025" width="7.85546875" style="84" customWidth="1"/>
    <col min="1026" max="1026" width="23.85546875" style="84" customWidth="1"/>
    <col min="1027" max="1027" width="0" style="84" hidden="1" customWidth="1"/>
    <col min="1028" max="1028" width="9.28515625" style="84" customWidth="1"/>
    <col min="1029" max="1029" width="10.42578125" style="84" customWidth="1"/>
    <col min="1030" max="1030" width="14.28515625" style="84" bestFit="1" customWidth="1"/>
    <col min="1031" max="1031" width="9.5703125" style="84" customWidth="1"/>
    <col min="1032" max="1042" width="7.7109375" style="84" customWidth="1"/>
    <col min="1043" max="1043" width="6.7109375" style="84" customWidth="1"/>
    <col min="1044" max="1044" width="7.85546875" style="84" customWidth="1"/>
    <col min="1045" max="1045" width="8.28515625" style="84" customWidth="1"/>
    <col min="1046" max="1047" width="8.85546875" style="84"/>
    <col min="1048" max="1052" width="0" style="84" hidden="1" customWidth="1"/>
    <col min="1053" max="1053" width="8.85546875" style="84"/>
    <col min="1054" max="1054" width="7" style="84" customWidth="1"/>
    <col min="1055" max="1055" width="8.85546875" style="84"/>
    <col min="1056" max="1056" width="21.28515625" style="84" customWidth="1"/>
    <col min="1057" max="1057" width="9.5703125" style="84" customWidth="1"/>
    <col min="1058" max="1280" width="8.85546875" style="84"/>
    <col min="1281" max="1281" width="7.85546875" style="84" customWidth="1"/>
    <col min="1282" max="1282" width="23.85546875" style="84" customWidth="1"/>
    <col min="1283" max="1283" width="0" style="84" hidden="1" customWidth="1"/>
    <col min="1284" max="1284" width="9.28515625" style="84" customWidth="1"/>
    <col min="1285" max="1285" width="10.42578125" style="84" customWidth="1"/>
    <col min="1286" max="1286" width="14.28515625" style="84" bestFit="1" customWidth="1"/>
    <col min="1287" max="1287" width="9.5703125" style="84" customWidth="1"/>
    <col min="1288" max="1298" width="7.7109375" style="84" customWidth="1"/>
    <col min="1299" max="1299" width="6.7109375" style="84" customWidth="1"/>
    <col min="1300" max="1300" width="7.85546875" style="84" customWidth="1"/>
    <col min="1301" max="1301" width="8.28515625" style="84" customWidth="1"/>
    <col min="1302" max="1303" width="8.85546875" style="84"/>
    <col min="1304" max="1308" width="0" style="84" hidden="1" customWidth="1"/>
    <col min="1309" max="1309" width="8.85546875" style="84"/>
    <col min="1310" max="1310" width="7" style="84" customWidth="1"/>
    <col min="1311" max="1311" width="8.85546875" style="84"/>
    <col min="1312" max="1312" width="21.28515625" style="84" customWidth="1"/>
    <col min="1313" max="1313" width="9.5703125" style="84" customWidth="1"/>
    <col min="1314" max="1536" width="8.85546875" style="84"/>
    <col min="1537" max="1537" width="7.85546875" style="84" customWidth="1"/>
    <col min="1538" max="1538" width="23.85546875" style="84" customWidth="1"/>
    <col min="1539" max="1539" width="0" style="84" hidden="1" customWidth="1"/>
    <col min="1540" max="1540" width="9.28515625" style="84" customWidth="1"/>
    <col min="1541" max="1541" width="10.42578125" style="84" customWidth="1"/>
    <col min="1542" max="1542" width="14.28515625" style="84" bestFit="1" customWidth="1"/>
    <col min="1543" max="1543" width="9.5703125" style="84" customWidth="1"/>
    <col min="1544" max="1554" width="7.7109375" style="84" customWidth="1"/>
    <col min="1555" max="1555" width="6.7109375" style="84" customWidth="1"/>
    <col min="1556" max="1556" width="7.85546875" style="84" customWidth="1"/>
    <col min="1557" max="1557" width="8.28515625" style="84" customWidth="1"/>
    <col min="1558" max="1559" width="8.85546875" style="84"/>
    <col min="1560" max="1564" width="0" style="84" hidden="1" customWidth="1"/>
    <col min="1565" max="1565" width="8.85546875" style="84"/>
    <col min="1566" max="1566" width="7" style="84" customWidth="1"/>
    <col min="1567" max="1567" width="8.85546875" style="84"/>
    <col min="1568" max="1568" width="21.28515625" style="84" customWidth="1"/>
    <col min="1569" max="1569" width="9.5703125" style="84" customWidth="1"/>
    <col min="1570" max="1792" width="8.85546875" style="84"/>
    <col min="1793" max="1793" width="7.85546875" style="84" customWidth="1"/>
    <col min="1794" max="1794" width="23.85546875" style="84" customWidth="1"/>
    <col min="1795" max="1795" width="0" style="84" hidden="1" customWidth="1"/>
    <col min="1796" max="1796" width="9.28515625" style="84" customWidth="1"/>
    <col min="1797" max="1797" width="10.42578125" style="84" customWidth="1"/>
    <col min="1798" max="1798" width="14.28515625" style="84" bestFit="1" customWidth="1"/>
    <col min="1799" max="1799" width="9.5703125" style="84" customWidth="1"/>
    <col min="1800" max="1810" width="7.7109375" style="84" customWidth="1"/>
    <col min="1811" max="1811" width="6.7109375" style="84" customWidth="1"/>
    <col min="1812" max="1812" width="7.85546875" style="84" customWidth="1"/>
    <col min="1813" max="1813" width="8.28515625" style="84" customWidth="1"/>
    <col min="1814" max="1815" width="8.85546875" style="84"/>
    <col min="1816" max="1820" width="0" style="84" hidden="1" customWidth="1"/>
    <col min="1821" max="1821" width="8.85546875" style="84"/>
    <col min="1822" max="1822" width="7" style="84" customWidth="1"/>
    <col min="1823" max="1823" width="8.85546875" style="84"/>
    <col min="1824" max="1824" width="21.28515625" style="84" customWidth="1"/>
    <col min="1825" max="1825" width="9.5703125" style="84" customWidth="1"/>
    <col min="1826" max="2048" width="8.85546875" style="84"/>
    <col min="2049" max="2049" width="7.85546875" style="84" customWidth="1"/>
    <col min="2050" max="2050" width="23.85546875" style="84" customWidth="1"/>
    <col min="2051" max="2051" width="0" style="84" hidden="1" customWidth="1"/>
    <col min="2052" max="2052" width="9.28515625" style="84" customWidth="1"/>
    <col min="2053" max="2053" width="10.42578125" style="84" customWidth="1"/>
    <col min="2054" max="2054" width="14.28515625" style="84" bestFit="1" customWidth="1"/>
    <col min="2055" max="2055" width="9.5703125" style="84" customWidth="1"/>
    <col min="2056" max="2066" width="7.7109375" style="84" customWidth="1"/>
    <col min="2067" max="2067" width="6.7109375" style="84" customWidth="1"/>
    <col min="2068" max="2068" width="7.85546875" style="84" customWidth="1"/>
    <col min="2069" max="2069" width="8.28515625" style="84" customWidth="1"/>
    <col min="2070" max="2071" width="8.85546875" style="84"/>
    <col min="2072" max="2076" width="0" style="84" hidden="1" customWidth="1"/>
    <col min="2077" max="2077" width="8.85546875" style="84"/>
    <col min="2078" max="2078" width="7" style="84" customWidth="1"/>
    <col min="2079" max="2079" width="8.85546875" style="84"/>
    <col min="2080" max="2080" width="21.28515625" style="84" customWidth="1"/>
    <col min="2081" max="2081" width="9.5703125" style="84" customWidth="1"/>
    <col min="2082" max="2304" width="8.85546875" style="84"/>
    <col min="2305" max="2305" width="7.85546875" style="84" customWidth="1"/>
    <col min="2306" max="2306" width="23.85546875" style="84" customWidth="1"/>
    <col min="2307" max="2307" width="0" style="84" hidden="1" customWidth="1"/>
    <col min="2308" max="2308" width="9.28515625" style="84" customWidth="1"/>
    <col min="2309" max="2309" width="10.42578125" style="84" customWidth="1"/>
    <col min="2310" max="2310" width="14.28515625" style="84" bestFit="1" customWidth="1"/>
    <col min="2311" max="2311" width="9.5703125" style="84" customWidth="1"/>
    <col min="2312" max="2322" width="7.7109375" style="84" customWidth="1"/>
    <col min="2323" max="2323" width="6.7109375" style="84" customWidth="1"/>
    <col min="2324" max="2324" width="7.85546875" style="84" customWidth="1"/>
    <col min="2325" max="2325" width="8.28515625" style="84" customWidth="1"/>
    <col min="2326" max="2327" width="8.85546875" style="84"/>
    <col min="2328" max="2332" width="0" style="84" hidden="1" customWidth="1"/>
    <col min="2333" max="2333" width="8.85546875" style="84"/>
    <col min="2334" max="2334" width="7" style="84" customWidth="1"/>
    <col min="2335" max="2335" width="8.85546875" style="84"/>
    <col min="2336" max="2336" width="21.28515625" style="84" customWidth="1"/>
    <col min="2337" max="2337" width="9.5703125" style="84" customWidth="1"/>
    <col min="2338" max="2560" width="8.85546875" style="84"/>
    <col min="2561" max="2561" width="7.85546875" style="84" customWidth="1"/>
    <col min="2562" max="2562" width="23.85546875" style="84" customWidth="1"/>
    <col min="2563" max="2563" width="0" style="84" hidden="1" customWidth="1"/>
    <col min="2564" max="2564" width="9.28515625" style="84" customWidth="1"/>
    <col min="2565" max="2565" width="10.42578125" style="84" customWidth="1"/>
    <col min="2566" max="2566" width="14.28515625" style="84" bestFit="1" customWidth="1"/>
    <col min="2567" max="2567" width="9.5703125" style="84" customWidth="1"/>
    <col min="2568" max="2578" width="7.7109375" style="84" customWidth="1"/>
    <col min="2579" max="2579" width="6.7109375" style="84" customWidth="1"/>
    <col min="2580" max="2580" width="7.85546875" style="84" customWidth="1"/>
    <col min="2581" max="2581" width="8.28515625" style="84" customWidth="1"/>
    <col min="2582" max="2583" width="8.85546875" style="84"/>
    <col min="2584" max="2588" width="0" style="84" hidden="1" customWidth="1"/>
    <col min="2589" max="2589" width="8.85546875" style="84"/>
    <col min="2590" max="2590" width="7" style="84" customWidth="1"/>
    <col min="2591" max="2591" width="8.85546875" style="84"/>
    <col min="2592" max="2592" width="21.28515625" style="84" customWidth="1"/>
    <col min="2593" max="2593" width="9.5703125" style="84" customWidth="1"/>
    <col min="2594" max="2816" width="8.85546875" style="84"/>
    <col min="2817" max="2817" width="7.85546875" style="84" customWidth="1"/>
    <col min="2818" max="2818" width="23.85546875" style="84" customWidth="1"/>
    <col min="2819" max="2819" width="0" style="84" hidden="1" customWidth="1"/>
    <col min="2820" max="2820" width="9.28515625" style="84" customWidth="1"/>
    <col min="2821" max="2821" width="10.42578125" style="84" customWidth="1"/>
    <col min="2822" max="2822" width="14.28515625" style="84" bestFit="1" customWidth="1"/>
    <col min="2823" max="2823" width="9.5703125" style="84" customWidth="1"/>
    <col min="2824" max="2834" width="7.7109375" style="84" customWidth="1"/>
    <col min="2835" max="2835" width="6.7109375" style="84" customWidth="1"/>
    <col min="2836" max="2836" width="7.85546875" style="84" customWidth="1"/>
    <col min="2837" max="2837" width="8.28515625" style="84" customWidth="1"/>
    <col min="2838" max="2839" width="8.85546875" style="84"/>
    <col min="2840" max="2844" width="0" style="84" hidden="1" customWidth="1"/>
    <col min="2845" max="2845" width="8.85546875" style="84"/>
    <col min="2846" max="2846" width="7" style="84" customWidth="1"/>
    <col min="2847" max="2847" width="8.85546875" style="84"/>
    <col min="2848" max="2848" width="21.28515625" style="84" customWidth="1"/>
    <col min="2849" max="2849" width="9.5703125" style="84" customWidth="1"/>
    <col min="2850" max="3072" width="8.85546875" style="84"/>
    <col min="3073" max="3073" width="7.85546875" style="84" customWidth="1"/>
    <col min="3074" max="3074" width="23.85546875" style="84" customWidth="1"/>
    <col min="3075" max="3075" width="0" style="84" hidden="1" customWidth="1"/>
    <col min="3076" max="3076" width="9.28515625" style="84" customWidth="1"/>
    <col min="3077" max="3077" width="10.42578125" style="84" customWidth="1"/>
    <col min="3078" max="3078" width="14.28515625" style="84" bestFit="1" customWidth="1"/>
    <col min="3079" max="3079" width="9.5703125" style="84" customWidth="1"/>
    <col min="3080" max="3090" width="7.7109375" style="84" customWidth="1"/>
    <col min="3091" max="3091" width="6.7109375" style="84" customWidth="1"/>
    <col min="3092" max="3092" width="7.85546875" style="84" customWidth="1"/>
    <col min="3093" max="3093" width="8.28515625" style="84" customWidth="1"/>
    <col min="3094" max="3095" width="8.85546875" style="84"/>
    <col min="3096" max="3100" width="0" style="84" hidden="1" customWidth="1"/>
    <col min="3101" max="3101" width="8.85546875" style="84"/>
    <col min="3102" max="3102" width="7" style="84" customWidth="1"/>
    <col min="3103" max="3103" width="8.85546875" style="84"/>
    <col min="3104" max="3104" width="21.28515625" style="84" customWidth="1"/>
    <col min="3105" max="3105" width="9.5703125" style="84" customWidth="1"/>
    <col min="3106" max="3328" width="8.85546875" style="84"/>
    <col min="3329" max="3329" width="7.85546875" style="84" customWidth="1"/>
    <col min="3330" max="3330" width="23.85546875" style="84" customWidth="1"/>
    <col min="3331" max="3331" width="0" style="84" hidden="1" customWidth="1"/>
    <col min="3332" max="3332" width="9.28515625" style="84" customWidth="1"/>
    <col min="3333" max="3333" width="10.42578125" style="84" customWidth="1"/>
    <col min="3334" max="3334" width="14.28515625" style="84" bestFit="1" customWidth="1"/>
    <col min="3335" max="3335" width="9.5703125" style="84" customWidth="1"/>
    <col min="3336" max="3346" width="7.7109375" style="84" customWidth="1"/>
    <col min="3347" max="3347" width="6.7109375" style="84" customWidth="1"/>
    <col min="3348" max="3348" width="7.85546875" style="84" customWidth="1"/>
    <col min="3349" max="3349" width="8.28515625" style="84" customWidth="1"/>
    <col min="3350" max="3351" width="8.85546875" style="84"/>
    <col min="3352" max="3356" width="0" style="84" hidden="1" customWidth="1"/>
    <col min="3357" max="3357" width="8.85546875" style="84"/>
    <col min="3358" max="3358" width="7" style="84" customWidth="1"/>
    <col min="3359" max="3359" width="8.85546875" style="84"/>
    <col min="3360" max="3360" width="21.28515625" style="84" customWidth="1"/>
    <col min="3361" max="3361" width="9.5703125" style="84" customWidth="1"/>
    <col min="3362" max="3584" width="8.85546875" style="84"/>
    <col min="3585" max="3585" width="7.85546875" style="84" customWidth="1"/>
    <col min="3586" max="3586" width="23.85546875" style="84" customWidth="1"/>
    <col min="3587" max="3587" width="0" style="84" hidden="1" customWidth="1"/>
    <col min="3588" max="3588" width="9.28515625" style="84" customWidth="1"/>
    <col min="3589" max="3589" width="10.42578125" style="84" customWidth="1"/>
    <col min="3590" max="3590" width="14.28515625" style="84" bestFit="1" customWidth="1"/>
    <col min="3591" max="3591" width="9.5703125" style="84" customWidth="1"/>
    <col min="3592" max="3602" width="7.7109375" style="84" customWidth="1"/>
    <col min="3603" max="3603" width="6.7109375" style="84" customWidth="1"/>
    <col min="3604" max="3604" width="7.85546875" style="84" customWidth="1"/>
    <col min="3605" max="3605" width="8.28515625" style="84" customWidth="1"/>
    <col min="3606" max="3607" width="8.85546875" style="84"/>
    <col min="3608" max="3612" width="0" style="84" hidden="1" customWidth="1"/>
    <col min="3613" max="3613" width="8.85546875" style="84"/>
    <col min="3614" max="3614" width="7" style="84" customWidth="1"/>
    <col min="3615" max="3615" width="8.85546875" style="84"/>
    <col min="3616" max="3616" width="21.28515625" style="84" customWidth="1"/>
    <col min="3617" max="3617" width="9.5703125" style="84" customWidth="1"/>
    <col min="3618" max="3840" width="8.85546875" style="84"/>
    <col min="3841" max="3841" width="7.85546875" style="84" customWidth="1"/>
    <col min="3842" max="3842" width="23.85546875" style="84" customWidth="1"/>
    <col min="3843" max="3843" width="0" style="84" hidden="1" customWidth="1"/>
    <col min="3844" max="3844" width="9.28515625" style="84" customWidth="1"/>
    <col min="3845" max="3845" width="10.42578125" style="84" customWidth="1"/>
    <col min="3846" max="3846" width="14.28515625" style="84" bestFit="1" customWidth="1"/>
    <col min="3847" max="3847" width="9.5703125" style="84" customWidth="1"/>
    <col min="3848" max="3858" width="7.7109375" style="84" customWidth="1"/>
    <col min="3859" max="3859" width="6.7109375" style="84" customWidth="1"/>
    <col min="3860" max="3860" width="7.85546875" style="84" customWidth="1"/>
    <col min="3861" max="3861" width="8.28515625" style="84" customWidth="1"/>
    <col min="3862" max="3863" width="8.85546875" style="84"/>
    <col min="3864" max="3868" width="0" style="84" hidden="1" customWidth="1"/>
    <col min="3869" max="3869" width="8.85546875" style="84"/>
    <col min="3870" max="3870" width="7" style="84" customWidth="1"/>
    <col min="3871" max="3871" width="8.85546875" style="84"/>
    <col min="3872" max="3872" width="21.28515625" style="84" customWidth="1"/>
    <col min="3873" max="3873" width="9.5703125" style="84" customWidth="1"/>
    <col min="3874" max="4096" width="8.85546875" style="84"/>
    <col min="4097" max="4097" width="7.85546875" style="84" customWidth="1"/>
    <col min="4098" max="4098" width="23.85546875" style="84" customWidth="1"/>
    <col min="4099" max="4099" width="0" style="84" hidden="1" customWidth="1"/>
    <col min="4100" max="4100" width="9.28515625" style="84" customWidth="1"/>
    <col min="4101" max="4101" width="10.42578125" style="84" customWidth="1"/>
    <col min="4102" max="4102" width="14.28515625" style="84" bestFit="1" customWidth="1"/>
    <col min="4103" max="4103" width="9.5703125" style="84" customWidth="1"/>
    <col min="4104" max="4114" width="7.7109375" style="84" customWidth="1"/>
    <col min="4115" max="4115" width="6.7109375" style="84" customWidth="1"/>
    <col min="4116" max="4116" width="7.85546875" style="84" customWidth="1"/>
    <col min="4117" max="4117" width="8.28515625" style="84" customWidth="1"/>
    <col min="4118" max="4119" width="8.85546875" style="84"/>
    <col min="4120" max="4124" width="0" style="84" hidden="1" customWidth="1"/>
    <col min="4125" max="4125" width="8.85546875" style="84"/>
    <col min="4126" max="4126" width="7" style="84" customWidth="1"/>
    <col min="4127" max="4127" width="8.85546875" style="84"/>
    <col min="4128" max="4128" width="21.28515625" style="84" customWidth="1"/>
    <col min="4129" max="4129" width="9.5703125" style="84" customWidth="1"/>
    <col min="4130" max="4352" width="8.85546875" style="84"/>
    <col min="4353" max="4353" width="7.85546875" style="84" customWidth="1"/>
    <col min="4354" max="4354" width="23.85546875" style="84" customWidth="1"/>
    <col min="4355" max="4355" width="0" style="84" hidden="1" customWidth="1"/>
    <col min="4356" max="4356" width="9.28515625" style="84" customWidth="1"/>
    <col min="4357" max="4357" width="10.42578125" style="84" customWidth="1"/>
    <col min="4358" max="4358" width="14.28515625" style="84" bestFit="1" customWidth="1"/>
    <col min="4359" max="4359" width="9.5703125" style="84" customWidth="1"/>
    <col min="4360" max="4370" width="7.7109375" style="84" customWidth="1"/>
    <col min="4371" max="4371" width="6.7109375" style="84" customWidth="1"/>
    <col min="4372" max="4372" width="7.85546875" style="84" customWidth="1"/>
    <col min="4373" max="4373" width="8.28515625" style="84" customWidth="1"/>
    <col min="4374" max="4375" width="8.85546875" style="84"/>
    <col min="4376" max="4380" width="0" style="84" hidden="1" customWidth="1"/>
    <col min="4381" max="4381" width="8.85546875" style="84"/>
    <col min="4382" max="4382" width="7" style="84" customWidth="1"/>
    <col min="4383" max="4383" width="8.85546875" style="84"/>
    <col min="4384" max="4384" width="21.28515625" style="84" customWidth="1"/>
    <col min="4385" max="4385" width="9.5703125" style="84" customWidth="1"/>
    <col min="4386" max="4608" width="8.85546875" style="84"/>
    <col min="4609" max="4609" width="7.85546875" style="84" customWidth="1"/>
    <col min="4610" max="4610" width="23.85546875" style="84" customWidth="1"/>
    <col min="4611" max="4611" width="0" style="84" hidden="1" customWidth="1"/>
    <col min="4612" max="4612" width="9.28515625" style="84" customWidth="1"/>
    <col min="4613" max="4613" width="10.42578125" style="84" customWidth="1"/>
    <col min="4614" max="4614" width="14.28515625" style="84" bestFit="1" customWidth="1"/>
    <col min="4615" max="4615" width="9.5703125" style="84" customWidth="1"/>
    <col min="4616" max="4626" width="7.7109375" style="84" customWidth="1"/>
    <col min="4627" max="4627" width="6.7109375" style="84" customWidth="1"/>
    <col min="4628" max="4628" width="7.85546875" style="84" customWidth="1"/>
    <col min="4629" max="4629" width="8.28515625" style="84" customWidth="1"/>
    <col min="4630" max="4631" width="8.85546875" style="84"/>
    <col min="4632" max="4636" width="0" style="84" hidden="1" customWidth="1"/>
    <col min="4637" max="4637" width="8.85546875" style="84"/>
    <col min="4638" max="4638" width="7" style="84" customWidth="1"/>
    <col min="4639" max="4639" width="8.85546875" style="84"/>
    <col min="4640" max="4640" width="21.28515625" style="84" customWidth="1"/>
    <col min="4641" max="4641" width="9.5703125" style="84" customWidth="1"/>
    <col min="4642" max="4864" width="8.85546875" style="84"/>
    <col min="4865" max="4865" width="7.85546875" style="84" customWidth="1"/>
    <col min="4866" max="4866" width="23.85546875" style="84" customWidth="1"/>
    <col min="4867" max="4867" width="0" style="84" hidden="1" customWidth="1"/>
    <col min="4868" max="4868" width="9.28515625" style="84" customWidth="1"/>
    <col min="4869" max="4869" width="10.42578125" style="84" customWidth="1"/>
    <col min="4870" max="4870" width="14.28515625" style="84" bestFit="1" customWidth="1"/>
    <col min="4871" max="4871" width="9.5703125" style="84" customWidth="1"/>
    <col min="4872" max="4882" width="7.7109375" style="84" customWidth="1"/>
    <col min="4883" max="4883" width="6.7109375" style="84" customWidth="1"/>
    <col min="4884" max="4884" width="7.85546875" style="84" customWidth="1"/>
    <col min="4885" max="4885" width="8.28515625" style="84" customWidth="1"/>
    <col min="4886" max="4887" width="8.85546875" style="84"/>
    <col min="4888" max="4892" width="0" style="84" hidden="1" customWidth="1"/>
    <col min="4893" max="4893" width="8.85546875" style="84"/>
    <col min="4894" max="4894" width="7" style="84" customWidth="1"/>
    <col min="4895" max="4895" width="8.85546875" style="84"/>
    <col min="4896" max="4896" width="21.28515625" style="84" customWidth="1"/>
    <col min="4897" max="4897" width="9.5703125" style="84" customWidth="1"/>
    <col min="4898" max="5120" width="8.85546875" style="84"/>
    <col min="5121" max="5121" width="7.85546875" style="84" customWidth="1"/>
    <col min="5122" max="5122" width="23.85546875" style="84" customWidth="1"/>
    <col min="5123" max="5123" width="0" style="84" hidden="1" customWidth="1"/>
    <col min="5124" max="5124" width="9.28515625" style="84" customWidth="1"/>
    <col min="5125" max="5125" width="10.42578125" style="84" customWidth="1"/>
    <col min="5126" max="5126" width="14.28515625" style="84" bestFit="1" customWidth="1"/>
    <col min="5127" max="5127" width="9.5703125" style="84" customWidth="1"/>
    <col min="5128" max="5138" width="7.7109375" style="84" customWidth="1"/>
    <col min="5139" max="5139" width="6.7109375" style="84" customWidth="1"/>
    <col min="5140" max="5140" width="7.85546875" style="84" customWidth="1"/>
    <col min="5141" max="5141" width="8.28515625" style="84" customWidth="1"/>
    <col min="5142" max="5143" width="8.85546875" style="84"/>
    <col min="5144" max="5148" width="0" style="84" hidden="1" customWidth="1"/>
    <col min="5149" max="5149" width="8.85546875" style="84"/>
    <col min="5150" max="5150" width="7" style="84" customWidth="1"/>
    <col min="5151" max="5151" width="8.85546875" style="84"/>
    <col min="5152" max="5152" width="21.28515625" style="84" customWidth="1"/>
    <col min="5153" max="5153" width="9.5703125" style="84" customWidth="1"/>
    <col min="5154" max="5376" width="8.85546875" style="84"/>
    <col min="5377" max="5377" width="7.85546875" style="84" customWidth="1"/>
    <col min="5378" max="5378" width="23.85546875" style="84" customWidth="1"/>
    <col min="5379" max="5379" width="0" style="84" hidden="1" customWidth="1"/>
    <col min="5380" max="5380" width="9.28515625" style="84" customWidth="1"/>
    <col min="5381" max="5381" width="10.42578125" style="84" customWidth="1"/>
    <col min="5382" max="5382" width="14.28515625" style="84" bestFit="1" customWidth="1"/>
    <col min="5383" max="5383" width="9.5703125" style="84" customWidth="1"/>
    <col min="5384" max="5394" width="7.7109375" style="84" customWidth="1"/>
    <col min="5395" max="5395" width="6.7109375" style="84" customWidth="1"/>
    <col min="5396" max="5396" width="7.85546875" style="84" customWidth="1"/>
    <col min="5397" max="5397" width="8.28515625" style="84" customWidth="1"/>
    <col min="5398" max="5399" width="8.85546875" style="84"/>
    <col min="5400" max="5404" width="0" style="84" hidden="1" customWidth="1"/>
    <col min="5405" max="5405" width="8.85546875" style="84"/>
    <col min="5406" max="5406" width="7" style="84" customWidth="1"/>
    <col min="5407" max="5407" width="8.85546875" style="84"/>
    <col min="5408" max="5408" width="21.28515625" style="84" customWidth="1"/>
    <col min="5409" max="5409" width="9.5703125" style="84" customWidth="1"/>
    <col min="5410" max="5632" width="8.85546875" style="84"/>
    <col min="5633" max="5633" width="7.85546875" style="84" customWidth="1"/>
    <col min="5634" max="5634" width="23.85546875" style="84" customWidth="1"/>
    <col min="5635" max="5635" width="0" style="84" hidden="1" customWidth="1"/>
    <col min="5636" max="5636" width="9.28515625" style="84" customWidth="1"/>
    <col min="5637" max="5637" width="10.42578125" style="84" customWidth="1"/>
    <col min="5638" max="5638" width="14.28515625" style="84" bestFit="1" customWidth="1"/>
    <col min="5639" max="5639" width="9.5703125" style="84" customWidth="1"/>
    <col min="5640" max="5650" width="7.7109375" style="84" customWidth="1"/>
    <col min="5651" max="5651" width="6.7109375" style="84" customWidth="1"/>
    <col min="5652" max="5652" width="7.85546875" style="84" customWidth="1"/>
    <col min="5653" max="5653" width="8.28515625" style="84" customWidth="1"/>
    <col min="5654" max="5655" width="8.85546875" style="84"/>
    <col min="5656" max="5660" width="0" style="84" hidden="1" customWidth="1"/>
    <col min="5661" max="5661" width="8.85546875" style="84"/>
    <col min="5662" max="5662" width="7" style="84" customWidth="1"/>
    <col min="5663" max="5663" width="8.85546875" style="84"/>
    <col min="5664" max="5664" width="21.28515625" style="84" customWidth="1"/>
    <col min="5665" max="5665" width="9.5703125" style="84" customWidth="1"/>
    <col min="5666" max="5888" width="8.85546875" style="84"/>
    <col min="5889" max="5889" width="7.85546875" style="84" customWidth="1"/>
    <col min="5890" max="5890" width="23.85546875" style="84" customWidth="1"/>
    <col min="5891" max="5891" width="0" style="84" hidden="1" customWidth="1"/>
    <col min="5892" max="5892" width="9.28515625" style="84" customWidth="1"/>
    <col min="5893" max="5893" width="10.42578125" style="84" customWidth="1"/>
    <col min="5894" max="5894" width="14.28515625" style="84" bestFit="1" customWidth="1"/>
    <col min="5895" max="5895" width="9.5703125" style="84" customWidth="1"/>
    <col min="5896" max="5906" width="7.7109375" style="84" customWidth="1"/>
    <col min="5907" max="5907" width="6.7109375" style="84" customWidth="1"/>
    <col min="5908" max="5908" width="7.85546875" style="84" customWidth="1"/>
    <col min="5909" max="5909" width="8.28515625" style="84" customWidth="1"/>
    <col min="5910" max="5911" width="8.85546875" style="84"/>
    <col min="5912" max="5916" width="0" style="84" hidden="1" customWidth="1"/>
    <col min="5917" max="5917" width="8.85546875" style="84"/>
    <col min="5918" max="5918" width="7" style="84" customWidth="1"/>
    <col min="5919" max="5919" width="8.85546875" style="84"/>
    <col min="5920" max="5920" width="21.28515625" style="84" customWidth="1"/>
    <col min="5921" max="5921" width="9.5703125" style="84" customWidth="1"/>
    <col min="5922" max="6144" width="8.85546875" style="84"/>
    <col min="6145" max="6145" width="7.85546875" style="84" customWidth="1"/>
    <col min="6146" max="6146" width="23.85546875" style="84" customWidth="1"/>
    <col min="6147" max="6147" width="0" style="84" hidden="1" customWidth="1"/>
    <col min="6148" max="6148" width="9.28515625" style="84" customWidth="1"/>
    <col min="6149" max="6149" width="10.42578125" style="84" customWidth="1"/>
    <col min="6150" max="6150" width="14.28515625" style="84" bestFit="1" customWidth="1"/>
    <col min="6151" max="6151" width="9.5703125" style="84" customWidth="1"/>
    <col min="6152" max="6162" width="7.7109375" style="84" customWidth="1"/>
    <col min="6163" max="6163" width="6.7109375" style="84" customWidth="1"/>
    <col min="6164" max="6164" width="7.85546875" style="84" customWidth="1"/>
    <col min="6165" max="6165" width="8.28515625" style="84" customWidth="1"/>
    <col min="6166" max="6167" width="8.85546875" style="84"/>
    <col min="6168" max="6172" width="0" style="84" hidden="1" customWidth="1"/>
    <col min="6173" max="6173" width="8.85546875" style="84"/>
    <col min="6174" max="6174" width="7" style="84" customWidth="1"/>
    <col min="6175" max="6175" width="8.85546875" style="84"/>
    <col min="6176" max="6176" width="21.28515625" style="84" customWidth="1"/>
    <col min="6177" max="6177" width="9.5703125" style="84" customWidth="1"/>
    <col min="6178" max="6400" width="8.85546875" style="84"/>
    <col min="6401" max="6401" width="7.85546875" style="84" customWidth="1"/>
    <col min="6402" max="6402" width="23.85546875" style="84" customWidth="1"/>
    <col min="6403" max="6403" width="0" style="84" hidden="1" customWidth="1"/>
    <col min="6404" max="6404" width="9.28515625" style="84" customWidth="1"/>
    <col min="6405" max="6405" width="10.42578125" style="84" customWidth="1"/>
    <col min="6406" max="6406" width="14.28515625" style="84" bestFit="1" customWidth="1"/>
    <col min="6407" max="6407" width="9.5703125" style="84" customWidth="1"/>
    <col min="6408" max="6418" width="7.7109375" style="84" customWidth="1"/>
    <col min="6419" max="6419" width="6.7109375" style="84" customWidth="1"/>
    <col min="6420" max="6420" width="7.85546875" style="84" customWidth="1"/>
    <col min="6421" max="6421" width="8.28515625" style="84" customWidth="1"/>
    <col min="6422" max="6423" width="8.85546875" style="84"/>
    <col min="6424" max="6428" width="0" style="84" hidden="1" customWidth="1"/>
    <col min="6429" max="6429" width="8.85546875" style="84"/>
    <col min="6430" max="6430" width="7" style="84" customWidth="1"/>
    <col min="6431" max="6431" width="8.85546875" style="84"/>
    <col min="6432" max="6432" width="21.28515625" style="84" customWidth="1"/>
    <col min="6433" max="6433" width="9.5703125" style="84" customWidth="1"/>
    <col min="6434" max="6656" width="8.85546875" style="84"/>
    <col min="6657" max="6657" width="7.85546875" style="84" customWidth="1"/>
    <col min="6658" max="6658" width="23.85546875" style="84" customWidth="1"/>
    <col min="6659" max="6659" width="0" style="84" hidden="1" customWidth="1"/>
    <col min="6660" max="6660" width="9.28515625" style="84" customWidth="1"/>
    <col min="6661" max="6661" width="10.42578125" style="84" customWidth="1"/>
    <col min="6662" max="6662" width="14.28515625" style="84" bestFit="1" customWidth="1"/>
    <col min="6663" max="6663" width="9.5703125" style="84" customWidth="1"/>
    <col min="6664" max="6674" width="7.7109375" style="84" customWidth="1"/>
    <col min="6675" max="6675" width="6.7109375" style="84" customWidth="1"/>
    <col min="6676" max="6676" width="7.85546875" style="84" customWidth="1"/>
    <col min="6677" max="6677" width="8.28515625" style="84" customWidth="1"/>
    <col min="6678" max="6679" width="8.85546875" style="84"/>
    <col min="6680" max="6684" width="0" style="84" hidden="1" customWidth="1"/>
    <col min="6685" max="6685" width="8.85546875" style="84"/>
    <col min="6686" max="6686" width="7" style="84" customWidth="1"/>
    <col min="6687" max="6687" width="8.85546875" style="84"/>
    <col min="6688" max="6688" width="21.28515625" style="84" customWidth="1"/>
    <col min="6689" max="6689" width="9.5703125" style="84" customWidth="1"/>
    <col min="6690" max="6912" width="8.85546875" style="84"/>
    <col min="6913" max="6913" width="7.85546875" style="84" customWidth="1"/>
    <col min="6914" max="6914" width="23.85546875" style="84" customWidth="1"/>
    <col min="6915" max="6915" width="0" style="84" hidden="1" customWidth="1"/>
    <col min="6916" max="6916" width="9.28515625" style="84" customWidth="1"/>
    <col min="6917" max="6917" width="10.42578125" style="84" customWidth="1"/>
    <col min="6918" max="6918" width="14.28515625" style="84" bestFit="1" customWidth="1"/>
    <col min="6919" max="6919" width="9.5703125" style="84" customWidth="1"/>
    <col min="6920" max="6930" width="7.7109375" style="84" customWidth="1"/>
    <col min="6931" max="6931" width="6.7109375" style="84" customWidth="1"/>
    <col min="6932" max="6932" width="7.85546875" style="84" customWidth="1"/>
    <col min="6933" max="6933" width="8.28515625" style="84" customWidth="1"/>
    <col min="6934" max="6935" width="8.85546875" style="84"/>
    <col min="6936" max="6940" width="0" style="84" hidden="1" customWidth="1"/>
    <col min="6941" max="6941" width="8.85546875" style="84"/>
    <col min="6942" max="6942" width="7" style="84" customWidth="1"/>
    <col min="6943" max="6943" width="8.85546875" style="84"/>
    <col min="6944" max="6944" width="21.28515625" style="84" customWidth="1"/>
    <col min="6945" max="6945" width="9.5703125" style="84" customWidth="1"/>
    <col min="6946" max="7168" width="8.85546875" style="84"/>
    <col min="7169" max="7169" width="7.85546875" style="84" customWidth="1"/>
    <col min="7170" max="7170" width="23.85546875" style="84" customWidth="1"/>
    <col min="7171" max="7171" width="0" style="84" hidden="1" customWidth="1"/>
    <col min="7172" max="7172" width="9.28515625" style="84" customWidth="1"/>
    <col min="7173" max="7173" width="10.42578125" style="84" customWidth="1"/>
    <col min="7174" max="7174" width="14.28515625" style="84" bestFit="1" customWidth="1"/>
    <col min="7175" max="7175" width="9.5703125" style="84" customWidth="1"/>
    <col min="7176" max="7186" width="7.7109375" style="84" customWidth="1"/>
    <col min="7187" max="7187" width="6.7109375" style="84" customWidth="1"/>
    <col min="7188" max="7188" width="7.85546875" style="84" customWidth="1"/>
    <col min="7189" max="7189" width="8.28515625" style="84" customWidth="1"/>
    <col min="7190" max="7191" width="8.85546875" style="84"/>
    <col min="7192" max="7196" width="0" style="84" hidden="1" customWidth="1"/>
    <col min="7197" max="7197" width="8.85546875" style="84"/>
    <col min="7198" max="7198" width="7" style="84" customWidth="1"/>
    <col min="7199" max="7199" width="8.85546875" style="84"/>
    <col min="7200" max="7200" width="21.28515625" style="84" customWidth="1"/>
    <col min="7201" max="7201" width="9.5703125" style="84" customWidth="1"/>
    <col min="7202" max="7424" width="8.85546875" style="84"/>
    <col min="7425" max="7425" width="7.85546875" style="84" customWidth="1"/>
    <col min="7426" max="7426" width="23.85546875" style="84" customWidth="1"/>
    <col min="7427" max="7427" width="0" style="84" hidden="1" customWidth="1"/>
    <col min="7428" max="7428" width="9.28515625" style="84" customWidth="1"/>
    <col min="7429" max="7429" width="10.42578125" style="84" customWidth="1"/>
    <col min="7430" max="7430" width="14.28515625" style="84" bestFit="1" customWidth="1"/>
    <col min="7431" max="7431" width="9.5703125" style="84" customWidth="1"/>
    <col min="7432" max="7442" width="7.7109375" style="84" customWidth="1"/>
    <col min="7443" max="7443" width="6.7109375" style="84" customWidth="1"/>
    <col min="7444" max="7444" width="7.85546875" style="84" customWidth="1"/>
    <col min="7445" max="7445" width="8.28515625" style="84" customWidth="1"/>
    <col min="7446" max="7447" width="8.85546875" style="84"/>
    <col min="7448" max="7452" width="0" style="84" hidden="1" customWidth="1"/>
    <col min="7453" max="7453" width="8.85546875" style="84"/>
    <col min="7454" max="7454" width="7" style="84" customWidth="1"/>
    <col min="7455" max="7455" width="8.85546875" style="84"/>
    <col min="7456" max="7456" width="21.28515625" style="84" customWidth="1"/>
    <col min="7457" max="7457" width="9.5703125" style="84" customWidth="1"/>
    <col min="7458" max="7680" width="8.85546875" style="84"/>
    <col min="7681" max="7681" width="7.85546875" style="84" customWidth="1"/>
    <col min="7682" max="7682" width="23.85546875" style="84" customWidth="1"/>
    <col min="7683" max="7683" width="0" style="84" hidden="1" customWidth="1"/>
    <col min="7684" max="7684" width="9.28515625" style="84" customWidth="1"/>
    <col min="7685" max="7685" width="10.42578125" style="84" customWidth="1"/>
    <col min="7686" max="7686" width="14.28515625" style="84" bestFit="1" customWidth="1"/>
    <col min="7687" max="7687" width="9.5703125" style="84" customWidth="1"/>
    <col min="7688" max="7698" width="7.7109375" style="84" customWidth="1"/>
    <col min="7699" max="7699" width="6.7109375" style="84" customWidth="1"/>
    <col min="7700" max="7700" width="7.85546875" style="84" customWidth="1"/>
    <col min="7701" max="7701" width="8.28515625" style="84" customWidth="1"/>
    <col min="7702" max="7703" width="8.85546875" style="84"/>
    <col min="7704" max="7708" width="0" style="84" hidden="1" customWidth="1"/>
    <col min="7709" max="7709" width="8.85546875" style="84"/>
    <col min="7710" max="7710" width="7" style="84" customWidth="1"/>
    <col min="7711" max="7711" width="8.85546875" style="84"/>
    <col min="7712" max="7712" width="21.28515625" style="84" customWidth="1"/>
    <col min="7713" max="7713" width="9.5703125" style="84" customWidth="1"/>
    <col min="7714" max="7936" width="8.85546875" style="84"/>
    <col min="7937" max="7937" width="7.85546875" style="84" customWidth="1"/>
    <col min="7938" max="7938" width="23.85546875" style="84" customWidth="1"/>
    <col min="7939" max="7939" width="0" style="84" hidden="1" customWidth="1"/>
    <col min="7940" max="7940" width="9.28515625" style="84" customWidth="1"/>
    <col min="7941" max="7941" width="10.42578125" style="84" customWidth="1"/>
    <col min="7942" max="7942" width="14.28515625" style="84" bestFit="1" customWidth="1"/>
    <col min="7943" max="7943" width="9.5703125" style="84" customWidth="1"/>
    <col min="7944" max="7954" width="7.7109375" style="84" customWidth="1"/>
    <col min="7955" max="7955" width="6.7109375" style="84" customWidth="1"/>
    <col min="7956" max="7956" width="7.85546875" style="84" customWidth="1"/>
    <col min="7957" max="7957" width="8.28515625" style="84" customWidth="1"/>
    <col min="7958" max="7959" width="8.85546875" style="84"/>
    <col min="7960" max="7964" width="0" style="84" hidden="1" customWidth="1"/>
    <col min="7965" max="7965" width="8.85546875" style="84"/>
    <col min="7966" max="7966" width="7" style="84" customWidth="1"/>
    <col min="7967" max="7967" width="8.85546875" style="84"/>
    <col min="7968" max="7968" width="21.28515625" style="84" customWidth="1"/>
    <col min="7969" max="7969" width="9.5703125" style="84" customWidth="1"/>
    <col min="7970" max="8192" width="8.85546875" style="84"/>
    <col min="8193" max="8193" width="7.85546875" style="84" customWidth="1"/>
    <col min="8194" max="8194" width="23.85546875" style="84" customWidth="1"/>
    <col min="8195" max="8195" width="0" style="84" hidden="1" customWidth="1"/>
    <col min="8196" max="8196" width="9.28515625" style="84" customWidth="1"/>
    <col min="8197" max="8197" width="10.42578125" style="84" customWidth="1"/>
    <col min="8198" max="8198" width="14.28515625" style="84" bestFit="1" customWidth="1"/>
    <col min="8199" max="8199" width="9.5703125" style="84" customWidth="1"/>
    <col min="8200" max="8210" width="7.7109375" style="84" customWidth="1"/>
    <col min="8211" max="8211" width="6.7109375" style="84" customWidth="1"/>
    <col min="8212" max="8212" width="7.85546875" style="84" customWidth="1"/>
    <col min="8213" max="8213" width="8.28515625" style="84" customWidth="1"/>
    <col min="8214" max="8215" width="8.85546875" style="84"/>
    <col min="8216" max="8220" width="0" style="84" hidden="1" customWidth="1"/>
    <col min="8221" max="8221" width="8.85546875" style="84"/>
    <col min="8222" max="8222" width="7" style="84" customWidth="1"/>
    <col min="8223" max="8223" width="8.85546875" style="84"/>
    <col min="8224" max="8224" width="21.28515625" style="84" customWidth="1"/>
    <col min="8225" max="8225" width="9.5703125" style="84" customWidth="1"/>
    <col min="8226" max="8448" width="8.85546875" style="84"/>
    <col min="8449" max="8449" width="7.85546875" style="84" customWidth="1"/>
    <col min="8450" max="8450" width="23.85546875" style="84" customWidth="1"/>
    <col min="8451" max="8451" width="0" style="84" hidden="1" customWidth="1"/>
    <col min="8452" max="8452" width="9.28515625" style="84" customWidth="1"/>
    <col min="8453" max="8453" width="10.42578125" style="84" customWidth="1"/>
    <col min="8454" max="8454" width="14.28515625" style="84" bestFit="1" customWidth="1"/>
    <col min="8455" max="8455" width="9.5703125" style="84" customWidth="1"/>
    <col min="8456" max="8466" width="7.7109375" style="84" customWidth="1"/>
    <col min="8467" max="8467" width="6.7109375" style="84" customWidth="1"/>
    <col min="8468" max="8468" width="7.85546875" style="84" customWidth="1"/>
    <col min="8469" max="8469" width="8.28515625" style="84" customWidth="1"/>
    <col min="8470" max="8471" width="8.85546875" style="84"/>
    <col min="8472" max="8476" width="0" style="84" hidden="1" customWidth="1"/>
    <col min="8477" max="8477" width="8.85546875" style="84"/>
    <col min="8478" max="8478" width="7" style="84" customWidth="1"/>
    <col min="8479" max="8479" width="8.85546875" style="84"/>
    <col min="8480" max="8480" width="21.28515625" style="84" customWidth="1"/>
    <col min="8481" max="8481" width="9.5703125" style="84" customWidth="1"/>
    <col min="8482" max="8704" width="8.85546875" style="84"/>
    <col min="8705" max="8705" width="7.85546875" style="84" customWidth="1"/>
    <col min="8706" max="8706" width="23.85546875" style="84" customWidth="1"/>
    <col min="8707" max="8707" width="0" style="84" hidden="1" customWidth="1"/>
    <col min="8708" max="8708" width="9.28515625" style="84" customWidth="1"/>
    <col min="8709" max="8709" width="10.42578125" style="84" customWidth="1"/>
    <col min="8710" max="8710" width="14.28515625" style="84" bestFit="1" customWidth="1"/>
    <col min="8711" max="8711" width="9.5703125" style="84" customWidth="1"/>
    <col min="8712" max="8722" width="7.7109375" style="84" customWidth="1"/>
    <col min="8723" max="8723" width="6.7109375" style="84" customWidth="1"/>
    <col min="8724" max="8724" width="7.85546875" style="84" customWidth="1"/>
    <col min="8725" max="8725" width="8.28515625" style="84" customWidth="1"/>
    <col min="8726" max="8727" width="8.85546875" style="84"/>
    <col min="8728" max="8732" width="0" style="84" hidden="1" customWidth="1"/>
    <col min="8733" max="8733" width="8.85546875" style="84"/>
    <col min="8734" max="8734" width="7" style="84" customWidth="1"/>
    <col min="8735" max="8735" width="8.85546875" style="84"/>
    <col min="8736" max="8736" width="21.28515625" style="84" customWidth="1"/>
    <col min="8737" max="8737" width="9.5703125" style="84" customWidth="1"/>
    <col min="8738" max="8960" width="8.85546875" style="84"/>
    <col min="8961" max="8961" width="7.85546875" style="84" customWidth="1"/>
    <col min="8962" max="8962" width="23.85546875" style="84" customWidth="1"/>
    <col min="8963" max="8963" width="0" style="84" hidden="1" customWidth="1"/>
    <col min="8964" max="8964" width="9.28515625" style="84" customWidth="1"/>
    <col min="8965" max="8965" width="10.42578125" style="84" customWidth="1"/>
    <col min="8966" max="8966" width="14.28515625" style="84" bestFit="1" customWidth="1"/>
    <col min="8967" max="8967" width="9.5703125" style="84" customWidth="1"/>
    <col min="8968" max="8978" width="7.7109375" style="84" customWidth="1"/>
    <col min="8979" max="8979" width="6.7109375" style="84" customWidth="1"/>
    <col min="8980" max="8980" width="7.85546875" style="84" customWidth="1"/>
    <col min="8981" max="8981" width="8.28515625" style="84" customWidth="1"/>
    <col min="8982" max="8983" width="8.85546875" style="84"/>
    <col min="8984" max="8988" width="0" style="84" hidden="1" customWidth="1"/>
    <col min="8989" max="8989" width="8.85546875" style="84"/>
    <col min="8990" max="8990" width="7" style="84" customWidth="1"/>
    <col min="8991" max="8991" width="8.85546875" style="84"/>
    <col min="8992" max="8992" width="21.28515625" style="84" customWidth="1"/>
    <col min="8993" max="8993" width="9.5703125" style="84" customWidth="1"/>
    <col min="8994" max="9216" width="8.85546875" style="84"/>
    <col min="9217" max="9217" width="7.85546875" style="84" customWidth="1"/>
    <col min="9218" max="9218" width="23.85546875" style="84" customWidth="1"/>
    <col min="9219" max="9219" width="0" style="84" hidden="1" customWidth="1"/>
    <col min="9220" max="9220" width="9.28515625" style="84" customWidth="1"/>
    <col min="9221" max="9221" width="10.42578125" style="84" customWidth="1"/>
    <col min="9222" max="9222" width="14.28515625" style="84" bestFit="1" customWidth="1"/>
    <col min="9223" max="9223" width="9.5703125" style="84" customWidth="1"/>
    <col min="9224" max="9234" width="7.7109375" style="84" customWidth="1"/>
    <col min="9235" max="9235" width="6.7109375" style="84" customWidth="1"/>
    <col min="9236" max="9236" width="7.85546875" style="84" customWidth="1"/>
    <col min="9237" max="9237" width="8.28515625" style="84" customWidth="1"/>
    <col min="9238" max="9239" width="8.85546875" style="84"/>
    <col min="9240" max="9244" width="0" style="84" hidden="1" customWidth="1"/>
    <col min="9245" max="9245" width="8.85546875" style="84"/>
    <col min="9246" max="9246" width="7" style="84" customWidth="1"/>
    <col min="9247" max="9247" width="8.85546875" style="84"/>
    <col min="9248" max="9248" width="21.28515625" style="84" customWidth="1"/>
    <col min="9249" max="9249" width="9.5703125" style="84" customWidth="1"/>
    <col min="9250" max="9472" width="8.85546875" style="84"/>
    <col min="9473" max="9473" width="7.85546875" style="84" customWidth="1"/>
    <col min="9474" max="9474" width="23.85546875" style="84" customWidth="1"/>
    <col min="9475" max="9475" width="0" style="84" hidden="1" customWidth="1"/>
    <col min="9476" max="9476" width="9.28515625" style="84" customWidth="1"/>
    <col min="9477" max="9477" width="10.42578125" style="84" customWidth="1"/>
    <col min="9478" max="9478" width="14.28515625" style="84" bestFit="1" customWidth="1"/>
    <col min="9479" max="9479" width="9.5703125" style="84" customWidth="1"/>
    <col min="9480" max="9490" width="7.7109375" style="84" customWidth="1"/>
    <col min="9491" max="9491" width="6.7109375" style="84" customWidth="1"/>
    <col min="9492" max="9492" width="7.85546875" style="84" customWidth="1"/>
    <col min="9493" max="9493" width="8.28515625" style="84" customWidth="1"/>
    <col min="9494" max="9495" width="8.85546875" style="84"/>
    <col min="9496" max="9500" width="0" style="84" hidden="1" customWidth="1"/>
    <col min="9501" max="9501" width="8.85546875" style="84"/>
    <col min="9502" max="9502" width="7" style="84" customWidth="1"/>
    <col min="9503" max="9503" width="8.85546875" style="84"/>
    <col min="9504" max="9504" width="21.28515625" style="84" customWidth="1"/>
    <col min="9505" max="9505" width="9.5703125" style="84" customWidth="1"/>
    <col min="9506" max="9728" width="8.85546875" style="84"/>
    <col min="9729" max="9729" width="7.85546875" style="84" customWidth="1"/>
    <col min="9730" max="9730" width="23.85546875" style="84" customWidth="1"/>
    <col min="9731" max="9731" width="0" style="84" hidden="1" customWidth="1"/>
    <col min="9732" max="9732" width="9.28515625" style="84" customWidth="1"/>
    <col min="9733" max="9733" width="10.42578125" style="84" customWidth="1"/>
    <col min="9734" max="9734" width="14.28515625" style="84" bestFit="1" customWidth="1"/>
    <col min="9735" max="9735" width="9.5703125" style="84" customWidth="1"/>
    <col min="9736" max="9746" width="7.7109375" style="84" customWidth="1"/>
    <col min="9747" max="9747" width="6.7109375" style="84" customWidth="1"/>
    <col min="9748" max="9748" width="7.85546875" style="84" customWidth="1"/>
    <col min="9749" max="9749" width="8.28515625" style="84" customWidth="1"/>
    <col min="9750" max="9751" width="8.85546875" style="84"/>
    <col min="9752" max="9756" width="0" style="84" hidden="1" customWidth="1"/>
    <col min="9757" max="9757" width="8.85546875" style="84"/>
    <col min="9758" max="9758" width="7" style="84" customWidth="1"/>
    <col min="9759" max="9759" width="8.85546875" style="84"/>
    <col min="9760" max="9760" width="21.28515625" style="84" customWidth="1"/>
    <col min="9761" max="9761" width="9.5703125" style="84" customWidth="1"/>
    <col min="9762" max="9984" width="8.85546875" style="84"/>
    <col min="9985" max="9985" width="7.85546875" style="84" customWidth="1"/>
    <col min="9986" max="9986" width="23.85546875" style="84" customWidth="1"/>
    <col min="9987" max="9987" width="0" style="84" hidden="1" customWidth="1"/>
    <col min="9988" max="9988" width="9.28515625" style="84" customWidth="1"/>
    <col min="9989" max="9989" width="10.42578125" style="84" customWidth="1"/>
    <col min="9990" max="9990" width="14.28515625" style="84" bestFit="1" customWidth="1"/>
    <col min="9991" max="9991" width="9.5703125" style="84" customWidth="1"/>
    <col min="9992" max="10002" width="7.7109375" style="84" customWidth="1"/>
    <col min="10003" max="10003" width="6.7109375" style="84" customWidth="1"/>
    <col min="10004" max="10004" width="7.85546875" style="84" customWidth="1"/>
    <col min="10005" max="10005" width="8.28515625" style="84" customWidth="1"/>
    <col min="10006" max="10007" width="8.85546875" style="84"/>
    <col min="10008" max="10012" width="0" style="84" hidden="1" customWidth="1"/>
    <col min="10013" max="10013" width="8.85546875" style="84"/>
    <col min="10014" max="10014" width="7" style="84" customWidth="1"/>
    <col min="10015" max="10015" width="8.85546875" style="84"/>
    <col min="10016" max="10016" width="21.28515625" style="84" customWidth="1"/>
    <col min="10017" max="10017" width="9.5703125" style="84" customWidth="1"/>
    <col min="10018" max="10240" width="8.85546875" style="84"/>
    <col min="10241" max="10241" width="7.85546875" style="84" customWidth="1"/>
    <col min="10242" max="10242" width="23.85546875" style="84" customWidth="1"/>
    <col min="10243" max="10243" width="0" style="84" hidden="1" customWidth="1"/>
    <col min="10244" max="10244" width="9.28515625" style="84" customWidth="1"/>
    <col min="10245" max="10245" width="10.42578125" style="84" customWidth="1"/>
    <col min="10246" max="10246" width="14.28515625" style="84" bestFit="1" customWidth="1"/>
    <col min="10247" max="10247" width="9.5703125" style="84" customWidth="1"/>
    <col min="10248" max="10258" width="7.7109375" style="84" customWidth="1"/>
    <col min="10259" max="10259" width="6.7109375" style="84" customWidth="1"/>
    <col min="10260" max="10260" width="7.85546875" style="84" customWidth="1"/>
    <col min="10261" max="10261" width="8.28515625" style="84" customWidth="1"/>
    <col min="10262" max="10263" width="8.85546875" style="84"/>
    <col min="10264" max="10268" width="0" style="84" hidden="1" customWidth="1"/>
    <col min="10269" max="10269" width="8.85546875" style="84"/>
    <col min="10270" max="10270" width="7" style="84" customWidth="1"/>
    <col min="10271" max="10271" width="8.85546875" style="84"/>
    <col min="10272" max="10272" width="21.28515625" style="84" customWidth="1"/>
    <col min="10273" max="10273" width="9.5703125" style="84" customWidth="1"/>
    <col min="10274" max="10496" width="8.85546875" style="84"/>
    <col min="10497" max="10497" width="7.85546875" style="84" customWidth="1"/>
    <col min="10498" max="10498" width="23.85546875" style="84" customWidth="1"/>
    <col min="10499" max="10499" width="0" style="84" hidden="1" customWidth="1"/>
    <col min="10500" max="10500" width="9.28515625" style="84" customWidth="1"/>
    <col min="10501" max="10501" width="10.42578125" style="84" customWidth="1"/>
    <col min="10502" max="10502" width="14.28515625" style="84" bestFit="1" customWidth="1"/>
    <col min="10503" max="10503" width="9.5703125" style="84" customWidth="1"/>
    <col min="10504" max="10514" width="7.7109375" style="84" customWidth="1"/>
    <col min="10515" max="10515" width="6.7109375" style="84" customWidth="1"/>
    <col min="10516" max="10516" width="7.85546875" style="84" customWidth="1"/>
    <col min="10517" max="10517" width="8.28515625" style="84" customWidth="1"/>
    <col min="10518" max="10519" width="8.85546875" style="84"/>
    <col min="10520" max="10524" width="0" style="84" hidden="1" customWidth="1"/>
    <col min="10525" max="10525" width="8.85546875" style="84"/>
    <col min="10526" max="10526" width="7" style="84" customWidth="1"/>
    <col min="10527" max="10527" width="8.85546875" style="84"/>
    <col min="10528" max="10528" width="21.28515625" style="84" customWidth="1"/>
    <col min="10529" max="10529" width="9.5703125" style="84" customWidth="1"/>
    <col min="10530" max="10752" width="8.85546875" style="84"/>
    <col min="10753" max="10753" width="7.85546875" style="84" customWidth="1"/>
    <col min="10754" max="10754" width="23.85546875" style="84" customWidth="1"/>
    <col min="10755" max="10755" width="0" style="84" hidden="1" customWidth="1"/>
    <col min="10756" max="10756" width="9.28515625" style="84" customWidth="1"/>
    <col min="10757" max="10757" width="10.42578125" style="84" customWidth="1"/>
    <col min="10758" max="10758" width="14.28515625" style="84" bestFit="1" customWidth="1"/>
    <col min="10759" max="10759" width="9.5703125" style="84" customWidth="1"/>
    <col min="10760" max="10770" width="7.7109375" style="84" customWidth="1"/>
    <col min="10771" max="10771" width="6.7109375" style="84" customWidth="1"/>
    <col min="10772" max="10772" width="7.85546875" style="84" customWidth="1"/>
    <col min="10773" max="10773" width="8.28515625" style="84" customWidth="1"/>
    <col min="10774" max="10775" width="8.85546875" style="84"/>
    <col min="10776" max="10780" width="0" style="84" hidden="1" customWidth="1"/>
    <col min="10781" max="10781" width="8.85546875" style="84"/>
    <col min="10782" max="10782" width="7" style="84" customWidth="1"/>
    <col min="10783" max="10783" width="8.85546875" style="84"/>
    <col min="10784" max="10784" width="21.28515625" style="84" customWidth="1"/>
    <col min="10785" max="10785" width="9.5703125" style="84" customWidth="1"/>
    <col min="10786" max="11008" width="8.85546875" style="84"/>
    <col min="11009" max="11009" width="7.85546875" style="84" customWidth="1"/>
    <col min="11010" max="11010" width="23.85546875" style="84" customWidth="1"/>
    <col min="11011" max="11011" width="0" style="84" hidden="1" customWidth="1"/>
    <col min="11012" max="11012" width="9.28515625" style="84" customWidth="1"/>
    <col min="11013" max="11013" width="10.42578125" style="84" customWidth="1"/>
    <col min="11014" max="11014" width="14.28515625" style="84" bestFit="1" customWidth="1"/>
    <col min="11015" max="11015" width="9.5703125" style="84" customWidth="1"/>
    <col min="11016" max="11026" width="7.7109375" style="84" customWidth="1"/>
    <col min="11027" max="11027" width="6.7109375" style="84" customWidth="1"/>
    <col min="11028" max="11028" width="7.85546875" style="84" customWidth="1"/>
    <col min="11029" max="11029" width="8.28515625" style="84" customWidth="1"/>
    <col min="11030" max="11031" width="8.85546875" style="84"/>
    <col min="11032" max="11036" width="0" style="84" hidden="1" customWidth="1"/>
    <col min="11037" max="11037" width="8.85546875" style="84"/>
    <col min="11038" max="11038" width="7" style="84" customWidth="1"/>
    <col min="11039" max="11039" width="8.85546875" style="84"/>
    <col min="11040" max="11040" width="21.28515625" style="84" customWidth="1"/>
    <col min="11041" max="11041" width="9.5703125" style="84" customWidth="1"/>
    <col min="11042" max="11264" width="8.85546875" style="84"/>
    <col min="11265" max="11265" width="7.85546875" style="84" customWidth="1"/>
    <col min="11266" max="11266" width="23.85546875" style="84" customWidth="1"/>
    <col min="11267" max="11267" width="0" style="84" hidden="1" customWidth="1"/>
    <col min="11268" max="11268" width="9.28515625" style="84" customWidth="1"/>
    <col min="11269" max="11269" width="10.42578125" style="84" customWidth="1"/>
    <col min="11270" max="11270" width="14.28515625" style="84" bestFit="1" customWidth="1"/>
    <col min="11271" max="11271" width="9.5703125" style="84" customWidth="1"/>
    <col min="11272" max="11282" width="7.7109375" style="84" customWidth="1"/>
    <col min="11283" max="11283" width="6.7109375" style="84" customWidth="1"/>
    <col min="11284" max="11284" width="7.85546875" style="84" customWidth="1"/>
    <col min="11285" max="11285" width="8.28515625" style="84" customWidth="1"/>
    <col min="11286" max="11287" width="8.85546875" style="84"/>
    <col min="11288" max="11292" width="0" style="84" hidden="1" customWidth="1"/>
    <col min="11293" max="11293" width="8.85546875" style="84"/>
    <col min="11294" max="11294" width="7" style="84" customWidth="1"/>
    <col min="11295" max="11295" width="8.85546875" style="84"/>
    <col min="11296" max="11296" width="21.28515625" style="84" customWidth="1"/>
    <col min="11297" max="11297" width="9.5703125" style="84" customWidth="1"/>
    <col min="11298" max="11520" width="8.85546875" style="84"/>
    <col min="11521" max="11521" width="7.85546875" style="84" customWidth="1"/>
    <col min="11522" max="11522" width="23.85546875" style="84" customWidth="1"/>
    <col min="11523" max="11523" width="0" style="84" hidden="1" customWidth="1"/>
    <col min="11524" max="11524" width="9.28515625" style="84" customWidth="1"/>
    <col min="11525" max="11525" width="10.42578125" style="84" customWidth="1"/>
    <col min="11526" max="11526" width="14.28515625" style="84" bestFit="1" customWidth="1"/>
    <col min="11527" max="11527" width="9.5703125" style="84" customWidth="1"/>
    <col min="11528" max="11538" width="7.7109375" style="84" customWidth="1"/>
    <col min="11539" max="11539" width="6.7109375" style="84" customWidth="1"/>
    <col min="11540" max="11540" width="7.85546875" style="84" customWidth="1"/>
    <col min="11541" max="11541" width="8.28515625" style="84" customWidth="1"/>
    <col min="11542" max="11543" width="8.85546875" style="84"/>
    <col min="11544" max="11548" width="0" style="84" hidden="1" customWidth="1"/>
    <col min="11549" max="11549" width="8.85546875" style="84"/>
    <col min="11550" max="11550" width="7" style="84" customWidth="1"/>
    <col min="11551" max="11551" width="8.85546875" style="84"/>
    <col min="11552" max="11552" width="21.28515625" style="84" customWidth="1"/>
    <col min="11553" max="11553" width="9.5703125" style="84" customWidth="1"/>
    <col min="11554" max="11776" width="8.85546875" style="84"/>
    <col min="11777" max="11777" width="7.85546875" style="84" customWidth="1"/>
    <col min="11778" max="11778" width="23.85546875" style="84" customWidth="1"/>
    <col min="11779" max="11779" width="0" style="84" hidden="1" customWidth="1"/>
    <col min="11780" max="11780" width="9.28515625" style="84" customWidth="1"/>
    <col min="11781" max="11781" width="10.42578125" style="84" customWidth="1"/>
    <col min="11782" max="11782" width="14.28515625" style="84" bestFit="1" customWidth="1"/>
    <col min="11783" max="11783" width="9.5703125" style="84" customWidth="1"/>
    <col min="11784" max="11794" width="7.7109375" style="84" customWidth="1"/>
    <col min="11795" max="11795" width="6.7109375" style="84" customWidth="1"/>
    <col min="11796" max="11796" width="7.85546875" style="84" customWidth="1"/>
    <col min="11797" max="11797" width="8.28515625" style="84" customWidth="1"/>
    <col min="11798" max="11799" width="8.85546875" style="84"/>
    <col min="11800" max="11804" width="0" style="84" hidden="1" customWidth="1"/>
    <col min="11805" max="11805" width="8.85546875" style="84"/>
    <col min="11806" max="11806" width="7" style="84" customWidth="1"/>
    <col min="11807" max="11807" width="8.85546875" style="84"/>
    <col min="11808" max="11808" width="21.28515625" style="84" customWidth="1"/>
    <col min="11809" max="11809" width="9.5703125" style="84" customWidth="1"/>
    <col min="11810" max="12032" width="8.85546875" style="84"/>
    <col min="12033" max="12033" width="7.85546875" style="84" customWidth="1"/>
    <col min="12034" max="12034" width="23.85546875" style="84" customWidth="1"/>
    <col min="12035" max="12035" width="0" style="84" hidden="1" customWidth="1"/>
    <col min="12036" max="12036" width="9.28515625" style="84" customWidth="1"/>
    <col min="12037" max="12037" width="10.42578125" style="84" customWidth="1"/>
    <col min="12038" max="12038" width="14.28515625" style="84" bestFit="1" customWidth="1"/>
    <col min="12039" max="12039" width="9.5703125" style="84" customWidth="1"/>
    <col min="12040" max="12050" width="7.7109375" style="84" customWidth="1"/>
    <col min="12051" max="12051" width="6.7109375" style="84" customWidth="1"/>
    <col min="12052" max="12052" width="7.85546875" style="84" customWidth="1"/>
    <col min="12053" max="12053" width="8.28515625" style="84" customWidth="1"/>
    <col min="12054" max="12055" width="8.85546875" style="84"/>
    <col min="12056" max="12060" width="0" style="84" hidden="1" customWidth="1"/>
    <col min="12061" max="12061" width="8.85546875" style="84"/>
    <col min="12062" max="12062" width="7" style="84" customWidth="1"/>
    <col min="12063" max="12063" width="8.85546875" style="84"/>
    <col min="12064" max="12064" width="21.28515625" style="84" customWidth="1"/>
    <col min="12065" max="12065" width="9.5703125" style="84" customWidth="1"/>
    <col min="12066" max="12288" width="8.85546875" style="84"/>
    <col min="12289" max="12289" width="7.85546875" style="84" customWidth="1"/>
    <col min="12290" max="12290" width="23.85546875" style="84" customWidth="1"/>
    <col min="12291" max="12291" width="0" style="84" hidden="1" customWidth="1"/>
    <col min="12292" max="12292" width="9.28515625" style="84" customWidth="1"/>
    <col min="12293" max="12293" width="10.42578125" style="84" customWidth="1"/>
    <col min="12294" max="12294" width="14.28515625" style="84" bestFit="1" customWidth="1"/>
    <col min="12295" max="12295" width="9.5703125" style="84" customWidth="1"/>
    <col min="12296" max="12306" width="7.7109375" style="84" customWidth="1"/>
    <col min="12307" max="12307" width="6.7109375" style="84" customWidth="1"/>
    <col min="12308" max="12308" width="7.85546875" style="84" customWidth="1"/>
    <col min="12309" max="12309" width="8.28515625" style="84" customWidth="1"/>
    <col min="12310" max="12311" width="8.85546875" style="84"/>
    <col min="12312" max="12316" width="0" style="84" hidden="1" customWidth="1"/>
    <col min="12317" max="12317" width="8.85546875" style="84"/>
    <col min="12318" max="12318" width="7" style="84" customWidth="1"/>
    <col min="12319" max="12319" width="8.85546875" style="84"/>
    <col min="12320" max="12320" width="21.28515625" style="84" customWidth="1"/>
    <col min="12321" max="12321" width="9.5703125" style="84" customWidth="1"/>
    <col min="12322" max="12544" width="8.85546875" style="84"/>
    <col min="12545" max="12545" width="7.85546875" style="84" customWidth="1"/>
    <col min="12546" max="12546" width="23.85546875" style="84" customWidth="1"/>
    <col min="12547" max="12547" width="0" style="84" hidden="1" customWidth="1"/>
    <col min="12548" max="12548" width="9.28515625" style="84" customWidth="1"/>
    <col min="12549" max="12549" width="10.42578125" style="84" customWidth="1"/>
    <col min="12550" max="12550" width="14.28515625" style="84" bestFit="1" customWidth="1"/>
    <col min="12551" max="12551" width="9.5703125" style="84" customWidth="1"/>
    <col min="12552" max="12562" width="7.7109375" style="84" customWidth="1"/>
    <col min="12563" max="12563" width="6.7109375" style="84" customWidth="1"/>
    <col min="12564" max="12564" width="7.85546875" style="84" customWidth="1"/>
    <col min="12565" max="12565" width="8.28515625" style="84" customWidth="1"/>
    <col min="12566" max="12567" width="8.85546875" style="84"/>
    <col min="12568" max="12572" width="0" style="84" hidden="1" customWidth="1"/>
    <col min="12573" max="12573" width="8.85546875" style="84"/>
    <col min="12574" max="12574" width="7" style="84" customWidth="1"/>
    <col min="12575" max="12575" width="8.85546875" style="84"/>
    <col min="12576" max="12576" width="21.28515625" style="84" customWidth="1"/>
    <col min="12577" max="12577" width="9.5703125" style="84" customWidth="1"/>
    <col min="12578" max="12800" width="8.85546875" style="84"/>
    <col min="12801" max="12801" width="7.85546875" style="84" customWidth="1"/>
    <col min="12802" max="12802" width="23.85546875" style="84" customWidth="1"/>
    <col min="12803" max="12803" width="0" style="84" hidden="1" customWidth="1"/>
    <col min="12804" max="12804" width="9.28515625" style="84" customWidth="1"/>
    <col min="12805" max="12805" width="10.42578125" style="84" customWidth="1"/>
    <col min="12806" max="12806" width="14.28515625" style="84" bestFit="1" customWidth="1"/>
    <col min="12807" max="12807" width="9.5703125" style="84" customWidth="1"/>
    <col min="12808" max="12818" width="7.7109375" style="84" customWidth="1"/>
    <col min="12819" max="12819" width="6.7109375" style="84" customWidth="1"/>
    <col min="12820" max="12820" width="7.85546875" style="84" customWidth="1"/>
    <col min="12821" max="12821" width="8.28515625" style="84" customWidth="1"/>
    <col min="12822" max="12823" width="8.85546875" style="84"/>
    <col min="12824" max="12828" width="0" style="84" hidden="1" customWidth="1"/>
    <col min="12829" max="12829" width="8.85546875" style="84"/>
    <col min="12830" max="12830" width="7" style="84" customWidth="1"/>
    <col min="12831" max="12831" width="8.85546875" style="84"/>
    <col min="12832" max="12832" width="21.28515625" style="84" customWidth="1"/>
    <col min="12833" max="12833" width="9.5703125" style="84" customWidth="1"/>
    <col min="12834" max="13056" width="8.85546875" style="84"/>
    <col min="13057" max="13057" width="7.85546875" style="84" customWidth="1"/>
    <col min="13058" max="13058" width="23.85546875" style="84" customWidth="1"/>
    <col min="13059" max="13059" width="0" style="84" hidden="1" customWidth="1"/>
    <col min="13060" max="13060" width="9.28515625" style="84" customWidth="1"/>
    <col min="13061" max="13061" width="10.42578125" style="84" customWidth="1"/>
    <col min="13062" max="13062" width="14.28515625" style="84" bestFit="1" customWidth="1"/>
    <col min="13063" max="13063" width="9.5703125" style="84" customWidth="1"/>
    <col min="13064" max="13074" width="7.7109375" style="84" customWidth="1"/>
    <col min="13075" max="13075" width="6.7109375" style="84" customWidth="1"/>
    <col min="13076" max="13076" width="7.85546875" style="84" customWidth="1"/>
    <col min="13077" max="13077" width="8.28515625" style="84" customWidth="1"/>
    <col min="13078" max="13079" width="8.85546875" style="84"/>
    <col min="13080" max="13084" width="0" style="84" hidden="1" customWidth="1"/>
    <col min="13085" max="13085" width="8.85546875" style="84"/>
    <col min="13086" max="13086" width="7" style="84" customWidth="1"/>
    <col min="13087" max="13087" width="8.85546875" style="84"/>
    <col min="13088" max="13088" width="21.28515625" style="84" customWidth="1"/>
    <col min="13089" max="13089" width="9.5703125" style="84" customWidth="1"/>
    <col min="13090" max="13312" width="8.85546875" style="84"/>
    <col min="13313" max="13313" width="7.85546875" style="84" customWidth="1"/>
    <col min="13314" max="13314" width="23.85546875" style="84" customWidth="1"/>
    <col min="13315" max="13315" width="0" style="84" hidden="1" customWidth="1"/>
    <col min="13316" max="13316" width="9.28515625" style="84" customWidth="1"/>
    <col min="13317" max="13317" width="10.42578125" style="84" customWidth="1"/>
    <col min="13318" max="13318" width="14.28515625" style="84" bestFit="1" customWidth="1"/>
    <col min="13319" max="13319" width="9.5703125" style="84" customWidth="1"/>
    <col min="13320" max="13330" width="7.7109375" style="84" customWidth="1"/>
    <col min="13331" max="13331" width="6.7109375" style="84" customWidth="1"/>
    <col min="13332" max="13332" width="7.85546875" style="84" customWidth="1"/>
    <col min="13333" max="13333" width="8.28515625" style="84" customWidth="1"/>
    <col min="13334" max="13335" width="8.85546875" style="84"/>
    <col min="13336" max="13340" width="0" style="84" hidden="1" customWidth="1"/>
    <col min="13341" max="13341" width="8.85546875" style="84"/>
    <col min="13342" max="13342" width="7" style="84" customWidth="1"/>
    <col min="13343" max="13343" width="8.85546875" style="84"/>
    <col min="13344" max="13344" width="21.28515625" style="84" customWidth="1"/>
    <col min="13345" max="13345" width="9.5703125" style="84" customWidth="1"/>
    <col min="13346" max="13568" width="8.85546875" style="84"/>
    <col min="13569" max="13569" width="7.85546875" style="84" customWidth="1"/>
    <col min="13570" max="13570" width="23.85546875" style="84" customWidth="1"/>
    <col min="13571" max="13571" width="0" style="84" hidden="1" customWidth="1"/>
    <col min="13572" max="13572" width="9.28515625" style="84" customWidth="1"/>
    <col min="13573" max="13573" width="10.42578125" style="84" customWidth="1"/>
    <col min="13574" max="13574" width="14.28515625" style="84" bestFit="1" customWidth="1"/>
    <col min="13575" max="13575" width="9.5703125" style="84" customWidth="1"/>
    <col min="13576" max="13586" width="7.7109375" style="84" customWidth="1"/>
    <col min="13587" max="13587" width="6.7109375" style="84" customWidth="1"/>
    <col min="13588" max="13588" width="7.85546875" style="84" customWidth="1"/>
    <col min="13589" max="13589" width="8.28515625" style="84" customWidth="1"/>
    <col min="13590" max="13591" width="8.85546875" style="84"/>
    <col min="13592" max="13596" width="0" style="84" hidden="1" customWidth="1"/>
    <col min="13597" max="13597" width="8.85546875" style="84"/>
    <col min="13598" max="13598" width="7" style="84" customWidth="1"/>
    <col min="13599" max="13599" width="8.85546875" style="84"/>
    <col min="13600" max="13600" width="21.28515625" style="84" customWidth="1"/>
    <col min="13601" max="13601" width="9.5703125" style="84" customWidth="1"/>
    <col min="13602" max="13824" width="8.85546875" style="84"/>
    <col min="13825" max="13825" width="7.85546875" style="84" customWidth="1"/>
    <col min="13826" max="13826" width="23.85546875" style="84" customWidth="1"/>
    <col min="13827" max="13827" width="0" style="84" hidden="1" customWidth="1"/>
    <col min="13828" max="13828" width="9.28515625" style="84" customWidth="1"/>
    <col min="13829" max="13829" width="10.42578125" style="84" customWidth="1"/>
    <col min="13830" max="13830" width="14.28515625" style="84" bestFit="1" customWidth="1"/>
    <col min="13831" max="13831" width="9.5703125" style="84" customWidth="1"/>
    <col min="13832" max="13842" width="7.7109375" style="84" customWidth="1"/>
    <col min="13843" max="13843" width="6.7109375" style="84" customWidth="1"/>
    <col min="13844" max="13844" width="7.85546875" style="84" customWidth="1"/>
    <col min="13845" max="13845" width="8.28515625" style="84" customWidth="1"/>
    <col min="13846" max="13847" width="8.85546875" style="84"/>
    <col min="13848" max="13852" width="0" style="84" hidden="1" customWidth="1"/>
    <col min="13853" max="13853" width="8.85546875" style="84"/>
    <col min="13854" max="13854" width="7" style="84" customWidth="1"/>
    <col min="13855" max="13855" width="8.85546875" style="84"/>
    <col min="13856" max="13856" width="21.28515625" style="84" customWidth="1"/>
    <col min="13857" max="13857" width="9.5703125" style="84" customWidth="1"/>
    <col min="13858" max="14080" width="8.85546875" style="84"/>
    <col min="14081" max="14081" width="7.85546875" style="84" customWidth="1"/>
    <col min="14082" max="14082" width="23.85546875" style="84" customWidth="1"/>
    <col min="14083" max="14083" width="0" style="84" hidden="1" customWidth="1"/>
    <col min="14084" max="14084" width="9.28515625" style="84" customWidth="1"/>
    <col min="14085" max="14085" width="10.42578125" style="84" customWidth="1"/>
    <col min="14086" max="14086" width="14.28515625" style="84" bestFit="1" customWidth="1"/>
    <col min="14087" max="14087" width="9.5703125" style="84" customWidth="1"/>
    <col min="14088" max="14098" width="7.7109375" style="84" customWidth="1"/>
    <col min="14099" max="14099" width="6.7109375" style="84" customWidth="1"/>
    <col min="14100" max="14100" width="7.85546875" style="84" customWidth="1"/>
    <col min="14101" max="14101" width="8.28515625" style="84" customWidth="1"/>
    <col min="14102" max="14103" width="8.85546875" style="84"/>
    <col min="14104" max="14108" width="0" style="84" hidden="1" customWidth="1"/>
    <col min="14109" max="14109" width="8.85546875" style="84"/>
    <col min="14110" max="14110" width="7" style="84" customWidth="1"/>
    <col min="14111" max="14111" width="8.85546875" style="84"/>
    <col min="14112" max="14112" width="21.28515625" style="84" customWidth="1"/>
    <col min="14113" max="14113" width="9.5703125" style="84" customWidth="1"/>
    <col min="14114" max="14336" width="8.85546875" style="84"/>
    <col min="14337" max="14337" width="7.85546875" style="84" customWidth="1"/>
    <col min="14338" max="14338" width="23.85546875" style="84" customWidth="1"/>
    <col min="14339" max="14339" width="0" style="84" hidden="1" customWidth="1"/>
    <col min="14340" max="14340" width="9.28515625" style="84" customWidth="1"/>
    <col min="14341" max="14341" width="10.42578125" style="84" customWidth="1"/>
    <col min="14342" max="14342" width="14.28515625" style="84" bestFit="1" customWidth="1"/>
    <col min="14343" max="14343" width="9.5703125" style="84" customWidth="1"/>
    <col min="14344" max="14354" width="7.7109375" style="84" customWidth="1"/>
    <col min="14355" max="14355" width="6.7109375" style="84" customWidth="1"/>
    <col min="14356" max="14356" width="7.85546875" style="84" customWidth="1"/>
    <col min="14357" max="14357" width="8.28515625" style="84" customWidth="1"/>
    <col min="14358" max="14359" width="8.85546875" style="84"/>
    <col min="14360" max="14364" width="0" style="84" hidden="1" customWidth="1"/>
    <col min="14365" max="14365" width="8.85546875" style="84"/>
    <col min="14366" max="14366" width="7" style="84" customWidth="1"/>
    <col min="14367" max="14367" width="8.85546875" style="84"/>
    <col min="14368" max="14368" width="21.28515625" style="84" customWidth="1"/>
    <col min="14369" max="14369" width="9.5703125" style="84" customWidth="1"/>
    <col min="14370" max="14592" width="8.85546875" style="84"/>
    <col min="14593" max="14593" width="7.85546875" style="84" customWidth="1"/>
    <col min="14594" max="14594" width="23.85546875" style="84" customWidth="1"/>
    <col min="14595" max="14595" width="0" style="84" hidden="1" customWidth="1"/>
    <col min="14596" max="14596" width="9.28515625" style="84" customWidth="1"/>
    <col min="14597" max="14597" width="10.42578125" style="84" customWidth="1"/>
    <col min="14598" max="14598" width="14.28515625" style="84" bestFit="1" customWidth="1"/>
    <col min="14599" max="14599" width="9.5703125" style="84" customWidth="1"/>
    <col min="14600" max="14610" width="7.7109375" style="84" customWidth="1"/>
    <col min="14611" max="14611" width="6.7109375" style="84" customWidth="1"/>
    <col min="14612" max="14612" width="7.85546875" style="84" customWidth="1"/>
    <col min="14613" max="14613" width="8.28515625" style="84" customWidth="1"/>
    <col min="14614" max="14615" width="8.85546875" style="84"/>
    <col min="14616" max="14620" width="0" style="84" hidden="1" customWidth="1"/>
    <col min="14621" max="14621" width="8.85546875" style="84"/>
    <col min="14622" max="14622" width="7" style="84" customWidth="1"/>
    <col min="14623" max="14623" width="8.85546875" style="84"/>
    <col min="14624" max="14624" width="21.28515625" style="84" customWidth="1"/>
    <col min="14625" max="14625" width="9.5703125" style="84" customWidth="1"/>
    <col min="14626" max="14848" width="8.85546875" style="84"/>
    <col min="14849" max="14849" width="7.85546875" style="84" customWidth="1"/>
    <col min="14850" max="14850" width="23.85546875" style="84" customWidth="1"/>
    <col min="14851" max="14851" width="0" style="84" hidden="1" customWidth="1"/>
    <col min="14852" max="14852" width="9.28515625" style="84" customWidth="1"/>
    <col min="14853" max="14853" width="10.42578125" style="84" customWidth="1"/>
    <col min="14854" max="14854" width="14.28515625" style="84" bestFit="1" customWidth="1"/>
    <col min="14855" max="14855" width="9.5703125" style="84" customWidth="1"/>
    <col min="14856" max="14866" width="7.7109375" style="84" customWidth="1"/>
    <col min="14867" max="14867" width="6.7109375" style="84" customWidth="1"/>
    <col min="14868" max="14868" width="7.85546875" style="84" customWidth="1"/>
    <col min="14869" max="14869" width="8.28515625" style="84" customWidth="1"/>
    <col min="14870" max="14871" width="8.85546875" style="84"/>
    <col min="14872" max="14876" width="0" style="84" hidden="1" customWidth="1"/>
    <col min="14877" max="14877" width="8.85546875" style="84"/>
    <col min="14878" max="14878" width="7" style="84" customWidth="1"/>
    <col min="14879" max="14879" width="8.85546875" style="84"/>
    <col min="14880" max="14880" width="21.28515625" style="84" customWidth="1"/>
    <col min="14881" max="14881" width="9.5703125" style="84" customWidth="1"/>
    <col min="14882" max="15104" width="8.85546875" style="84"/>
    <col min="15105" max="15105" width="7.85546875" style="84" customWidth="1"/>
    <col min="15106" max="15106" width="23.85546875" style="84" customWidth="1"/>
    <col min="15107" max="15107" width="0" style="84" hidden="1" customWidth="1"/>
    <col min="15108" max="15108" width="9.28515625" style="84" customWidth="1"/>
    <col min="15109" max="15109" width="10.42578125" style="84" customWidth="1"/>
    <col min="15110" max="15110" width="14.28515625" style="84" bestFit="1" customWidth="1"/>
    <col min="15111" max="15111" width="9.5703125" style="84" customWidth="1"/>
    <col min="15112" max="15122" width="7.7109375" style="84" customWidth="1"/>
    <col min="15123" max="15123" width="6.7109375" style="84" customWidth="1"/>
    <col min="15124" max="15124" width="7.85546875" style="84" customWidth="1"/>
    <col min="15125" max="15125" width="8.28515625" style="84" customWidth="1"/>
    <col min="15126" max="15127" width="8.85546875" style="84"/>
    <col min="15128" max="15132" width="0" style="84" hidden="1" customWidth="1"/>
    <col min="15133" max="15133" width="8.85546875" style="84"/>
    <col min="15134" max="15134" width="7" style="84" customWidth="1"/>
    <col min="15135" max="15135" width="8.85546875" style="84"/>
    <col min="15136" max="15136" width="21.28515625" style="84" customWidth="1"/>
    <col min="15137" max="15137" width="9.5703125" style="84" customWidth="1"/>
    <col min="15138" max="15360" width="8.85546875" style="84"/>
    <col min="15361" max="15361" width="7.85546875" style="84" customWidth="1"/>
    <col min="15362" max="15362" width="23.85546875" style="84" customWidth="1"/>
    <col min="15363" max="15363" width="0" style="84" hidden="1" customWidth="1"/>
    <col min="15364" max="15364" width="9.28515625" style="84" customWidth="1"/>
    <col min="15365" max="15365" width="10.42578125" style="84" customWidth="1"/>
    <col min="15366" max="15366" width="14.28515625" style="84" bestFit="1" customWidth="1"/>
    <col min="15367" max="15367" width="9.5703125" style="84" customWidth="1"/>
    <col min="15368" max="15378" width="7.7109375" style="84" customWidth="1"/>
    <col min="15379" max="15379" width="6.7109375" style="84" customWidth="1"/>
    <col min="15380" max="15380" width="7.85546875" style="84" customWidth="1"/>
    <col min="15381" max="15381" width="8.28515625" style="84" customWidth="1"/>
    <col min="15382" max="15383" width="8.85546875" style="84"/>
    <col min="15384" max="15388" width="0" style="84" hidden="1" customWidth="1"/>
    <col min="15389" max="15389" width="8.85546875" style="84"/>
    <col min="15390" max="15390" width="7" style="84" customWidth="1"/>
    <col min="15391" max="15391" width="8.85546875" style="84"/>
    <col min="15392" max="15392" width="21.28515625" style="84" customWidth="1"/>
    <col min="15393" max="15393" width="9.5703125" style="84" customWidth="1"/>
    <col min="15394" max="15616" width="8.85546875" style="84"/>
    <col min="15617" max="15617" width="7.85546875" style="84" customWidth="1"/>
    <col min="15618" max="15618" width="23.85546875" style="84" customWidth="1"/>
    <col min="15619" max="15619" width="0" style="84" hidden="1" customWidth="1"/>
    <col min="15620" max="15620" width="9.28515625" style="84" customWidth="1"/>
    <col min="15621" max="15621" width="10.42578125" style="84" customWidth="1"/>
    <col min="15622" max="15622" width="14.28515625" style="84" bestFit="1" customWidth="1"/>
    <col min="15623" max="15623" width="9.5703125" style="84" customWidth="1"/>
    <col min="15624" max="15634" width="7.7109375" style="84" customWidth="1"/>
    <col min="15635" max="15635" width="6.7109375" style="84" customWidth="1"/>
    <col min="15636" max="15636" width="7.85546875" style="84" customWidth="1"/>
    <col min="15637" max="15637" width="8.28515625" style="84" customWidth="1"/>
    <col min="15638" max="15639" width="8.85546875" style="84"/>
    <col min="15640" max="15644" width="0" style="84" hidden="1" customWidth="1"/>
    <col min="15645" max="15645" width="8.85546875" style="84"/>
    <col min="15646" max="15646" width="7" style="84" customWidth="1"/>
    <col min="15647" max="15647" width="8.85546875" style="84"/>
    <col min="15648" max="15648" width="21.28515625" style="84" customWidth="1"/>
    <col min="15649" max="15649" width="9.5703125" style="84" customWidth="1"/>
    <col min="15650" max="15872" width="8.85546875" style="84"/>
    <col min="15873" max="15873" width="7.85546875" style="84" customWidth="1"/>
    <col min="15874" max="15874" width="23.85546875" style="84" customWidth="1"/>
    <col min="15875" max="15875" width="0" style="84" hidden="1" customWidth="1"/>
    <col min="15876" max="15876" width="9.28515625" style="84" customWidth="1"/>
    <col min="15877" max="15877" width="10.42578125" style="84" customWidth="1"/>
    <col min="15878" max="15878" width="14.28515625" style="84" bestFit="1" customWidth="1"/>
    <col min="15879" max="15879" width="9.5703125" style="84" customWidth="1"/>
    <col min="15880" max="15890" width="7.7109375" style="84" customWidth="1"/>
    <col min="15891" max="15891" width="6.7109375" style="84" customWidth="1"/>
    <col min="15892" max="15892" width="7.85546875" style="84" customWidth="1"/>
    <col min="15893" max="15893" width="8.28515625" style="84" customWidth="1"/>
    <col min="15894" max="15895" width="8.85546875" style="84"/>
    <col min="15896" max="15900" width="0" style="84" hidden="1" customWidth="1"/>
    <col min="15901" max="15901" width="8.85546875" style="84"/>
    <col min="15902" max="15902" width="7" style="84" customWidth="1"/>
    <col min="15903" max="15903" width="8.85546875" style="84"/>
    <col min="15904" max="15904" width="21.28515625" style="84" customWidth="1"/>
    <col min="15905" max="15905" width="9.5703125" style="84" customWidth="1"/>
    <col min="15906" max="16128" width="8.85546875" style="84"/>
    <col min="16129" max="16129" width="7.85546875" style="84" customWidth="1"/>
    <col min="16130" max="16130" width="23.85546875" style="84" customWidth="1"/>
    <col min="16131" max="16131" width="0" style="84" hidden="1" customWidth="1"/>
    <col min="16132" max="16132" width="9.28515625" style="84" customWidth="1"/>
    <col min="16133" max="16133" width="10.42578125" style="84" customWidth="1"/>
    <col min="16134" max="16134" width="14.28515625" style="84" bestFit="1" customWidth="1"/>
    <col min="16135" max="16135" width="9.5703125" style="84" customWidth="1"/>
    <col min="16136" max="16146" width="7.7109375" style="84" customWidth="1"/>
    <col min="16147" max="16147" width="6.7109375" style="84" customWidth="1"/>
    <col min="16148" max="16148" width="7.85546875" style="84" customWidth="1"/>
    <col min="16149" max="16149" width="8.28515625" style="84" customWidth="1"/>
    <col min="16150" max="16151" width="8.85546875" style="84"/>
    <col min="16152" max="16156" width="0" style="84" hidden="1" customWidth="1"/>
    <col min="16157" max="16157" width="8.85546875" style="84"/>
    <col min="16158" max="16158" width="7" style="84" customWidth="1"/>
    <col min="16159" max="16159" width="8.85546875" style="84"/>
    <col min="16160" max="16160" width="21.28515625" style="84" customWidth="1"/>
    <col min="16161" max="16161" width="9.5703125" style="84" customWidth="1"/>
    <col min="16162" max="16384" width="8.85546875" style="84"/>
  </cols>
  <sheetData>
    <row r="1" spans="1:33" s="83" customFormat="1" ht="43.15" customHeight="1" thickBot="1" x14ac:dyDescent="0.25">
      <c r="A1" s="298" t="s">
        <v>23</v>
      </c>
      <c r="B1" s="299" t="s">
        <v>1</v>
      </c>
      <c r="C1" s="300" t="s">
        <v>1</v>
      </c>
      <c r="D1" s="300" t="s">
        <v>2</v>
      </c>
      <c r="E1" s="301" t="s">
        <v>24</v>
      </c>
      <c r="F1" s="302"/>
      <c r="G1" s="302" t="s">
        <v>25</v>
      </c>
      <c r="H1" s="303" t="s">
        <v>14</v>
      </c>
      <c r="I1" s="304" t="s">
        <v>13</v>
      </c>
      <c r="J1" s="305" t="s">
        <v>16</v>
      </c>
      <c r="K1" s="306" t="s">
        <v>49</v>
      </c>
      <c r="L1" s="307" t="s">
        <v>48</v>
      </c>
      <c r="M1" s="308" t="s">
        <v>21</v>
      </c>
      <c r="N1" s="309" t="s">
        <v>22</v>
      </c>
      <c r="O1" s="310" t="s">
        <v>47</v>
      </c>
      <c r="P1" s="311" t="s">
        <v>4</v>
      </c>
      <c r="Q1" s="312" t="s">
        <v>5</v>
      </c>
      <c r="R1" s="313" t="s">
        <v>3</v>
      </c>
      <c r="S1" s="227" t="s">
        <v>57</v>
      </c>
      <c r="T1" s="145" t="s">
        <v>78</v>
      </c>
      <c r="U1" s="145" t="s">
        <v>54</v>
      </c>
      <c r="V1" s="148" t="s">
        <v>55</v>
      </c>
      <c r="W1" s="146" t="s">
        <v>56</v>
      </c>
      <c r="X1" s="228" t="s">
        <v>76</v>
      </c>
      <c r="Y1" s="228" t="s">
        <v>2</v>
      </c>
      <c r="Z1" s="228" t="s">
        <v>80</v>
      </c>
      <c r="AA1" s="228" t="s">
        <v>72</v>
      </c>
      <c r="AB1" s="228" t="s">
        <v>77</v>
      </c>
      <c r="AC1" s="227" t="s">
        <v>81</v>
      </c>
      <c r="AE1" s="423" t="s">
        <v>91</v>
      </c>
      <c r="AF1" s="424"/>
      <c r="AG1" s="425"/>
    </row>
    <row r="2" spans="1:33" x14ac:dyDescent="0.2">
      <c r="A2" s="346">
        <v>124</v>
      </c>
      <c r="B2" s="378" t="s">
        <v>217</v>
      </c>
      <c r="C2" s="378" t="str">
        <f>LOWER(B2)</f>
        <v>ray monik</v>
      </c>
      <c r="D2" s="347" t="s">
        <v>13</v>
      </c>
      <c r="E2" s="379" t="s">
        <v>368</v>
      </c>
      <c r="F2" s="387"/>
      <c r="G2" s="347" t="s">
        <v>369</v>
      </c>
      <c r="H2" s="280" t="str">
        <f>IF($D2=H$1,$S2,"")</f>
        <v/>
      </c>
      <c r="I2" s="280">
        <f t="shared" ref="I2:R2" si="0">IF($D2=I$1,$S2,"")</f>
        <v>100</v>
      </c>
      <c r="J2" s="280" t="str">
        <f t="shared" si="0"/>
        <v/>
      </c>
      <c r="K2" s="280" t="str">
        <f t="shared" si="0"/>
        <v/>
      </c>
      <c r="L2" s="280" t="str">
        <f t="shared" si="0"/>
        <v/>
      </c>
      <c r="M2" s="280" t="str">
        <f t="shared" si="0"/>
        <v/>
      </c>
      <c r="N2" s="280" t="str">
        <f t="shared" si="0"/>
        <v/>
      </c>
      <c r="O2" s="280" t="str">
        <f t="shared" si="0"/>
        <v/>
      </c>
      <c r="P2" s="280" t="str">
        <f t="shared" si="0"/>
        <v/>
      </c>
      <c r="Q2" s="280" t="str">
        <f t="shared" si="0"/>
        <v/>
      </c>
      <c r="R2" s="281" t="str">
        <f t="shared" si="0"/>
        <v/>
      </c>
      <c r="S2" s="314">
        <f t="shared" ref="S2:S32" si="1">IFERROR(VLOOKUP($Z2,Points2019,2,0),0)</f>
        <v>100</v>
      </c>
      <c r="T2" s="272">
        <f t="shared" ref="T2:T32" si="2">AB2-S2</f>
        <v>0</v>
      </c>
      <c r="U2" s="273">
        <f t="shared" ref="U2:U7" si="3">IFERROR(VLOOKUP(D2,BenchmarksRd4,3,0)*86400,"")</f>
        <v>84.986999999999995</v>
      </c>
      <c r="V2" s="274">
        <f t="shared" ref="V2:V24" si="4">(($E2*86400)-U2)</f>
        <v>3.5690000000000026</v>
      </c>
      <c r="W2" s="275">
        <f t="shared" ref="W2:W24" si="5">IF(V2&lt;=0,10,IF(V2&lt;1,5,IF(V2&lt;2,0,IF(V2&lt;3,-5,-10))))</f>
        <v>-10</v>
      </c>
      <c r="X2" s="247">
        <f t="shared" ref="X2:X32" si="6">IFERROR(VLOOKUP(D2,Class2019,4,0),"n/a")</f>
        <v>6</v>
      </c>
      <c r="Y2" s="155">
        <f t="shared" ref="Y2:Y32" si="7">IFERROR(VLOOKUP(D2,Class2019,3,0),"n/a")</f>
        <v>10</v>
      </c>
      <c r="Z2" s="155">
        <f>IF($Y2="n/a","",IFERROR(COUNTIF($Y$2:$Y2,"="&amp;Y2),""))</f>
        <v>1</v>
      </c>
      <c r="AA2" s="155">
        <f>COUNTIF($X1:X$2,"&lt;"&amp;X2)</f>
        <v>0</v>
      </c>
      <c r="AB2" s="185">
        <f t="shared" ref="AB2:AB32" si="8">IF($Y2="n/a",0,IFERROR(VLOOKUP(Z2+AA2,Points2019,2,0),15))</f>
        <v>100</v>
      </c>
      <c r="AC2" s="315">
        <f t="shared" ref="AC2:AC32" si="9">(S2+T2+W2)</f>
        <v>90</v>
      </c>
      <c r="AE2" s="187" t="s">
        <v>3</v>
      </c>
      <c r="AF2" s="316" t="s">
        <v>65</v>
      </c>
      <c r="AG2" s="317">
        <v>1.1239236111111111E-3</v>
      </c>
    </row>
    <row r="3" spans="1:33" x14ac:dyDescent="0.2">
      <c r="A3" s="229">
        <v>73</v>
      </c>
      <c r="B3" s="1" t="s">
        <v>219</v>
      </c>
      <c r="C3" s="1" t="str">
        <f t="shared" ref="C3:C32" si="10">LOWER(B3)</f>
        <v>david adam</v>
      </c>
      <c r="D3" s="8" t="s">
        <v>49</v>
      </c>
      <c r="E3" s="297" t="s">
        <v>370</v>
      </c>
      <c r="F3" s="56" t="s">
        <v>104</v>
      </c>
      <c r="G3" s="8" t="s">
        <v>222</v>
      </c>
      <c r="H3" s="186" t="str">
        <f t="shared" ref="H3:R26" si="11">IF($D3=H$1,$S3,"")</f>
        <v/>
      </c>
      <c r="I3" s="186" t="str">
        <f t="shared" si="11"/>
        <v/>
      </c>
      <c r="J3" s="186" t="str">
        <f t="shared" si="11"/>
        <v/>
      </c>
      <c r="K3" s="186">
        <f t="shared" si="11"/>
        <v>100</v>
      </c>
      <c r="L3" s="186" t="str">
        <f t="shared" si="11"/>
        <v/>
      </c>
      <c r="M3" s="186" t="str">
        <f t="shared" si="11"/>
        <v/>
      </c>
      <c r="N3" s="186" t="str">
        <f t="shared" si="11"/>
        <v/>
      </c>
      <c r="O3" s="186" t="str">
        <f t="shared" si="11"/>
        <v/>
      </c>
      <c r="P3" s="186" t="str">
        <f t="shared" si="11"/>
        <v/>
      </c>
      <c r="Q3" s="186" t="str">
        <f t="shared" si="11"/>
        <v/>
      </c>
      <c r="R3" s="198" t="str">
        <f t="shared" si="11"/>
        <v/>
      </c>
      <c r="S3" s="318">
        <f t="shared" si="1"/>
        <v>100</v>
      </c>
      <c r="T3" s="138">
        <f t="shared" si="2"/>
        <v>0</v>
      </c>
      <c r="U3" s="125">
        <f t="shared" si="3"/>
        <v>89.442999999999998</v>
      </c>
      <c r="V3" s="150">
        <f t="shared" si="4"/>
        <v>-9.0999999999993975E-2</v>
      </c>
      <c r="W3" s="82">
        <f t="shared" si="5"/>
        <v>10</v>
      </c>
      <c r="X3" s="248">
        <f t="shared" si="6"/>
        <v>4</v>
      </c>
      <c r="Y3" s="139">
        <f t="shared" si="7"/>
        <v>8</v>
      </c>
      <c r="Z3" s="139">
        <f>IF($Y3="n/a","",IFERROR(COUNTIF($Y$2:$Y3,"="&amp;Y3),""))</f>
        <v>1</v>
      </c>
      <c r="AA3" s="139">
        <f>COUNTIF($X2:X$2,"&lt;"&amp;X3)</f>
        <v>0</v>
      </c>
      <c r="AB3" s="149">
        <f t="shared" si="8"/>
        <v>100</v>
      </c>
      <c r="AC3" s="319">
        <f t="shared" si="9"/>
        <v>110</v>
      </c>
      <c r="AE3" s="188" t="s">
        <v>5</v>
      </c>
      <c r="AF3" s="320" t="s">
        <v>239</v>
      </c>
      <c r="AG3" s="321">
        <v>1.100925925925926E-3</v>
      </c>
    </row>
    <row r="4" spans="1:33" x14ac:dyDescent="0.2">
      <c r="A4" s="229">
        <v>88</v>
      </c>
      <c r="B4" s="245" t="s">
        <v>216</v>
      </c>
      <c r="C4" s="1" t="str">
        <f t="shared" si="10"/>
        <v>randy stagno navarra</v>
      </c>
      <c r="D4" s="8" t="s">
        <v>49</v>
      </c>
      <c r="E4" s="17" t="s">
        <v>371</v>
      </c>
      <c r="F4" s="11"/>
      <c r="G4" s="8" t="s">
        <v>210</v>
      </c>
      <c r="H4" s="186" t="str">
        <f t="shared" si="11"/>
        <v/>
      </c>
      <c r="I4" s="186" t="str">
        <f t="shared" si="11"/>
        <v/>
      </c>
      <c r="J4" s="186" t="str">
        <f t="shared" si="11"/>
        <v/>
      </c>
      <c r="K4" s="186">
        <f t="shared" si="11"/>
        <v>75</v>
      </c>
      <c r="L4" s="186" t="str">
        <f t="shared" si="11"/>
        <v/>
      </c>
      <c r="M4" s="186" t="str">
        <f t="shared" si="11"/>
        <v/>
      </c>
      <c r="N4" s="186" t="str">
        <f t="shared" si="11"/>
        <v/>
      </c>
      <c r="O4" s="186" t="str">
        <f t="shared" si="11"/>
        <v/>
      </c>
      <c r="P4" s="186" t="str">
        <f t="shared" si="11"/>
        <v/>
      </c>
      <c r="Q4" s="186" t="str">
        <f t="shared" si="11"/>
        <v/>
      </c>
      <c r="R4" s="198" t="str">
        <f t="shared" si="11"/>
        <v/>
      </c>
      <c r="S4" s="318">
        <f t="shared" si="1"/>
        <v>75</v>
      </c>
      <c r="T4" s="138">
        <f>AB4-S4</f>
        <v>0</v>
      </c>
      <c r="U4" s="125">
        <f t="shared" si="3"/>
        <v>89.442999999999998</v>
      </c>
      <c r="V4" s="150">
        <f t="shared" si="4"/>
        <v>2.2000000000005571E-2</v>
      </c>
      <c r="W4" s="82">
        <f t="shared" si="5"/>
        <v>5</v>
      </c>
      <c r="X4" s="248">
        <f t="shared" si="6"/>
        <v>4</v>
      </c>
      <c r="Y4" s="139">
        <f t="shared" si="7"/>
        <v>8</v>
      </c>
      <c r="Z4" s="139">
        <f>IF($Y4="n/a","",IFERROR(COUNTIF($Y$2:$Y4,"="&amp;Y4),""))</f>
        <v>2</v>
      </c>
      <c r="AA4" s="139">
        <f>COUNTIF($X$2:X3,"&lt;"&amp;X4)</f>
        <v>0</v>
      </c>
      <c r="AB4" s="149">
        <f t="shared" si="8"/>
        <v>75</v>
      </c>
      <c r="AC4" s="319">
        <f t="shared" si="9"/>
        <v>80</v>
      </c>
      <c r="AE4" s="189" t="s">
        <v>4</v>
      </c>
      <c r="AF4" s="111" t="s">
        <v>240</v>
      </c>
      <c r="AG4" s="322">
        <v>1.0593518518518517E-3</v>
      </c>
    </row>
    <row r="5" spans="1:33" x14ac:dyDescent="0.2">
      <c r="A5" s="229">
        <v>6</v>
      </c>
      <c r="B5" s="1" t="s">
        <v>211</v>
      </c>
      <c r="C5" s="1" t="str">
        <f t="shared" si="10"/>
        <v>russell garner</v>
      </c>
      <c r="D5" s="8" t="s">
        <v>48</v>
      </c>
      <c r="E5" s="17" t="s">
        <v>372</v>
      </c>
      <c r="F5" s="11"/>
      <c r="G5" s="8" t="s">
        <v>210</v>
      </c>
      <c r="H5" s="186" t="str">
        <f t="shared" si="11"/>
        <v/>
      </c>
      <c r="I5" s="186" t="str">
        <f t="shared" si="11"/>
        <v/>
      </c>
      <c r="J5" s="186" t="str">
        <f t="shared" si="11"/>
        <v/>
      </c>
      <c r="K5" s="186" t="str">
        <f t="shared" si="11"/>
        <v/>
      </c>
      <c r="L5" s="186">
        <f t="shared" si="11"/>
        <v>100</v>
      </c>
      <c r="M5" s="186" t="str">
        <f t="shared" si="11"/>
        <v/>
      </c>
      <c r="N5" s="186" t="str">
        <f t="shared" si="11"/>
        <v/>
      </c>
      <c r="O5" s="186" t="str">
        <f t="shared" si="11"/>
        <v/>
      </c>
      <c r="P5" s="186" t="str">
        <f t="shared" si="11"/>
        <v/>
      </c>
      <c r="Q5" s="186" t="str">
        <f t="shared" si="11"/>
        <v/>
      </c>
      <c r="R5" s="198" t="str">
        <f t="shared" si="11"/>
        <v/>
      </c>
      <c r="S5" s="318">
        <f t="shared" si="1"/>
        <v>100</v>
      </c>
      <c r="T5" s="138">
        <f>AB5-S5</f>
        <v>0</v>
      </c>
      <c r="U5" s="125">
        <f t="shared" si="3"/>
        <v>89.647000000000006</v>
      </c>
      <c r="V5" s="150">
        <f t="shared" si="4"/>
        <v>0.24199999999997601</v>
      </c>
      <c r="W5" s="82">
        <f t="shared" si="5"/>
        <v>5</v>
      </c>
      <c r="X5" s="248">
        <f t="shared" si="6"/>
        <v>4</v>
      </c>
      <c r="Y5" s="139">
        <f t="shared" si="7"/>
        <v>7</v>
      </c>
      <c r="Z5" s="139">
        <f>IF($Y5="n/a","",IFERROR(COUNTIF($Y$2:$Y5,"="&amp;Y5),""))</f>
        <v>1</v>
      </c>
      <c r="AA5" s="139">
        <f>COUNTIF($X$2:X4,"&lt;"&amp;X5)</f>
        <v>0</v>
      </c>
      <c r="AB5" s="149">
        <f t="shared" si="8"/>
        <v>100</v>
      </c>
      <c r="AC5" s="319">
        <f t="shared" si="9"/>
        <v>105</v>
      </c>
      <c r="AE5" s="190" t="s">
        <v>47</v>
      </c>
      <c r="AF5" s="105" t="s">
        <v>64</v>
      </c>
      <c r="AG5" s="323">
        <v>1.0619444444444444E-3</v>
      </c>
    </row>
    <row r="6" spans="1:33" x14ac:dyDescent="0.2">
      <c r="A6" s="229">
        <v>79</v>
      </c>
      <c r="B6" s="1" t="s">
        <v>292</v>
      </c>
      <c r="C6" s="1" t="str">
        <f t="shared" si="10"/>
        <v>dean hasnat</v>
      </c>
      <c r="D6" s="8" t="s">
        <v>48</v>
      </c>
      <c r="E6" s="17" t="s">
        <v>373</v>
      </c>
      <c r="F6" s="11"/>
      <c r="G6" s="8" t="s">
        <v>222</v>
      </c>
      <c r="H6" s="186" t="str">
        <f t="shared" si="11"/>
        <v/>
      </c>
      <c r="I6" s="186" t="str">
        <f t="shared" si="11"/>
        <v/>
      </c>
      <c r="J6" s="186" t="str">
        <f t="shared" si="11"/>
        <v/>
      </c>
      <c r="K6" s="186" t="str">
        <f t="shared" si="11"/>
        <v/>
      </c>
      <c r="L6" s="186">
        <f t="shared" si="11"/>
        <v>75</v>
      </c>
      <c r="M6" s="186" t="str">
        <f t="shared" si="11"/>
        <v/>
      </c>
      <c r="N6" s="186" t="str">
        <f t="shared" si="11"/>
        <v/>
      </c>
      <c r="O6" s="186" t="str">
        <f t="shared" si="11"/>
        <v/>
      </c>
      <c r="P6" s="186" t="str">
        <f t="shared" si="11"/>
        <v/>
      </c>
      <c r="Q6" s="186" t="str">
        <f t="shared" si="11"/>
        <v/>
      </c>
      <c r="R6" s="198" t="str">
        <f t="shared" si="11"/>
        <v/>
      </c>
      <c r="S6" s="318">
        <f t="shared" si="1"/>
        <v>75</v>
      </c>
      <c r="T6" s="138">
        <f t="shared" si="2"/>
        <v>0</v>
      </c>
      <c r="U6" s="125">
        <f t="shared" si="3"/>
        <v>89.647000000000006</v>
      </c>
      <c r="V6" s="150">
        <f t="shared" si="4"/>
        <v>0.78699999999999193</v>
      </c>
      <c r="W6" s="82">
        <f t="shared" si="5"/>
        <v>5</v>
      </c>
      <c r="X6" s="248">
        <f t="shared" si="6"/>
        <v>4</v>
      </c>
      <c r="Y6" s="139">
        <f t="shared" si="7"/>
        <v>7</v>
      </c>
      <c r="Z6" s="139">
        <f>IF($Y6="n/a","",IFERROR(COUNTIF($Y$2:$Y6,"="&amp;Y6),""))</f>
        <v>2</v>
      </c>
      <c r="AA6" s="139">
        <f>COUNTIF($X$2:X5,"&lt;"&amp;X6)</f>
        <v>0</v>
      </c>
      <c r="AB6" s="149">
        <f t="shared" si="8"/>
        <v>75</v>
      </c>
      <c r="AC6" s="319">
        <f t="shared" si="9"/>
        <v>80</v>
      </c>
      <c r="AE6" s="191" t="s">
        <v>22</v>
      </c>
      <c r="AF6" s="324" t="s">
        <v>157</v>
      </c>
      <c r="AG6" s="325">
        <v>1.1209143518518519E-3</v>
      </c>
    </row>
    <row r="7" spans="1:33" x14ac:dyDescent="0.2">
      <c r="A7" s="229">
        <v>2</v>
      </c>
      <c r="B7" s="1" t="s">
        <v>247</v>
      </c>
      <c r="C7" s="1" t="str">
        <f t="shared" si="10"/>
        <v>matt brogan</v>
      </c>
      <c r="D7" s="8" t="s">
        <v>49</v>
      </c>
      <c r="E7" s="17" t="s">
        <v>374</v>
      </c>
      <c r="F7" s="11"/>
      <c r="G7" s="8" t="s">
        <v>369</v>
      </c>
      <c r="H7" s="186" t="str">
        <f t="shared" si="11"/>
        <v/>
      </c>
      <c r="I7" s="186" t="str">
        <f t="shared" si="11"/>
        <v/>
      </c>
      <c r="J7" s="186" t="str">
        <f t="shared" si="11"/>
        <v/>
      </c>
      <c r="K7" s="186">
        <f t="shared" si="11"/>
        <v>60</v>
      </c>
      <c r="L7" s="186" t="str">
        <f t="shared" si="11"/>
        <v/>
      </c>
      <c r="M7" s="186" t="str">
        <f t="shared" si="11"/>
        <v/>
      </c>
      <c r="N7" s="186" t="str">
        <f t="shared" si="11"/>
        <v/>
      </c>
      <c r="O7" s="186" t="str">
        <f t="shared" si="11"/>
        <v/>
      </c>
      <c r="P7" s="186" t="str">
        <f t="shared" si="11"/>
        <v/>
      </c>
      <c r="Q7" s="186" t="str">
        <f t="shared" si="11"/>
        <v/>
      </c>
      <c r="R7" s="198" t="str">
        <f t="shared" si="11"/>
        <v/>
      </c>
      <c r="S7" s="318">
        <f t="shared" si="1"/>
        <v>60</v>
      </c>
      <c r="T7" s="138">
        <f t="shared" si="2"/>
        <v>0</v>
      </c>
      <c r="U7" s="125">
        <f t="shared" si="3"/>
        <v>89.442999999999998</v>
      </c>
      <c r="V7" s="150">
        <f t="shared" si="4"/>
        <v>1.1580000000000013</v>
      </c>
      <c r="W7" s="82">
        <f t="shared" si="5"/>
        <v>0</v>
      </c>
      <c r="X7" s="248">
        <f t="shared" si="6"/>
        <v>4</v>
      </c>
      <c r="Y7" s="139">
        <f t="shared" si="7"/>
        <v>8</v>
      </c>
      <c r="Z7" s="139">
        <f>IF($Y7="n/a","",IFERROR(COUNTIF($Y$2:$Y7,"="&amp;Y7),""))</f>
        <v>3</v>
      </c>
      <c r="AA7" s="139">
        <f>COUNTIF($X$2:X6,"&lt;"&amp;X7)</f>
        <v>0</v>
      </c>
      <c r="AB7" s="149">
        <f t="shared" si="8"/>
        <v>60</v>
      </c>
      <c r="AC7" s="319">
        <f t="shared" si="9"/>
        <v>60</v>
      </c>
      <c r="AE7" s="192" t="s">
        <v>21</v>
      </c>
      <c r="AF7" s="42" t="s">
        <v>242</v>
      </c>
      <c r="AG7" s="327">
        <v>1.0919907407407408E-3</v>
      </c>
    </row>
    <row r="8" spans="1:33" x14ac:dyDescent="0.2">
      <c r="A8" s="229">
        <v>21</v>
      </c>
      <c r="B8" s="1" t="s">
        <v>218</v>
      </c>
      <c r="C8" s="1" t="str">
        <f t="shared" si="10"/>
        <v>gavin newman</v>
      </c>
      <c r="D8" s="8" t="s">
        <v>48</v>
      </c>
      <c r="E8" s="17" t="s">
        <v>375</v>
      </c>
      <c r="F8" s="11"/>
      <c r="G8" s="8" t="s">
        <v>369</v>
      </c>
      <c r="H8" s="186" t="str">
        <f t="shared" si="11"/>
        <v/>
      </c>
      <c r="I8" s="186" t="str">
        <f t="shared" si="11"/>
        <v/>
      </c>
      <c r="J8" s="186" t="str">
        <f t="shared" si="11"/>
        <v/>
      </c>
      <c r="K8" s="186" t="str">
        <f t="shared" si="11"/>
        <v/>
      </c>
      <c r="L8" s="186">
        <f t="shared" si="11"/>
        <v>60</v>
      </c>
      <c r="M8" s="186" t="str">
        <f t="shared" si="11"/>
        <v/>
      </c>
      <c r="N8" s="186" t="str">
        <f t="shared" si="11"/>
        <v/>
      </c>
      <c r="O8" s="186" t="str">
        <f t="shared" si="11"/>
        <v/>
      </c>
      <c r="P8" s="186" t="str">
        <f t="shared" si="11"/>
        <v/>
      </c>
      <c r="Q8" s="186" t="str">
        <f t="shared" si="11"/>
        <v/>
      </c>
      <c r="R8" s="198" t="str">
        <f t="shared" si="11"/>
        <v/>
      </c>
      <c r="S8" s="318">
        <f t="shared" si="1"/>
        <v>60</v>
      </c>
      <c r="T8" s="138">
        <f>AB8-S8</f>
        <v>0</v>
      </c>
      <c r="U8" s="125">
        <f t="shared" ref="U8:U9" si="12">IFERROR(VLOOKUP(D8,BenchmarksRd4,3,0)*86400,"")</f>
        <v>89.647000000000006</v>
      </c>
      <c r="V8" s="150">
        <f t="shared" si="4"/>
        <v>1.3840000000000003</v>
      </c>
      <c r="W8" s="82">
        <f t="shared" si="5"/>
        <v>0</v>
      </c>
      <c r="X8" s="248">
        <f t="shared" si="6"/>
        <v>4</v>
      </c>
      <c r="Y8" s="139">
        <f t="shared" si="7"/>
        <v>7</v>
      </c>
      <c r="Z8" s="139">
        <f>IF($Y8="n/a","",IFERROR(COUNTIF($Y$2:$Y8,"="&amp;Y8),""))</f>
        <v>3</v>
      </c>
      <c r="AA8" s="139">
        <f>COUNTIF($X$2:X7,"&lt;"&amp;X8)</f>
        <v>0</v>
      </c>
      <c r="AB8" s="149">
        <f t="shared" si="8"/>
        <v>60</v>
      </c>
      <c r="AC8" s="319">
        <f>(S8+T8+W8)</f>
        <v>60</v>
      </c>
      <c r="AE8" s="193" t="s">
        <v>48</v>
      </c>
      <c r="AF8" s="328" t="s">
        <v>89</v>
      </c>
      <c r="AG8" s="329">
        <v>1.0375810185185186E-3</v>
      </c>
    </row>
    <row r="9" spans="1:33" x14ac:dyDescent="0.2">
      <c r="A9" s="229">
        <v>50</v>
      </c>
      <c r="B9" s="1" t="s">
        <v>241</v>
      </c>
      <c r="C9" s="1" t="str">
        <f t="shared" si="10"/>
        <v>alan conrad</v>
      </c>
      <c r="D9" s="8" t="s">
        <v>49</v>
      </c>
      <c r="E9" s="17" t="s">
        <v>376</v>
      </c>
      <c r="F9" s="11"/>
      <c r="G9" s="8" t="s">
        <v>210</v>
      </c>
      <c r="H9" s="186" t="str">
        <f t="shared" si="11"/>
        <v/>
      </c>
      <c r="I9" s="186" t="str">
        <f t="shared" si="11"/>
        <v/>
      </c>
      <c r="J9" s="186" t="str">
        <f t="shared" si="11"/>
        <v/>
      </c>
      <c r="K9" s="186">
        <f t="shared" si="11"/>
        <v>45</v>
      </c>
      <c r="L9" s="186" t="str">
        <f t="shared" si="11"/>
        <v/>
      </c>
      <c r="M9" s="186" t="str">
        <f t="shared" si="11"/>
        <v/>
      </c>
      <c r="N9" s="186" t="str">
        <f t="shared" si="11"/>
        <v/>
      </c>
      <c r="O9" s="186" t="str">
        <f t="shared" si="11"/>
        <v/>
      </c>
      <c r="P9" s="186" t="str">
        <f t="shared" si="11"/>
        <v/>
      </c>
      <c r="Q9" s="186" t="str">
        <f t="shared" si="11"/>
        <v/>
      </c>
      <c r="R9" s="198" t="str">
        <f t="shared" si="11"/>
        <v/>
      </c>
      <c r="S9" s="318">
        <f t="shared" si="1"/>
        <v>45</v>
      </c>
      <c r="T9" s="138">
        <f>AB9-S9</f>
        <v>0</v>
      </c>
      <c r="U9" s="125">
        <f t="shared" si="12"/>
        <v>89.442999999999998</v>
      </c>
      <c r="V9" s="150">
        <f t="shared" si="4"/>
        <v>2.8130000000000024</v>
      </c>
      <c r="W9" s="82">
        <f t="shared" si="5"/>
        <v>-5</v>
      </c>
      <c r="X9" s="248">
        <f t="shared" si="6"/>
        <v>4</v>
      </c>
      <c r="Y9" s="139">
        <f t="shared" si="7"/>
        <v>8</v>
      </c>
      <c r="Z9" s="139">
        <f>IF($Y9="n/a","",IFERROR(COUNTIF($Y$2:$Y9,"="&amp;Y9),""))</f>
        <v>4</v>
      </c>
      <c r="AA9" s="139">
        <f>COUNTIF($X$2:X8,"&lt;"&amp;X9)</f>
        <v>0</v>
      </c>
      <c r="AB9" s="149">
        <f t="shared" si="8"/>
        <v>45</v>
      </c>
      <c r="AC9" s="319">
        <f>(S9+T9+W9)</f>
        <v>40</v>
      </c>
      <c r="AE9" s="194" t="s">
        <v>49</v>
      </c>
      <c r="AF9" s="326" t="s">
        <v>64</v>
      </c>
      <c r="AG9" s="331">
        <v>1.0352199074074074E-3</v>
      </c>
    </row>
    <row r="10" spans="1:33" x14ac:dyDescent="0.2">
      <c r="A10" s="229">
        <v>82</v>
      </c>
      <c r="B10" s="1" t="s">
        <v>225</v>
      </c>
      <c r="C10" s="1" t="str">
        <f t="shared" si="10"/>
        <v>steve williamsz</v>
      </c>
      <c r="D10" s="8" t="s">
        <v>21</v>
      </c>
      <c r="E10" s="17" t="s">
        <v>377</v>
      </c>
      <c r="F10" s="11"/>
      <c r="G10" s="8" t="s">
        <v>135</v>
      </c>
      <c r="H10" s="186" t="str">
        <f t="shared" si="11"/>
        <v/>
      </c>
      <c r="I10" s="186" t="str">
        <f t="shared" si="11"/>
        <v/>
      </c>
      <c r="J10" s="186" t="str">
        <f t="shared" si="11"/>
        <v/>
      </c>
      <c r="K10" s="186" t="str">
        <f t="shared" si="11"/>
        <v/>
      </c>
      <c r="L10" s="186" t="str">
        <f t="shared" si="11"/>
        <v/>
      </c>
      <c r="M10" s="186">
        <f t="shared" si="11"/>
        <v>100</v>
      </c>
      <c r="N10" s="186" t="str">
        <f t="shared" si="11"/>
        <v/>
      </c>
      <c r="O10" s="186" t="str">
        <f t="shared" si="11"/>
        <v/>
      </c>
      <c r="P10" s="186" t="str">
        <f t="shared" si="11"/>
        <v/>
      </c>
      <c r="Q10" s="186" t="str">
        <f t="shared" si="11"/>
        <v/>
      </c>
      <c r="R10" s="198" t="str">
        <f t="shared" si="11"/>
        <v/>
      </c>
      <c r="S10" s="318">
        <f t="shared" si="1"/>
        <v>100</v>
      </c>
      <c r="T10" s="138">
        <f>AB10-S10</f>
        <v>0</v>
      </c>
      <c r="U10" s="125">
        <f t="shared" ref="U10:U32" si="13">IFERROR(VLOOKUP(D10,BenchmarksRd4,3,0)*86400,"")</f>
        <v>94.348000000000013</v>
      </c>
      <c r="V10" s="150">
        <f t="shared" si="4"/>
        <v>1.0709999999999837</v>
      </c>
      <c r="W10" s="82">
        <f t="shared" si="5"/>
        <v>0</v>
      </c>
      <c r="X10" s="248">
        <f t="shared" si="6"/>
        <v>2</v>
      </c>
      <c r="Y10" s="139">
        <f t="shared" si="7"/>
        <v>4</v>
      </c>
      <c r="Z10" s="139">
        <f>IF($Y10="n/a","",IFERROR(COUNTIF($Y$2:$Y10,"="&amp;Y10),""))</f>
        <v>1</v>
      </c>
      <c r="AA10" s="139">
        <f>COUNTIF($X$2:X9,"&lt;"&amp;X10)</f>
        <v>0</v>
      </c>
      <c r="AB10" s="149">
        <f t="shared" si="8"/>
        <v>100</v>
      </c>
      <c r="AC10" s="319">
        <f>(S10+T10+W10)</f>
        <v>100</v>
      </c>
      <c r="AE10" s="195" t="s">
        <v>16</v>
      </c>
      <c r="AF10" s="332" t="s">
        <v>89</v>
      </c>
      <c r="AG10" s="333">
        <v>1.0092592592592592E-3</v>
      </c>
    </row>
    <row r="11" spans="1:33" x14ac:dyDescent="0.2">
      <c r="A11" s="229">
        <v>10</v>
      </c>
      <c r="B11" s="1" t="s">
        <v>378</v>
      </c>
      <c r="C11" s="1" t="str">
        <f t="shared" si="10"/>
        <v>hung do</v>
      </c>
      <c r="D11" s="8" t="s">
        <v>4</v>
      </c>
      <c r="E11" s="17" t="s">
        <v>379</v>
      </c>
      <c r="F11" s="11"/>
      <c r="G11" s="8" t="s">
        <v>222</v>
      </c>
      <c r="H11" s="186" t="str">
        <f t="shared" si="11"/>
        <v/>
      </c>
      <c r="I11" s="186" t="str">
        <f t="shared" si="11"/>
        <v/>
      </c>
      <c r="J11" s="186" t="str">
        <f t="shared" si="11"/>
        <v/>
      </c>
      <c r="K11" s="186" t="str">
        <f t="shared" si="11"/>
        <v/>
      </c>
      <c r="L11" s="186" t="str">
        <f t="shared" si="11"/>
        <v/>
      </c>
      <c r="M11" s="186" t="str">
        <f t="shared" si="11"/>
        <v/>
      </c>
      <c r="N11" s="186" t="str">
        <f t="shared" si="11"/>
        <v/>
      </c>
      <c r="O11" s="186" t="str">
        <f t="shared" si="11"/>
        <v/>
      </c>
      <c r="P11" s="186">
        <f t="shared" si="11"/>
        <v>100</v>
      </c>
      <c r="Q11" s="186" t="str">
        <f t="shared" si="11"/>
        <v/>
      </c>
      <c r="R11" s="198" t="str">
        <f t="shared" si="11"/>
        <v/>
      </c>
      <c r="S11" s="318">
        <f t="shared" si="1"/>
        <v>100</v>
      </c>
      <c r="T11" s="138">
        <f>AB11-S11</f>
        <v>-25</v>
      </c>
      <c r="U11" s="125">
        <f t="shared" si="13"/>
        <v>91.527999999999992</v>
      </c>
      <c r="V11" s="150">
        <f t="shared" si="4"/>
        <v>3.988000000000028</v>
      </c>
      <c r="W11" s="82">
        <f t="shared" si="5"/>
        <v>-10</v>
      </c>
      <c r="X11" s="248">
        <f t="shared" si="6"/>
        <v>3</v>
      </c>
      <c r="Y11" s="139">
        <f t="shared" si="7"/>
        <v>5</v>
      </c>
      <c r="Z11" s="139">
        <f>IF($Y11="n/a","",IFERROR(COUNTIF($Y$2:$Y11,"="&amp;Y11),""))</f>
        <v>1</v>
      </c>
      <c r="AA11" s="139">
        <f>COUNTIF($X$2:X10,"&lt;"&amp;X11)</f>
        <v>1</v>
      </c>
      <c r="AB11" s="149">
        <f t="shared" si="8"/>
        <v>75</v>
      </c>
      <c r="AC11" s="319">
        <f>(S11+T11+W11)</f>
        <v>65</v>
      </c>
      <c r="AE11" s="196" t="s">
        <v>13</v>
      </c>
      <c r="AF11" s="334" t="s">
        <v>68</v>
      </c>
      <c r="AG11" s="335">
        <v>9.8364583333333333E-4</v>
      </c>
    </row>
    <row r="12" spans="1:33" ht="13.5" thickBot="1" x14ac:dyDescent="0.25">
      <c r="A12" s="229">
        <v>74</v>
      </c>
      <c r="B12" s="1" t="s">
        <v>227</v>
      </c>
      <c r="C12" s="1" t="str">
        <f t="shared" si="10"/>
        <v>simon mclean</v>
      </c>
      <c r="D12" s="8" t="s">
        <v>22</v>
      </c>
      <c r="E12" s="297" t="s">
        <v>380</v>
      </c>
      <c r="F12" s="56" t="s">
        <v>104</v>
      </c>
      <c r="G12" s="8" t="s">
        <v>135</v>
      </c>
      <c r="H12" s="186" t="str">
        <f t="shared" si="11"/>
        <v/>
      </c>
      <c r="I12" s="186" t="str">
        <f t="shared" si="11"/>
        <v/>
      </c>
      <c r="J12" s="186" t="str">
        <f t="shared" si="11"/>
        <v/>
      </c>
      <c r="K12" s="186" t="str">
        <f t="shared" si="11"/>
        <v/>
      </c>
      <c r="L12" s="186" t="str">
        <f t="shared" si="11"/>
        <v/>
      </c>
      <c r="M12" s="186" t="str">
        <f t="shared" si="11"/>
        <v/>
      </c>
      <c r="N12" s="186">
        <f t="shared" si="11"/>
        <v>100</v>
      </c>
      <c r="O12" s="186" t="str">
        <f t="shared" si="11"/>
        <v/>
      </c>
      <c r="P12" s="186" t="str">
        <f t="shared" si="11"/>
        <v/>
      </c>
      <c r="Q12" s="186" t="str">
        <f t="shared" si="11"/>
        <v/>
      </c>
      <c r="R12" s="198" t="str">
        <f t="shared" si="11"/>
        <v/>
      </c>
      <c r="S12" s="318">
        <f t="shared" si="1"/>
        <v>100</v>
      </c>
      <c r="T12" s="138">
        <f>AB12-S12</f>
        <v>0</v>
      </c>
      <c r="U12" s="125">
        <f t="shared" si="13"/>
        <v>96.847000000000008</v>
      </c>
      <c r="V12" s="150">
        <f t="shared" si="4"/>
        <v>-1.2600000000000193</v>
      </c>
      <c r="W12" s="82">
        <f t="shared" si="5"/>
        <v>10</v>
      </c>
      <c r="X12" s="248">
        <f t="shared" si="6"/>
        <v>2</v>
      </c>
      <c r="Y12" s="139">
        <f t="shared" si="7"/>
        <v>3</v>
      </c>
      <c r="Z12" s="139">
        <f>IF($Y12="n/a","",IFERROR(COUNTIF($Y$2:$Y12,"="&amp;Y12),""))</f>
        <v>1</v>
      </c>
      <c r="AA12" s="139">
        <f>COUNTIF($X$2:X11,"&lt;"&amp;X12)</f>
        <v>0</v>
      </c>
      <c r="AB12" s="149">
        <f t="shared" si="8"/>
        <v>100</v>
      </c>
      <c r="AC12" s="319">
        <f>(S12+T12+W12)</f>
        <v>110</v>
      </c>
      <c r="AE12" s="197" t="s">
        <v>14</v>
      </c>
      <c r="AF12" s="336" t="s">
        <v>124</v>
      </c>
      <c r="AG12" s="337">
        <v>9.4504629629629626E-4</v>
      </c>
    </row>
    <row r="13" spans="1:33" x14ac:dyDescent="0.2">
      <c r="A13" s="229">
        <v>77</v>
      </c>
      <c r="B13" s="1" t="s">
        <v>243</v>
      </c>
      <c r="C13" s="1" t="str">
        <f t="shared" si="10"/>
        <v>simeon ouzas</v>
      </c>
      <c r="D13" s="8" t="s">
        <v>5</v>
      </c>
      <c r="E13" s="17" t="s">
        <v>381</v>
      </c>
      <c r="F13" s="11"/>
      <c r="G13" s="8" t="s">
        <v>291</v>
      </c>
      <c r="H13" s="186" t="str">
        <f t="shared" si="11"/>
        <v/>
      </c>
      <c r="I13" s="186" t="str">
        <f t="shared" si="11"/>
        <v/>
      </c>
      <c r="J13" s="186" t="str">
        <f t="shared" si="11"/>
        <v/>
      </c>
      <c r="K13" s="186" t="str">
        <f t="shared" si="11"/>
        <v/>
      </c>
      <c r="L13" s="186" t="str">
        <f t="shared" si="11"/>
        <v/>
      </c>
      <c r="M13" s="186" t="str">
        <f t="shared" si="11"/>
        <v/>
      </c>
      <c r="N13" s="186" t="str">
        <f t="shared" si="11"/>
        <v/>
      </c>
      <c r="O13" s="186" t="str">
        <f t="shared" si="11"/>
        <v/>
      </c>
      <c r="P13" s="186" t="str">
        <f t="shared" si="11"/>
        <v/>
      </c>
      <c r="Q13" s="186">
        <f t="shared" si="11"/>
        <v>100</v>
      </c>
      <c r="R13" s="198" t="str">
        <f t="shared" si="11"/>
        <v/>
      </c>
      <c r="S13" s="318">
        <f t="shared" si="1"/>
        <v>100</v>
      </c>
      <c r="T13" s="138">
        <f t="shared" ref="T13:T30" si="14">AB13-S13</f>
        <v>0</v>
      </c>
      <c r="U13" s="125">
        <f t="shared" si="13"/>
        <v>95.12</v>
      </c>
      <c r="V13" s="150">
        <f t="shared" ref="V13:V14" si="15">(($E13*86400)-U13)</f>
        <v>0.49300000000000921</v>
      </c>
      <c r="W13" s="82">
        <f t="shared" ref="W13:W14" si="16">IF(V13&lt;=0,10,IF(V13&lt;1,5,IF(V13&lt;2,0,IF(V13&lt;3,-5,-10))))</f>
        <v>5</v>
      </c>
      <c r="X13" s="248">
        <f t="shared" si="6"/>
        <v>1</v>
      </c>
      <c r="Y13" s="139">
        <f t="shared" si="7"/>
        <v>2</v>
      </c>
      <c r="Z13" s="139">
        <f>IF($Y13="n/a","",IFERROR(COUNTIF($Y$2:$Y13,"="&amp;Y13),""))</f>
        <v>1</v>
      </c>
      <c r="AA13" s="139">
        <f>COUNTIF($X$2:X12,"&lt;"&amp;X13)</f>
        <v>0</v>
      </c>
      <c r="AB13" s="149">
        <f t="shared" si="8"/>
        <v>100</v>
      </c>
      <c r="AC13" s="319">
        <f t="shared" ref="AC13:AC30" si="17">(S13+T13+W13)</f>
        <v>105</v>
      </c>
    </row>
    <row r="14" spans="1:33" x14ac:dyDescent="0.2">
      <c r="A14" s="229">
        <v>119</v>
      </c>
      <c r="B14" s="1" t="s">
        <v>313</v>
      </c>
      <c r="C14" s="1" t="str">
        <f t="shared" si="10"/>
        <v>peter dannock</v>
      </c>
      <c r="D14" s="8" t="s">
        <v>21</v>
      </c>
      <c r="E14" s="17" t="s">
        <v>382</v>
      </c>
      <c r="F14" s="11"/>
      <c r="G14" s="8" t="s">
        <v>369</v>
      </c>
      <c r="H14" s="186" t="str">
        <f t="shared" si="11"/>
        <v/>
      </c>
      <c r="I14" s="186" t="str">
        <f t="shared" si="11"/>
        <v/>
      </c>
      <c r="J14" s="186" t="str">
        <f t="shared" si="11"/>
        <v/>
      </c>
      <c r="K14" s="186" t="str">
        <f t="shared" si="11"/>
        <v/>
      </c>
      <c r="L14" s="186" t="str">
        <f t="shared" si="11"/>
        <v/>
      </c>
      <c r="M14" s="186">
        <f t="shared" si="11"/>
        <v>75</v>
      </c>
      <c r="N14" s="186" t="str">
        <f t="shared" si="11"/>
        <v/>
      </c>
      <c r="O14" s="186" t="str">
        <f t="shared" si="11"/>
        <v/>
      </c>
      <c r="P14" s="186" t="str">
        <f t="shared" si="11"/>
        <v/>
      </c>
      <c r="Q14" s="186" t="str">
        <f t="shared" si="11"/>
        <v/>
      </c>
      <c r="R14" s="198" t="str">
        <f t="shared" si="11"/>
        <v/>
      </c>
      <c r="S14" s="318">
        <f t="shared" si="1"/>
        <v>75</v>
      </c>
      <c r="T14" s="138">
        <f t="shared" si="14"/>
        <v>-15</v>
      </c>
      <c r="U14" s="125">
        <f t="shared" si="13"/>
        <v>94.348000000000013</v>
      </c>
      <c r="V14" s="150">
        <f t="shared" si="15"/>
        <v>2.1899999999999835</v>
      </c>
      <c r="W14" s="82">
        <f t="shared" si="16"/>
        <v>-5</v>
      </c>
      <c r="X14" s="248">
        <f t="shared" si="6"/>
        <v>2</v>
      </c>
      <c r="Y14" s="139">
        <f t="shared" si="7"/>
        <v>4</v>
      </c>
      <c r="Z14" s="139">
        <f>IF($Y14="n/a","",IFERROR(COUNTIF($Y$2:$Y14,"="&amp;Y14),""))</f>
        <v>2</v>
      </c>
      <c r="AA14" s="139">
        <f>COUNTIF($X$2:X13,"&lt;"&amp;X14)</f>
        <v>1</v>
      </c>
      <c r="AB14" s="149">
        <f t="shared" si="8"/>
        <v>60</v>
      </c>
      <c r="AC14" s="319">
        <f t="shared" si="17"/>
        <v>55</v>
      </c>
    </row>
    <row r="15" spans="1:33" x14ac:dyDescent="0.2">
      <c r="A15" s="229">
        <v>141</v>
      </c>
      <c r="B15" s="1" t="s">
        <v>224</v>
      </c>
      <c r="C15" s="1" t="str">
        <f t="shared" si="10"/>
        <v>max lloyd</v>
      </c>
      <c r="D15" s="8" t="s">
        <v>21</v>
      </c>
      <c r="E15" s="17" t="s">
        <v>383</v>
      </c>
      <c r="F15" s="11"/>
      <c r="G15" s="8" t="s">
        <v>369</v>
      </c>
      <c r="H15" s="186" t="str">
        <f t="shared" si="11"/>
        <v/>
      </c>
      <c r="I15" s="186" t="str">
        <f t="shared" si="11"/>
        <v/>
      </c>
      <c r="J15" s="186" t="str">
        <f t="shared" si="11"/>
        <v/>
      </c>
      <c r="K15" s="186" t="str">
        <f t="shared" si="11"/>
        <v/>
      </c>
      <c r="L15" s="186" t="str">
        <f t="shared" si="11"/>
        <v/>
      </c>
      <c r="M15" s="186">
        <f t="shared" si="11"/>
        <v>60</v>
      </c>
      <c r="N15" s="186" t="str">
        <f t="shared" si="11"/>
        <v/>
      </c>
      <c r="O15" s="186" t="str">
        <f t="shared" si="11"/>
        <v/>
      </c>
      <c r="P15" s="186" t="str">
        <f t="shared" si="11"/>
        <v/>
      </c>
      <c r="Q15" s="186" t="str">
        <f t="shared" si="11"/>
        <v/>
      </c>
      <c r="R15" s="198" t="str">
        <f t="shared" si="11"/>
        <v/>
      </c>
      <c r="S15" s="318">
        <f t="shared" si="1"/>
        <v>60</v>
      </c>
      <c r="T15" s="138">
        <f>AB15-S15</f>
        <v>-15</v>
      </c>
      <c r="U15" s="125">
        <f t="shared" si="13"/>
        <v>94.348000000000013</v>
      </c>
      <c r="V15" s="150">
        <f t="shared" si="4"/>
        <v>2.1989999999999696</v>
      </c>
      <c r="W15" s="82">
        <f t="shared" si="5"/>
        <v>-5</v>
      </c>
      <c r="X15" s="248">
        <f t="shared" si="6"/>
        <v>2</v>
      </c>
      <c r="Y15" s="139">
        <f t="shared" si="7"/>
        <v>4</v>
      </c>
      <c r="Z15" s="139">
        <f>IF($Y15="n/a","",IFERROR(COUNTIF($Y$2:$Y15,"="&amp;Y15),""))</f>
        <v>3</v>
      </c>
      <c r="AA15" s="139">
        <f>COUNTIF($X$2:X14,"&lt;"&amp;X15)</f>
        <v>1</v>
      </c>
      <c r="AB15" s="149">
        <f t="shared" si="8"/>
        <v>45</v>
      </c>
      <c r="AC15" s="319">
        <f>(S15+T15+W15)</f>
        <v>40</v>
      </c>
    </row>
    <row r="16" spans="1:33" x14ac:dyDescent="0.2">
      <c r="A16" s="229">
        <v>26</v>
      </c>
      <c r="B16" s="1" t="s">
        <v>221</v>
      </c>
      <c r="C16" s="1" t="str">
        <f t="shared" si="10"/>
        <v>robert downes</v>
      </c>
      <c r="D16" s="8" t="s">
        <v>4</v>
      </c>
      <c r="E16" s="17" t="s">
        <v>384</v>
      </c>
      <c r="F16" s="11"/>
      <c r="G16" s="8" t="s">
        <v>369</v>
      </c>
      <c r="H16" s="186" t="str">
        <f t="shared" si="11"/>
        <v/>
      </c>
      <c r="I16" s="186" t="str">
        <f t="shared" si="11"/>
        <v/>
      </c>
      <c r="J16" s="186" t="str">
        <f t="shared" si="11"/>
        <v/>
      </c>
      <c r="K16" s="186" t="str">
        <f t="shared" si="11"/>
        <v/>
      </c>
      <c r="L16" s="186" t="str">
        <f t="shared" si="11"/>
        <v/>
      </c>
      <c r="M16" s="186" t="str">
        <f t="shared" si="11"/>
        <v/>
      </c>
      <c r="N16" s="186" t="str">
        <f t="shared" si="11"/>
        <v/>
      </c>
      <c r="O16" s="186" t="str">
        <f t="shared" si="11"/>
        <v/>
      </c>
      <c r="P16" s="186">
        <f t="shared" si="11"/>
        <v>75</v>
      </c>
      <c r="Q16" s="186" t="str">
        <f t="shared" si="11"/>
        <v/>
      </c>
      <c r="R16" s="198" t="str">
        <f t="shared" si="11"/>
        <v/>
      </c>
      <c r="S16" s="318">
        <f t="shared" si="1"/>
        <v>75</v>
      </c>
      <c r="T16" s="138">
        <f t="shared" si="14"/>
        <v>-60</v>
      </c>
      <c r="U16" s="125">
        <f t="shared" si="13"/>
        <v>91.527999999999992</v>
      </c>
      <c r="V16" s="150">
        <f t="shared" si="4"/>
        <v>5.3730000000000047</v>
      </c>
      <c r="W16" s="82">
        <f t="shared" si="5"/>
        <v>-10</v>
      </c>
      <c r="X16" s="248">
        <f t="shared" si="6"/>
        <v>3</v>
      </c>
      <c r="Y16" s="139">
        <f t="shared" si="7"/>
        <v>5</v>
      </c>
      <c r="Z16" s="139">
        <f>IF($Y16="n/a","",IFERROR(COUNTIF($Y$2:$Y16,"="&amp;Y16),""))</f>
        <v>2</v>
      </c>
      <c r="AA16" s="139">
        <f>COUNTIF($X$2:X15,"&lt;"&amp;X16)</f>
        <v>5</v>
      </c>
      <c r="AB16" s="149">
        <f t="shared" si="8"/>
        <v>15</v>
      </c>
      <c r="AC16" s="319">
        <f t="shared" si="17"/>
        <v>5</v>
      </c>
    </row>
    <row r="17" spans="1:29" x14ac:dyDescent="0.2">
      <c r="A17" s="229">
        <v>62</v>
      </c>
      <c r="B17" s="1" t="s">
        <v>223</v>
      </c>
      <c r="C17" s="1" t="str">
        <f t="shared" si="10"/>
        <v>noel heritage</v>
      </c>
      <c r="D17" s="8" t="s">
        <v>21</v>
      </c>
      <c r="E17" s="17" t="s">
        <v>385</v>
      </c>
      <c r="F17" s="11"/>
      <c r="G17" s="8" t="s">
        <v>135</v>
      </c>
      <c r="H17" s="186" t="str">
        <f t="shared" si="11"/>
        <v/>
      </c>
      <c r="I17" s="186" t="str">
        <f t="shared" si="11"/>
        <v/>
      </c>
      <c r="J17" s="186" t="str">
        <f t="shared" si="11"/>
        <v/>
      </c>
      <c r="K17" s="186" t="str">
        <f t="shared" si="11"/>
        <v/>
      </c>
      <c r="L17" s="186" t="str">
        <f t="shared" si="11"/>
        <v/>
      </c>
      <c r="M17" s="186">
        <f t="shared" si="11"/>
        <v>45</v>
      </c>
      <c r="N17" s="186" t="str">
        <f t="shared" si="11"/>
        <v/>
      </c>
      <c r="O17" s="186" t="str">
        <f t="shared" si="11"/>
        <v/>
      </c>
      <c r="P17" s="186" t="str">
        <f t="shared" si="11"/>
        <v/>
      </c>
      <c r="Q17" s="186" t="str">
        <f t="shared" si="11"/>
        <v/>
      </c>
      <c r="R17" s="198" t="str">
        <f t="shared" si="11"/>
        <v/>
      </c>
      <c r="S17" s="318">
        <f t="shared" si="1"/>
        <v>45</v>
      </c>
      <c r="T17" s="138">
        <f t="shared" si="14"/>
        <v>-15</v>
      </c>
      <c r="U17" s="125">
        <f t="shared" si="13"/>
        <v>94.348000000000013</v>
      </c>
      <c r="V17" s="150">
        <f t="shared" si="4"/>
        <v>2.6049999999999898</v>
      </c>
      <c r="W17" s="82">
        <f t="shared" si="5"/>
        <v>-5</v>
      </c>
      <c r="X17" s="248">
        <f t="shared" si="6"/>
        <v>2</v>
      </c>
      <c r="Y17" s="139">
        <f t="shared" si="7"/>
        <v>4</v>
      </c>
      <c r="Z17" s="139">
        <f>IF($Y17="n/a","",IFERROR(COUNTIF($Y$2:$Y17,"="&amp;Y17),""))</f>
        <v>4</v>
      </c>
      <c r="AA17" s="139">
        <f>COUNTIF($X$2:X16,"&lt;"&amp;X17)</f>
        <v>1</v>
      </c>
      <c r="AB17" s="149">
        <f t="shared" si="8"/>
        <v>30</v>
      </c>
      <c r="AC17" s="319">
        <f t="shared" si="17"/>
        <v>25</v>
      </c>
    </row>
    <row r="18" spans="1:29" x14ac:dyDescent="0.2">
      <c r="A18" s="229">
        <v>242</v>
      </c>
      <c r="B18" s="1" t="s">
        <v>228</v>
      </c>
      <c r="C18" s="1" t="str">
        <f t="shared" si="10"/>
        <v>leon bogers</v>
      </c>
      <c r="D18" s="8" t="s">
        <v>26</v>
      </c>
      <c r="E18" s="17" t="s">
        <v>386</v>
      </c>
      <c r="F18" s="11"/>
      <c r="G18" s="8" t="s">
        <v>134</v>
      </c>
      <c r="H18" s="186" t="str">
        <f t="shared" si="11"/>
        <v/>
      </c>
      <c r="I18" s="186" t="str">
        <f t="shared" si="11"/>
        <v/>
      </c>
      <c r="J18" s="186" t="str">
        <f t="shared" si="11"/>
        <v/>
      </c>
      <c r="K18" s="186" t="str">
        <f t="shared" si="11"/>
        <v/>
      </c>
      <c r="L18" s="186" t="str">
        <f t="shared" si="11"/>
        <v/>
      </c>
      <c r="M18" s="186" t="str">
        <f t="shared" si="11"/>
        <v/>
      </c>
      <c r="N18" s="186" t="str">
        <f t="shared" si="11"/>
        <v/>
      </c>
      <c r="O18" s="186" t="str">
        <f t="shared" si="11"/>
        <v/>
      </c>
      <c r="P18" s="186" t="str">
        <f t="shared" si="11"/>
        <v/>
      </c>
      <c r="Q18" s="186" t="str">
        <f t="shared" si="11"/>
        <v/>
      </c>
      <c r="R18" s="198" t="str">
        <f t="shared" si="11"/>
        <v/>
      </c>
      <c r="S18" s="318">
        <f t="shared" si="1"/>
        <v>0</v>
      </c>
      <c r="T18" s="138">
        <f t="shared" si="14"/>
        <v>0</v>
      </c>
      <c r="U18" s="125" t="str">
        <f t="shared" si="13"/>
        <v/>
      </c>
      <c r="V18" s="150"/>
      <c r="W18" s="82"/>
      <c r="X18" s="248" t="str">
        <f t="shared" si="6"/>
        <v>n/a</v>
      </c>
      <c r="Y18" s="139" t="str">
        <f t="shared" si="7"/>
        <v>n/a</v>
      </c>
      <c r="Z18" s="139" t="str">
        <f>IF($Y18="n/a","",IFERROR(COUNTIF($Y$2:$Y18,"="&amp;Y18),""))</f>
        <v/>
      </c>
      <c r="AA18" s="139">
        <f>COUNTIF($X$2:X17,"&lt;"&amp;X18)</f>
        <v>0</v>
      </c>
      <c r="AB18" s="149">
        <f t="shared" si="8"/>
        <v>0</v>
      </c>
      <c r="AC18" s="319">
        <f t="shared" si="17"/>
        <v>0</v>
      </c>
    </row>
    <row r="19" spans="1:29" x14ac:dyDescent="0.2">
      <c r="A19" s="229">
        <v>35</v>
      </c>
      <c r="B19" s="1" t="s">
        <v>244</v>
      </c>
      <c r="C19" s="1" t="str">
        <f t="shared" si="10"/>
        <v>matthew cavell</v>
      </c>
      <c r="D19" s="8" t="s">
        <v>5</v>
      </c>
      <c r="E19" s="17" t="s">
        <v>387</v>
      </c>
      <c r="F19" s="11"/>
      <c r="G19" s="8" t="s">
        <v>215</v>
      </c>
      <c r="H19" s="186" t="str">
        <f t="shared" si="11"/>
        <v/>
      </c>
      <c r="I19" s="186" t="str">
        <f t="shared" si="11"/>
        <v/>
      </c>
      <c r="J19" s="186" t="str">
        <f t="shared" si="11"/>
        <v/>
      </c>
      <c r="K19" s="186" t="str">
        <f t="shared" si="11"/>
        <v/>
      </c>
      <c r="L19" s="186" t="str">
        <f t="shared" si="11"/>
        <v/>
      </c>
      <c r="M19" s="186" t="str">
        <f t="shared" si="11"/>
        <v/>
      </c>
      <c r="N19" s="186" t="str">
        <f t="shared" si="11"/>
        <v/>
      </c>
      <c r="O19" s="186" t="str">
        <f t="shared" si="11"/>
        <v/>
      </c>
      <c r="P19" s="186" t="str">
        <f t="shared" si="11"/>
        <v/>
      </c>
      <c r="Q19" s="186">
        <f t="shared" si="11"/>
        <v>75</v>
      </c>
      <c r="R19" s="198" t="str">
        <f t="shared" si="11"/>
        <v/>
      </c>
      <c r="S19" s="318">
        <f t="shared" si="1"/>
        <v>75</v>
      </c>
      <c r="T19" s="138">
        <f t="shared" si="14"/>
        <v>0</v>
      </c>
      <c r="U19" s="125">
        <f t="shared" si="13"/>
        <v>95.12</v>
      </c>
      <c r="V19" s="150">
        <f t="shared" si="4"/>
        <v>3.3940000000000197</v>
      </c>
      <c r="W19" s="82">
        <f t="shared" si="5"/>
        <v>-10</v>
      </c>
      <c r="X19" s="248">
        <f t="shared" si="6"/>
        <v>1</v>
      </c>
      <c r="Y19" s="139">
        <f t="shared" si="7"/>
        <v>2</v>
      </c>
      <c r="Z19" s="139">
        <f>IF($Y19="n/a","",IFERROR(COUNTIF($Y$2:$Y19,"="&amp;Y19),""))</f>
        <v>2</v>
      </c>
      <c r="AA19" s="139">
        <f>COUNTIF($X$2:X18,"&lt;"&amp;X19)</f>
        <v>0</v>
      </c>
      <c r="AB19" s="149">
        <f t="shared" si="8"/>
        <v>75</v>
      </c>
      <c r="AC19" s="319">
        <f t="shared" si="17"/>
        <v>65</v>
      </c>
    </row>
    <row r="20" spans="1:29" x14ac:dyDescent="0.2">
      <c r="A20" s="229">
        <v>36</v>
      </c>
      <c r="B20" s="1" t="s">
        <v>234</v>
      </c>
      <c r="C20" s="1" t="str">
        <f t="shared" si="10"/>
        <v>andrew potter</v>
      </c>
      <c r="D20" s="8" t="s">
        <v>26</v>
      </c>
      <c r="E20" s="17" t="s">
        <v>388</v>
      </c>
      <c r="F20" s="11"/>
      <c r="G20" s="8" t="s">
        <v>61</v>
      </c>
      <c r="H20" s="186" t="str">
        <f t="shared" si="11"/>
        <v/>
      </c>
      <c r="I20" s="186" t="str">
        <f t="shared" si="11"/>
        <v/>
      </c>
      <c r="J20" s="186" t="str">
        <f t="shared" si="11"/>
        <v/>
      </c>
      <c r="K20" s="186" t="str">
        <f t="shared" si="11"/>
        <v/>
      </c>
      <c r="L20" s="186" t="str">
        <f t="shared" si="11"/>
        <v/>
      </c>
      <c r="M20" s="186" t="str">
        <f t="shared" si="11"/>
        <v/>
      </c>
      <c r="N20" s="186" t="str">
        <f t="shared" si="11"/>
        <v/>
      </c>
      <c r="O20" s="186" t="str">
        <f t="shared" si="11"/>
        <v/>
      </c>
      <c r="P20" s="186" t="str">
        <f t="shared" si="11"/>
        <v/>
      </c>
      <c r="Q20" s="186" t="str">
        <f t="shared" si="11"/>
        <v/>
      </c>
      <c r="R20" s="198" t="str">
        <f t="shared" si="11"/>
        <v/>
      </c>
      <c r="S20" s="318">
        <f t="shared" si="1"/>
        <v>0</v>
      </c>
      <c r="T20" s="138">
        <f t="shared" si="14"/>
        <v>0</v>
      </c>
      <c r="U20" s="125" t="str">
        <f t="shared" si="13"/>
        <v/>
      </c>
      <c r="V20" s="150"/>
      <c r="W20" s="82"/>
      <c r="X20" s="248" t="str">
        <f t="shared" si="6"/>
        <v>n/a</v>
      </c>
      <c r="Y20" s="139" t="str">
        <f t="shared" si="7"/>
        <v>n/a</v>
      </c>
      <c r="Z20" s="139" t="str">
        <f>IF($Y20="n/a","",IFERROR(COUNTIF($Y$2:$Y20,"="&amp;Y20),""))</f>
        <v/>
      </c>
      <c r="AA20" s="139">
        <f>COUNTIF($X$2:X19,"&lt;"&amp;X20)</f>
        <v>0</v>
      </c>
      <c r="AB20" s="149">
        <f t="shared" si="8"/>
        <v>0</v>
      </c>
      <c r="AC20" s="319">
        <f t="shared" si="17"/>
        <v>0</v>
      </c>
    </row>
    <row r="21" spans="1:29" x14ac:dyDescent="0.2">
      <c r="A21" s="229">
        <v>205</v>
      </c>
      <c r="B21" s="1" t="s">
        <v>326</v>
      </c>
      <c r="C21" s="1" t="str">
        <f t="shared" si="10"/>
        <v>john reid</v>
      </c>
      <c r="D21" s="8" t="s">
        <v>26</v>
      </c>
      <c r="E21" s="17" t="s">
        <v>389</v>
      </c>
      <c r="F21" s="11"/>
      <c r="G21" s="8" t="s">
        <v>291</v>
      </c>
      <c r="H21" s="186" t="str">
        <f t="shared" si="11"/>
        <v/>
      </c>
      <c r="I21" s="186" t="str">
        <f t="shared" si="11"/>
        <v/>
      </c>
      <c r="J21" s="186" t="str">
        <f t="shared" si="11"/>
        <v/>
      </c>
      <c r="K21" s="186" t="str">
        <f t="shared" si="11"/>
        <v/>
      </c>
      <c r="L21" s="186" t="str">
        <f t="shared" si="11"/>
        <v/>
      </c>
      <c r="M21" s="186" t="str">
        <f t="shared" si="11"/>
        <v/>
      </c>
      <c r="N21" s="186" t="str">
        <f t="shared" si="11"/>
        <v/>
      </c>
      <c r="O21" s="186" t="str">
        <f t="shared" si="11"/>
        <v/>
      </c>
      <c r="P21" s="186" t="str">
        <f t="shared" si="11"/>
        <v/>
      </c>
      <c r="Q21" s="186" t="str">
        <f t="shared" si="11"/>
        <v/>
      </c>
      <c r="R21" s="198" t="str">
        <f t="shared" si="11"/>
        <v/>
      </c>
      <c r="S21" s="318">
        <f t="shared" si="1"/>
        <v>0</v>
      </c>
      <c r="T21" s="138">
        <f t="shared" si="14"/>
        <v>0</v>
      </c>
      <c r="U21" s="125" t="str">
        <f t="shared" si="13"/>
        <v/>
      </c>
      <c r="V21" s="150"/>
      <c r="W21" s="82"/>
      <c r="X21" s="248" t="str">
        <f t="shared" si="6"/>
        <v>n/a</v>
      </c>
      <c r="Y21" s="139" t="str">
        <f t="shared" si="7"/>
        <v>n/a</v>
      </c>
      <c r="Z21" s="139" t="str">
        <f>IF($Y21="n/a","",IFERROR(COUNTIF($Y$2:$Y21,"="&amp;Y21),""))</f>
        <v/>
      </c>
      <c r="AA21" s="139">
        <f>COUNTIF($X$2:X20,"&lt;"&amp;X21)</f>
        <v>0</v>
      </c>
      <c r="AB21" s="149">
        <f t="shared" si="8"/>
        <v>0</v>
      </c>
      <c r="AC21" s="319">
        <f t="shared" si="17"/>
        <v>0</v>
      </c>
    </row>
    <row r="22" spans="1:29" x14ac:dyDescent="0.2">
      <c r="A22" s="229">
        <v>86</v>
      </c>
      <c r="B22" s="1" t="s">
        <v>233</v>
      </c>
      <c r="C22" s="1" t="str">
        <f t="shared" si="10"/>
        <v>simon acfield</v>
      </c>
      <c r="D22" s="8" t="s">
        <v>48</v>
      </c>
      <c r="E22" s="17" t="s">
        <v>390</v>
      </c>
      <c r="F22" s="11"/>
      <c r="G22" s="8" t="s">
        <v>215</v>
      </c>
      <c r="H22" s="186" t="str">
        <f t="shared" si="11"/>
        <v/>
      </c>
      <c r="I22" s="186" t="str">
        <f t="shared" si="11"/>
        <v/>
      </c>
      <c r="J22" s="186" t="str">
        <f t="shared" si="11"/>
        <v/>
      </c>
      <c r="K22" s="186" t="str">
        <f t="shared" si="11"/>
        <v/>
      </c>
      <c r="L22" s="186">
        <f t="shared" si="11"/>
        <v>45</v>
      </c>
      <c r="M22" s="186" t="str">
        <f t="shared" si="11"/>
        <v/>
      </c>
      <c r="N22" s="186" t="str">
        <f t="shared" si="11"/>
        <v/>
      </c>
      <c r="O22" s="186" t="str">
        <f t="shared" si="11"/>
        <v/>
      </c>
      <c r="P22" s="186" t="str">
        <f t="shared" si="11"/>
        <v/>
      </c>
      <c r="Q22" s="186" t="str">
        <f t="shared" si="11"/>
        <v/>
      </c>
      <c r="R22" s="198" t="str">
        <f t="shared" si="11"/>
        <v/>
      </c>
      <c r="S22" s="318">
        <f t="shared" si="1"/>
        <v>45</v>
      </c>
      <c r="T22" s="138">
        <f t="shared" si="14"/>
        <v>-30</v>
      </c>
      <c r="U22" s="125">
        <f t="shared" si="13"/>
        <v>89.647000000000006</v>
      </c>
      <c r="V22" s="150">
        <f t="shared" si="4"/>
        <v>9.5849999999999937</v>
      </c>
      <c r="W22" s="82">
        <f t="shared" si="5"/>
        <v>-10</v>
      </c>
      <c r="X22" s="248">
        <f t="shared" si="6"/>
        <v>4</v>
      </c>
      <c r="Y22" s="139">
        <f t="shared" si="7"/>
        <v>7</v>
      </c>
      <c r="Z22" s="139">
        <f>IF($Y22="n/a","",IFERROR(COUNTIF($Y$2:$Y22,"="&amp;Y22),""))</f>
        <v>4</v>
      </c>
      <c r="AA22" s="139">
        <f>COUNTIF($X$2:X21,"&lt;"&amp;X22)</f>
        <v>9</v>
      </c>
      <c r="AB22" s="149">
        <f t="shared" si="8"/>
        <v>15</v>
      </c>
      <c r="AC22" s="319">
        <f t="shared" si="17"/>
        <v>5</v>
      </c>
    </row>
    <row r="23" spans="1:29" x14ac:dyDescent="0.2">
      <c r="A23" s="229">
        <v>48</v>
      </c>
      <c r="B23" s="1" t="s">
        <v>235</v>
      </c>
      <c r="C23" s="1" t="str">
        <f t="shared" si="10"/>
        <v>wayne scanlan</v>
      </c>
      <c r="D23" s="8" t="s">
        <v>21</v>
      </c>
      <c r="E23" s="17" t="s">
        <v>391</v>
      </c>
      <c r="F23" s="11"/>
      <c r="G23" s="8" t="s">
        <v>61</v>
      </c>
      <c r="H23" s="186" t="str">
        <f t="shared" si="11"/>
        <v/>
      </c>
      <c r="I23" s="186" t="str">
        <f t="shared" si="11"/>
        <v/>
      </c>
      <c r="J23" s="186" t="str">
        <f t="shared" si="11"/>
        <v/>
      </c>
      <c r="K23" s="186" t="str">
        <f t="shared" si="11"/>
        <v/>
      </c>
      <c r="L23" s="186" t="str">
        <f t="shared" si="11"/>
        <v/>
      </c>
      <c r="M23" s="186">
        <f t="shared" si="11"/>
        <v>30</v>
      </c>
      <c r="N23" s="186" t="str">
        <f t="shared" si="11"/>
        <v/>
      </c>
      <c r="O23" s="186" t="str">
        <f t="shared" si="11"/>
        <v/>
      </c>
      <c r="P23" s="186" t="str">
        <f t="shared" si="11"/>
        <v/>
      </c>
      <c r="Q23" s="186" t="str">
        <f t="shared" si="11"/>
        <v/>
      </c>
      <c r="R23" s="198" t="str">
        <f t="shared" si="11"/>
        <v/>
      </c>
      <c r="S23" s="318">
        <f t="shared" si="1"/>
        <v>30</v>
      </c>
      <c r="T23" s="138">
        <f t="shared" si="14"/>
        <v>-15</v>
      </c>
      <c r="U23" s="125">
        <f t="shared" si="13"/>
        <v>94.348000000000013</v>
      </c>
      <c r="V23" s="150">
        <f t="shared" si="4"/>
        <v>4.9839999999999947</v>
      </c>
      <c r="W23" s="82">
        <f t="shared" si="5"/>
        <v>-10</v>
      </c>
      <c r="X23" s="248">
        <f t="shared" si="6"/>
        <v>2</v>
      </c>
      <c r="Y23" s="139">
        <f t="shared" si="7"/>
        <v>4</v>
      </c>
      <c r="Z23" s="139">
        <f>IF($Y23="n/a","",IFERROR(COUNTIF($Y$2:$Y23,"="&amp;Y23),""))</f>
        <v>5</v>
      </c>
      <c r="AA23" s="139">
        <f>COUNTIF($X$2:X22,"&lt;"&amp;X23)</f>
        <v>2</v>
      </c>
      <c r="AB23" s="149">
        <f t="shared" si="8"/>
        <v>15</v>
      </c>
      <c r="AC23" s="319">
        <f t="shared" si="17"/>
        <v>5</v>
      </c>
    </row>
    <row r="24" spans="1:29" x14ac:dyDescent="0.2">
      <c r="A24" s="229">
        <v>737</v>
      </c>
      <c r="B24" s="1" t="s">
        <v>237</v>
      </c>
      <c r="C24" s="1" t="str">
        <f t="shared" si="10"/>
        <v>stuart dawson</v>
      </c>
      <c r="D24" s="8" t="s">
        <v>5</v>
      </c>
      <c r="E24" s="17" t="s">
        <v>392</v>
      </c>
      <c r="F24" s="11"/>
      <c r="G24" s="8" t="s">
        <v>246</v>
      </c>
      <c r="H24" s="186" t="str">
        <f t="shared" si="11"/>
        <v/>
      </c>
      <c r="I24" s="186" t="str">
        <f t="shared" si="11"/>
        <v/>
      </c>
      <c r="J24" s="186" t="str">
        <f t="shared" si="11"/>
        <v/>
      </c>
      <c r="K24" s="186" t="str">
        <f t="shared" si="11"/>
        <v/>
      </c>
      <c r="L24" s="186" t="str">
        <f t="shared" si="11"/>
        <v/>
      </c>
      <c r="M24" s="186" t="str">
        <f t="shared" si="11"/>
        <v/>
      </c>
      <c r="N24" s="186" t="str">
        <f t="shared" si="11"/>
        <v/>
      </c>
      <c r="O24" s="186" t="str">
        <f t="shared" si="11"/>
        <v/>
      </c>
      <c r="P24" s="186" t="str">
        <f t="shared" si="11"/>
        <v/>
      </c>
      <c r="Q24" s="186">
        <f t="shared" si="11"/>
        <v>60</v>
      </c>
      <c r="R24" s="198" t="str">
        <f t="shared" si="11"/>
        <v/>
      </c>
      <c r="S24" s="318">
        <f t="shared" si="1"/>
        <v>60</v>
      </c>
      <c r="T24" s="138">
        <f t="shared" si="14"/>
        <v>0</v>
      </c>
      <c r="U24" s="125">
        <f t="shared" si="13"/>
        <v>95.12</v>
      </c>
      <c r="V24" s="150">
        <f t="shared" si="4"/>
        <v>4.4879999999999853</v>
      </c>
      <c r="W24" s="82">
        <f t="shared" si="5"/>
        <v>-10</v>
      </c>
      <c r="X24" s="248">
        <f t="shared" si="6"/>
        <v>1</v>
      </c>
      <c r="Y24" s="139">
        <f t="shared" si="7"/>
        <v>2</v>
      </c>
      <c r="Z24" s="139">
        <f>IF($Y24="n/a","",IFERROR(COUNTIF($Y$2:$Y24,"="&amp;Y24),""))</f>
        <v>3</v>
      </c>
      <c r="AA24" s="139">
        <f>COUNTIF($X$2:X23,"&lt;"&amp;X24)</f>
        <v>0</v>
      </c>
      <c r="AB24" s="149">
        <f t="shared" si="8"/>
        <v>60</v>
      </c>
      <c r="AC24" s="319">
        <f t="shared" si="17"/>
        <v>50</v>
      </c>
    </row>
    <row r="25" spans="1:29" x14ac:dyDescent="0.2">
      <c r="A25" s="229">
        <v>153</v>
      </c>
      <c r="B25" s="1" t="s">
        <v>393</v>
      </c>
      <c r="C25" s="1" t="str">
        <f t="shared" si="10"/>
        <v>greg whyte</v>
      </c>
      <c r="D25" s="8" t="s">
        <v>26</v>
      </c>
      <c r="E25" s="17" t="s">
        <v>394</v>
      </c>
      <c r="F25" s="11"/>
      <c r="G25" s="8" t="s">
        <v>61</v>
      </c>
      <c r="H25" s="186" t="str">
        <f t="shared" si="11"/>
        <v/>
      </c>
      <c r="I25" s="186" t="str">
        <f t="shared" si="11"/>
        <v/>
      </c>
      <c r="J25" s="186" t="str">
        <f t="shared" si="11"/>
        <v/>
      </c>
      <c r="K25" s="186" t="str">
        <f t="shared" si="11"/>
        <v/>
      </c>
      <c r="L25" s="186" t="str">
        <f t="shared" si="11"/>
        <v/>
      </c>
      <c r="M25" s="186" t="str">
        <f t="shared" si="11"/>
        <v/>
      </c>
      <c r="N25" s="186" t="str">
        <f t="shared" si="11"/>
        <v/>
      </c>
      <c r="O25" s="186" t="str">
        <f t="shared" si="11"/>
        <v/>
      </c>
      <c r="P25" s="186" t="str">
        <f t="shared" si="11"/>
        <v/>
      </c>
      <c r="Q25" s="186" t="str">
        <f t="shared" si="11"/>
        <v/>
      </c>
      <c r="R25" s="198" t="str">
        <f t="shared" si="11"/>
        <v/>
      </c>
      <c r="S25" s="318">
        <f t="shared" si="1"/>
        <v>0</v>
      </c>
      <c r="T25" s="138">
        <f t="shared" si="14"/>
        <v>0</v>
      </c>
      <c r="U25" s="125" t="str">
        <f t="shared" si="13"/>
        <v/>
      </c>
      <c r="V25" s="150"/>
      <c r="W25" s="82"/>
      <c r="X25" s="248" t="str">
        <f t="shared" si="6"/>
        <v>n/a</v>
      </c>
      <c r="Y25" s="139" t="str">
        <f t="shared" si="7"/>
        <v>n/a</v>
      </c>
      <c r="Z25" s="139" t="str">
        <f>IF($Y25="n/a","",IFERROR(COUNTIF($Y$2:$Y25,"="&amp;Y25),""))</f>
        <v/>
      </c>
      <c r="AA25" s="139">
        <f>COUNTIF($X$2:X24,"&lt;"&amp;X25)</f>
        <v>0</v>
      </c>
      <c r="AB25" s="149">
        <f t="shared" si="8"/>
        <v>0</v>
      </c>
      <c r="AC25" s="319">
        <f t="shared" si="17"/>
        <v>0</v>
      </c>
    </row>
    <row r="26" spans="1:29" x14ac:dyDescent="0.2">
      <c r="A26" s="229">
        <v>47</v>
      </c>
      <c r="B26" s="1" t="s">
        <v>395</v>
      </c>
      <c r="C26" s="1" t="str">
        <f t="shared" si="10"/>
        <v>james hillenaar</v>
      </c>
      <c r="D26" s="8" t="s">
        <v>26</v>
      </c>
      <c r="E26" s="17" t="s">
        <v>396</v>
      </c>
      <c r="F26" s="11"/>
      <c r="G26" s="8" t="s">
        <v>61</v>
      </c>
      <c r="H26" s="186" t="str">
        <f t="shared" si="11"/>
        <v/>
      </c>
      <c r="I26" s="186" t="str">
        <f t="shared" si="11"/>
        <v/>
      </c>
      <c r="J26" s="186" t="str">
        <f t="shared" ref="H26:R32" si="18">IF($D26=J$1,$S26,"")</f>
        <v/>
      </c>
      <c r="K26" s="186" t="str">
        <f t="shared" si="18"/>
        <v/>
      </c>
      <c r="L26" s="186" t="str">
        <f t="shared" si="18"/>
        <v/>
      </c>
      <c r="M26" s="186" t="str">
        <f t="shared" si="18"/>
        <v/>
      </c>
      <c r="N26" s="186" t="str">
        <f t="shared" si="18"/>
        <v/>
      </c>
      <c r="O26" s="186" t="str">
        <f t="shared" si="18"/>
        <v/>
      </c>
      <c r="P26" s="186" t="str">
        <f t="shared" si="18"/>
        <v/>
      </c>
      <c r="Q26" s="186" t="str">
        <f t="shared" si="18"/>
        <v/>
      </c>
      <c r="R26" s="198" t="str">
        <f t="shared" si="18"/>
        <v/>
      </c>
      <c r="S26" s="318">
        <f t="shared" si="1"/>
        <v>0</v>
      </c>
      <c r="T26" s="138">
        <f t="shared" si="14"/>
        <v>0</v>
      </c>
      <c r="U26" s="125" t="str">
        <f t="shared" si="13"/>
        <v/>
      </c>
      <c r="V26" s="150"/>
      <c r="W26" s="82"/>
      <c r="X26" s="248" t="str">
        <f t="shared" si="6"/>
        <v>n/a</v>
      </c>
      <c r="Y26" s="139" t="str">
        <f t="shared" si="7"/>
        <v>n/a</v>
      </c>
      <c r="Z26" s="139" t="str">
        <f>IF($Y26="n/a","",IFERROR(COUNTIF($Y$2:$Y26,"="&amp;Y26),""))</f>
        <v/>
      </c>
      <c r="AA26" s="139">
        <f>COUNTIF($X$2:X25,"&lt;"&amp;X26)</f>
        <v>0</v>
      </c>
      <c r="AB26" s="149">
        <f t="shared" si="8"/>
        <v>0</v>
      </c>
      <c r="AC26" s="319">
        <f t="shared" si="17"/>
        <v>0</v>
      </c>
    </row>
    <row r="27" spans="1:29" x14ac:dyDescent="0.2">
      <c r="A27" s="229">
        <v>241</v>
      </c>
      <c r="B27" s="1" t="s">
        <v>232</v>
      </c>
      <c r="C27" s="1" t="str">
        <f t="shared" si="10"/>
        <v>john downes</v>
      </c>
      <c r="D27" s="8" t="s">
        <v>5</v>
      </c>
      <c r="E27" s="17" t="s">
        <v>397</v>
      </c>
      <c r="F27" s="11"/>
      <c r="G27" s="8" t="s">
        <v>369</v>
      </c>
      <c r="H27" s="186" t="str">
        <f t="shared" si="18"/>
        <v/>
      </c>
      <c r="I27" s="186" t="str">
        <f t="shared" si="18"/>
        <v/>
      </c>
      <c r="J27" s="186" t="str">
        <f t="shared" si="18"/>
        <v/>
      </c>
      <c r="K27" s="186" t="str">
        <f t="shared" si="18"/>
        <v/>
      </c>
      <c r="L27" s="186" t="str">
        <f t="shared" si="18"/>
        <v/>
      </c>
      <c r="M27" s="186" t="str">
        <f t="shared" si="18"/>
        <v/>
      </c>
      <c r="N27" s="186" t="str">
        <f t="shared" si="18"/>
        <v/>
      </c>
      <c r="O27" s="186" t="str">
        <f t="shared" si="18"/>
        <v/>
      </c>
      <c r="P27" s="186" t="str">
        <f t="shared" si="18"/>
        <v/>
      </c>
      <c r="Q27" s="186">
        <f t="shared" si="18"/>
        <v>45</v>
      </c>
      <c r="R27" s="198" t="str">
        <f t="shared" si="18"/>
        <v/>
      </c>
      <c r="S27" s="318">
        <f t="shared" si="1"/>
        <v>45</v>
      </c>
      <c r="T27" s="138">
        <f t="shared" si="14"/>
        <v>0</v>
      </c>
      <c r="U27" s="125">
        <f t="shared" si="13"/>
        <v>95.12</v>
      </c>
      <c r="V27" s="150">
        <f t="shared" ref="V27:V32" si="19">(($E27*86400)-U27)</f>
        <v>5.7890000000000015</v>
      </c>
      <c r="W27" s="82">
        <f t="shared" ref="W27:W32" si="20">IF(V27&lt;=0,10,IF(V27&lt;1,5,IF(V27&lt;2,0,IF(V27&lt;3,-5,-10))))</f>
        <v>-10</v>
      </c>
      <c r="X27" s="248">
        <f t="shared" si="6"/>
        <v>1</v>
      </c>
      <c r="Y27" s="139">
        <f t="shared" si="7"/>
        <v>2</v>
      </c>
      <c r="Z27" s="139">
        <f>IF($Y27="n/a","",IFERROR(COUNTIF($Y$2:$Y27,"="&amp;Y27),""))</f>
        <v>4</v>
      </c>
      <c r="AA27" s="139">
        <f>COUNTIF($X$2:X26,"&lt;"&amp;X27)</f>
        <v>0</v>
      </c>
      <c r="AB27" s="149">
        <f t="shared" si="8"/>
        <v>45</v>
      </c>
      <c r="AC27" s="319">
        <f t="shared" si="17"/>
        <v>35</v>
      </c>
    </row>
    <row r="28" spans="1:29" x14ac:dyDescent="0.2">
      <c r="A28" s="229">
        <v>261</v>
      </c>
      <c r="B28" s="1" t="s">
        <v>255</v>
      </c>
      <c r="C28" s="1" t="str">
        <f t="shared" si="10"/>
        <v>vivien stewart</v>
      </c>
      <c r="D28" s="8" t="s">
        <v>21</v>
      </c>
      <c r="E28" s="17" t="s">
        <v>398</v>
      </c>
      <c r="F28" s="11"/>
      <c r="G28" s="8" t="s">
        <v>61</v>
      </c>
      <c r="H28" s="186" t="str">
        <f t="shared" si="18"/>
        <v/>
      </c>
      <c r="I28" s="186" t="str">
        <f t="shared" si="18"/>
        <v/>
      </c>
      <c r="J28" s="186" t="str">
        <f t="shared" si="18"/>
        <v/>
      </c>
      <c r="K28" s="186" t="str">
        <f t="shared" si="18"/>
        <v/>
      </c>
      <c r="L28" s="186" t="str">
        <f t="shared" si="18"/>
        <v/>
      </c>
      <c r="M28" s="186">
        <f t="shared" si="18"/>
        <v>15</v>
      </c>
      <c r="N28" s="186" t="str">
        <f t="shared" si="18"/>
        <v/>
      </c>
      <c r="O28" s="186" t="str">
        <f t="shared" si="18"/>
        <v/>
      </c>
      <c r="P28" s="186" t="str">
        <f t="shared" si="18"/>
        <v/>
      </c>
      <c r="Q28" s="186" t="str">
        <f t="shared" si="18"/>
        <v/>
      </c>
      <c r="R28" s="198" t="str">
        <f t="shared" si="18"/>
        <v/>
      </c>
      <c r="S28" s="318">
        <f t="shared" si="1"/>
        <v>15</v>
      </c>
      <c r="T28" s="138">
        <f t="shared" si="14"/>
        <v>0</v>
      </c>
      <c r="U28" s="125">
        <f t="shared" si="13"/>
        <v>94.348000000000013</v>
      </c>
      <c r="V28" s="150">
        <f t="shared" si="19"/>
        <v>8.6339999999999719</v>
      </c>
      <c r="W28" s="82">
        <f t="shared" si="20"/>
        <v>-10</v>
      </c>
      <c r="X28" s="248">
        <f t="shared" si="6"/>
        <v>2</v>
      </c>
      <c r="Y28" s="139">
        <f t="shared" si="7"/>
        <v>4</v>
      </c>
      <c r="Z28" s="139">
        <f>IF($Y28="n/a","",IFERROR(COUNTIF($Y$2:$Y28,"="&amp;Y28),""))</f>
        <v>6</v>
      </c>
      <c r="AA28" s="139">
        <f>COUNTIF($X$2:X27,"&lt;"&amp;X28)</f>
        <v>4</v>
      </c>
      <c r="AB28" s="149">
        <f t="shared" si="8"/>
        <v>15</v>
      </c>
      <c r="AC28" s="319">
        <f t="shared" si="17"/>
        <v>5</v>
      </c>
    </row>
    <row r="29" spans="1:29" x14ac:dyDescent="0.2">
      <c r="A29" s="229">
        <v>55</v>
      </c>
      <c r="B29" s="1" t="s">
        <v>231</v>
      </c>
      <c r="C29" s="1" t="str">
        <f t="shared" si="10"/>
        <v>kutay dal</v>
      </c>
      <c r="D29" s="8" t="s">
        <v>22</v>
      </c>
      <c r="E29" s="17" t="s">
        <v>399</v>
      </c>
      <c r="F29" s="11"/>
      <c r="G29" s="8" t="s">
        <v>210</v>
      </c>
      <c r="H29" s="186" t="str">
        <f t="shared" si="18"/>
        <v/>
      </c>
      <c r="I29" s="186" t="str">
        <f t="shared" si="18"/>
        <v/>
      </c>
      <c r="J29" s="186" t="str">
        <f t="shared" si="18"/>
        <v/>
      </c>
      <c r="K29" s="186" t="str">
        <f t="shared" si="18"/>
        <v/>
      </c>
      <c r="L29" s="186" t="str">
        <f t="shared" si="18"/>
        <v/>
      </c>
      <c r="M29" s="186" t="str">
        <f t="shared" si="18"/>
        <v/>
      </c>
      <c r="N29" s="186">
        <f t="shared" si="18"/>
        <v>75</v>
      </c>
      <c r="O29" s="186" t="str">
        <f t="shared" si="18"/>
        <v/>
      </c>
      <c r="P29" s="186" t="str">
        <f t="shared" si="18"/>
        <v/>
      </c>
      <c r="Q29" s="186" t="str">
        <f t="shared" si="18"/>
        <v/>
      </c>
      <c r="R29" s="198" t="str">
        <f t="shared" si="18"/>
        <v/>
      </c>
      <c r="S29" s="318">
        <f t="shared" si="1"/>
        <v>75</v>
      </c>
      <c r="T29" s="138">
        <f t="shared" si="14"/>
        <v>-60</v>
      </c>
      <c r="U29" s="125">
        <f t="shared" si="13"/>
        <v>96.847000000000008</v>
      </c>
      <c r="V29" s="150">
        <f t="shared" si="19"/>
        <v>6.8429999999999893</v>
      </c>
      <c r="W29" s="82">
        <f t="shared" si="20"/>
        <v>-10</v>
      </c>
      <c r="X29" s="248">
        <f t="shared" si="6"/>
        <v>2</v>
      </c>
      <c r="Y29" s="139">
        <f t="shared" si="7"/>
        <v>3</v>
      </c>
      <c r="Z29" s="139">
        <f>IF($Y29="n/a","",IFERROR(COUNTIF($Y$2:$Y29,"="&amp;Y29),""))</f>
        <v>2</v>
      </c>
      <c r="AA29" s="139">
        <f>COUNTIF($X$2:X28,"&lt;"&amp;X29)</f>
        <v>4</v>
      </c>
      <c r="AB29" s="149">
        <f t="shared" si="8"/>
        <v>15</v>
      </c>
      <c r="AC29" s="319">
        <f t="shared" si="17"/>
        <v>5</v>
      </c>
    </row>
    <row r="30" spans="1:29" x14ac:dyDescent="0.2">
      <c r="A30" s="229">
        <v>111</v>
      </c>
      <c r="B30" s="1" t="s">
        <v>238</v>
      </c>
      <c r="C30" s="1" t="str">
        <f t="shared" si="10"/>
        <v>alexandra rodek</v>
      </c>
      <c r="D30" s="8" t="s">
        <v>26</v>
      </c>
      <c r="E30" s="17" t="s">
        <v>400</v>
      </c>
      <c r="F30" s="11"/>
      <c r="G30" s="8" t="s">
        <v>246</v>
      </c>
      <c r="H30" s="186" t="str">
        <f t="shared" si="18"/>
        <v/>
      </c>
      <c r="I30" s="186" t="str">
        <f t="shared" si="18"/>
        <v/>
      </c>
      <c r="J30" s="186" t="str">
        <f t="shared" si="18"/>
        <v/>
      </c>
      <c r="K30" s="186" t="str">
        <f t="shared" si="18"/>
        <v/>
      </c>
      <c r="L30" s="186" t="str">
        <f t="shared" si="18"/>
        <v/>
      </c>
      <c r="M30" s="186" t="str">
        <f t="shared" si="18"/>
        <v/>
      </c>
      <c r="N30" s="186" t="str">
        <f t="shared" si="18"/>
        <v/>
      </c>
      <c r="O30" s="186" t="str">
        <f t="shared" si="18"/>
        <v/>
      </c>
      <c r="P30" s="186" t="str">
        <f t="shared" si="18"/>
        <v/>
      </c>
      <c r="Q30" s="186" t="str">
        <f t="shared" si="18"/>
        <v/>
      </c>
      <c r="R30" s="198" t="str">
        <f t="shared" si="18"/>
        <v/>
      </c>
      <c r="S30" s="318">
        <f t="shared" si="1"/>
        <v>0</v>
      </c>
      <c r="T30" s="138">
        <f t="shared" si="14"/>
        <v>0</v>
      </c>
      <c r="U30" s="125" t="str">
        <f t="shared" si="13"/>
        <v/>
      </c>
      <c r="V30" s="150"/>
      <c r="W30" s="82"/>
      <c r="X30" s="248" t="str">
        <f t="shared" si="6"/>
        <v>n/a</v>
      </c>
      <c r="Y30" s="139" t="str">
        <f t="shared" si="7"/>
        <v>n/a</v>
      </c>
      <c r="Z30" s="139" t="str">
        <f>IF($Y30="n/a","",IFERROR(COUNTIF($Y$2:$Y30,"="&amp;Y30),""))</f>
        <v/>
      </c>
      <c r="AA30" s="139">
        <f>COUNTIF($X$2:X29,"&lt;"&amp;X30)</f>
        <v>0</v>
      </c>
      <c r="AB30" s="149">
        <f t="shared" si="8"/>
        <v>0</v>
      </c>
      <c r="AC30" s="319">
        <f t="shared" si="17"/>
        <v>0</v>
      </c>
    </row>
    <row r="31" spans="1:29" x14ac:dyDescent="0.2">
      <c r="A31" s="229">
        <v>40</v>
      </c>
      <c r="B31" s="1" t="s">
        <v>336</v>
      </c>
      <c r="C31" s="1" t="str">
        <f t="shared" si="10"/>
        <v>robert mason</v>
      </c>
      <c r="D31" s="8" t="s">
        <v>3</v>
      </c>
      <c r="E31" s="17" t="s">
        <v>401</v>
      </c>
      <c r="F31" s="11"/>
      <c r="G31" s="8" t="s">
        <v>61</v>
      </c>
      <c r="H31" s="186" t="str">
        <f t="shared" si="18"/>
        <v/>
      </c>
      <c r="I31" s="186" t="str">
        <f t="shared" si="18"/>
        <v/>
      </c>
      <c r="J31" s="186" t="str">
        <f t="shared" si="18"/>
        <v/>
      </c>
      <c r="K31" s="186" t="str">
        <f t="shared" si="18"/>
        <v/>
      </c>
      <c r="L31" s="186" t="str">
        <f t="shared" si="18"/>
        <v/>
      </c>
      <c r="M31" s="186" t="str">
        <f t="shared" si="18"/>
        <v/>
      </c>
      <c r="N31" s="186" t="str">
        <f t="shared" si="18"/>
        <v/>
      </c>
      <c r="O31" s="186" t="str">
        <f t="shared" si="18"/>
        <v/>
      </c>
      <c r="P31" s="186" t="str">
        <f t="shared" si="18"/>
        <v/>
      </c>
      <c r="Q31" s="186" t="str">
        <f t="shared" si="18"/>
        <v/>
      </c>
      <c r="R31" s="198">
        <f t="shared" si="18"/>
        <v>100</v>
      </c>
      <c r="S31" s="318">
        <f t="shared" si="1"/>
        <v>100</v>
      </c>
      <c r="T31" s="138">
        <f t="shared" si="2"/>
        <v>0</v>
      </c>
      <c r="U31" s="125">
        <f t="shared" si="13"/>
        <v>97.106999999999999</v>
      </c>
      <c r="V31" s="150">
        <f t="shared" si="19"/>
        <v>12.999000000000009</v>
      </c>
      <c r="W31" s="82">
        <f t="shared" si="20"/>
        <v>-10</v>
      </c>
      <c r="X31" s="248">
        <f t="shared" si="6"/>
        <v>1</v>
      </c>
      <c r="Y31" s="139">
        <f t="shared" si="7"/>
        <v>1</v>
      </c>
      <c r="Z31" s="139">
        <f>IF($Y31="n/a","",IFERROR(COUNTIF($Y$2:$Y31,"="&amp;Y31),""))</f>
        <v>1</v>
      </c>
      <c r="AA31" s="139">
        <f>COUNTIF($X$2:X30,"&lt;"&amp;X31)</f>
        <v>0</v>
      </c>
      <c r="AB31" s="149">
        <f t="shared" si="8"/>
        <v>100</v>
      </c>
      <c r="AC31" s="319">
        <f t="shared" si="9"/>
        <v>90</v>
      </c>
    </row>
    <row r="32" spans="1:29" ht="13.5" thickBot="1" x14ac:dyDescent="0.25">
      <c r="A32" s="231">
        <v>19</v>
      </c>
      <c r="B32" s="200" t="s">
        <v>339</v>
      </c>
      <c r="C32" s="200" t="str">
        <f t="shared" si="10"/>
        <v>ismail dal</v>
      </c>
      <c r="D32" s="230" t="s">
        <v>5</v>
      </c>
      <c r="E32" s="266" t="s">
        <v>402</v>
      </c>
      <c r="F32" s="388"/>
      <c r="G32" s="230" t="s">
        <v>215</v>
      </c>
      <c r="H32" s="201" t="str">
        <f t="shared" si="18"/>
        <v/>
      </c>
      <c r="I32" s="201" t="str">
        <f t="shared" si="18"/>
        <v/>
      </c>
      <c r="J32" s="201" t="str">
        <f t="shared" si="18"/>
        <v/>
      </c>
      <c r="K32" s="201" t="str">
        <f t="shared" si="18"/>
        <v/>
      </c>
      <c r="L32" s="201" t="str">
        <f t="shared" si="18"/>
        <v/>
      </c>
      <c r="M32" s="201" t="str">
        <f t="shared" si="18"/>
        <v/>
      </c>
      <c r="N32" s="201" t="str">
        <f t="shared" si="18"/>
        <v/>
      </c>
      <c r="O32" s="201" t="str">
        <f t="shared" si="18"/>
        <v/>
      </c>
      <c r="P32" s="201" t="str">
        <f t="shared" si="18"/>
        <v/>
      </c>
      <c r="Q32" s="201">
        <f t="shared" si="18"/>
        <v>30</v>
      </c>
      <c r="R32" s="202" t="str">
        <f t="shared" si="18"/>
        <v/>
      </c>
      <c r="S32" s="339">
        <f t="shared" si="1"/>
        <v>30</v>
      </c>
      <c r="T32" s="144">
        <f t="shared" si="2"/>
        <v>0</v>
      </c>
      <c r="U32" s="126">
        <f t="shared" si="13"/>
        <v>95.12</v>
      </c>
      <c r="V32" s="199">
        <f t="shared" si="19"/>
        <v>19.265000000000015</v>
      </c>
      <c r="W32" s="135">
        <f t="shared" si="20"/>
        <v>-10</v>
      </c>
      <c r="X32" s="249">
        <f t="shared" si="6"/>
        <v>1</v>
      </c>
      <c r="Y32" s="250">
        <f t="shared" si="7"/>
        <v>2</v>
      </c>
      <c r="Z32" s="250">
        <f>IF($Y32="n/a","",IFERROR(COUNTIF($Y$2:$Y32,"="&amp;Y32),""))</f>
        <v>5</v>
      </c>
      <c r="AA32" s="250">
        <f>COUNTIF($X$2:X31,"&lt;"&amp;X32)</f>
        <v>0</v>
      </c>
      <c r="AB32" s="251">
        <f t="shared" si="8"/>
        <v>30</v>
      </c>
      <c r="AC32" s="340">
        <f t="shared" si="9"/>
        <v>20</v>
      </c>
    </row>
    <row r="33" spans="1:33" ht="13.5" thickBot="1" x14ac:dyDescent="0.25">
      <c r="F33" s="134"/>
      <c r="G33" s="136" t="s">
        <v>27</v>
      </c>
      <c r="H33" s="137">
        <f t="shared" ref="H33:S33" si="21">COUNT(H2:H32)</f>
        <v>0</v>
      </c>
      <c r="I33" s="137">
        <f t="shared" si="21"/>
        <v>1</v>
      </c>
      <c r="J33" s="137">
        <f t="shared" si="21"/>
        <v>0</v>
      </c>
      <c r="K33" s="137">
        <f t="shared" si="21"/>
        <v>4</v>
      </c>
      <c r="L33" s="137">
        <f t="shared" si="21"/>
        <v>4</v>
      </c>
      <c r="M33" s="137">
        <f t="shared" si="21"/>
        <v>6</v>
      </c>
      <c r="N33" s="137">
        <f t="shared" si="21"/>
        <v>2</v>
      </c>
      <c r="O33" s="137">
        <f t="shared" si="21"/>
        <v>0</v>
      </c>
      <c r="P33" s="137">
        <f t="shared" si="21"/>
        <v>2</v>
      </c>
      <c r="Q33" s="137">
        <f t="shared" si="21"/>
        <v>5</v>
      </c>
      <c r="R33" s="137">
        <f t="shared" si="21"/>
        <v>1</v>
      </c>
      <c r="S33" s="226">
        <f t="shared" si="21"/>
        <v>31</v>
      </c>
      <c r="T33" s="154"/>
      <c r="U33" s="154"/>
      <c r="V33" s="147"/>
      <c r="W33" s="154"/>
      <c r="X33" s="154"/>
      <c r="Y33" s="154"/>
      <c r="Z33" s="154"/>
      <c r="AA33" s="154"/>
      <c r="AB33" s="154"/>
      <c r="AC33" s="154"/>
    </row>
    <row r="34" spans="1:33" x14ac:dyDescent="0.2">
      <c r="T34" s="8"/>
      <c r="U34" s="1"/>
      <c r="V34" s="147"/>
      <c r="W34" s="1"/>
      <c r="X34" s="8"/>
      <c r="Y34" s="8"/>
      <c r="Z34" s="8"/>
      <c r="AA34" s="8"/>
      <c r="AB34" s="8"/>
      <c r="AC34" s="1"/>
    </row>
    <row r="35" spans="1:33" customFormat="1" x14ac:dyDescent="0.2">
      <c r="A35" s="83"/>
      <c r="B35" s="345"/>
      <c r="C35" s="2"/>
      <c r="D35" s="85"/>
      <c r="E35" s="84"/>
      <c r="F35" s="84"/>
      <c r="G35" s="84"/>
      <c r="H35" s="84"/>
      <c r="I35" s="84"/>
      <c r="J35" s="84"/>
      <c r="K35" s="84"/>
      <c r="L35" s="84"/>
      <c r="M35" s="84"/>
      <c r="N35" s="84"/>
      <c r="O35" s="84"/>
      <c r="P35" s="84"/>
      <c r="Q35" s="84"/>
      <c r="R35" s="84"/>
      <c r="S35" s="84"/>
      <c r="T35" s="85"/>
      <c r="V35" s="124"/>
      <c r="X35" s="85"/>
      <c r="Y35" s="85"/>
      <c r="Z35" s="85"/>
      <c r="AA35" s="85"/>
      <c r="AB35" s="85"/>
      <c r="AD35" s="84"/>
      <c r="AE35" s="84"/>
      <c r="AF35" s="84"/>
      <c r="AG35" s="84"/>
    </row>
  </sheetData>
  <mergeCells count="1">
    <mergeCell ref="AE1:AG1"/>
  </mergeCells>
  <conditionalFormatting sqref="A2:R32 T2:W32">
    <cfRule type="expression" dxfId="131" priority="1">
      <formula>$D2="OPN"</formula>
    </cfRule>
    <cfRule type="expression" dxfId="130" priority="2">
      <formula>$D2="RES"</formula>
    </cfRule>
    <cfRule type="expression" dxfId="129" priority="3">
      <formula>$D2="SMOD"</formula>
    </cfRule>
    <cfRule type="expression" dxfId="128" priority="4">
      <formula>$D2="CDMOD"</formula>
    </cfRule>
    <cfRule type="expression" dxfId="127" priority="5">
      <formula>$D2="ABMOD"</formula>
    </cfRule>
    <cfRule type="expression" dxfId="126" priority="6">
      <formula>$D2="NBC"</formula>
    </cfRule>
    <cfRule type="expression" dxfId="125" priority="7">
      <formula>$D2="NAC"</formula>
    </cfRule>
    <cfRule type="expression" dxfId="124" priority="8">
      <formula>$D2="SND"</formula>
    </cfRule>
    <cfRule type="expression" dxfId="123" priority="9">
      <formula>$D2="SNC"</formula>
    </cfRule>
    <cfRule type="expression" dxfId="122" priority="10">
      <formula>$D2="SNB"</formula>
    </cfRule>
    <cfRule type="expression" dxfId="121" priority="11">
      <formula>$D2="SNA"</formula>
    </cfRule>
  </conditionalFormatting>
  <pageMargins left="0.7" right="0.7" top="0.75" bottom="0.75" header="0.3" footer="0.3"/>
  <pageSetup paperSize="9"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86"/>
  <sheetViews>
    <sheetView zoomScale="90" zoomScaleNormal="90" workbookViewId="0">
      <selection activeCell="A2" sqref="A2"/>
    </sheetView>
  </sheetViews>
  <sheetFormatPr defaultColWidth="8.85546875" defaultRowHeight="12.75" x14ac:dyDescent="0.2"/>
  <cols>
    <col min="1" max="1" width="7.85546875" style="83" customWidth="1"/>
    <col min="2" max="2" width="23.85546875" style="344" customWidth="1"/>
    <col min="3" max="3" width="20.85546875" style="84" hidden="1" customWidth="1"/>
    <col min="4" max="4" width="9.28515625" style="84" customWidth="1"/>
    <col min="5" max="5" width="10.42578125" style="84" customWidth="1"/>
    <col min="6" max="6" width="14.28515625" style="84" bestFit="1" customWidth="1"/>
    <col min="7" max="7" width="9.5703125" style="84" customWidth="1"/>
    <col min="8" max="18" width="7.7109375" style="84" customWidth="1"/>
    <col min="19" max="19" width="6.7109375" style="84" customWidth="1"/>
    <col min="20" max="20" width="7.85546875" style="84" customWidth="1"/>
    <col min="21" max="21" width="8.28515625" customWidth="1"/>
    <col min="22" max="22" width="8.85546875" style="124" customWidth="1"/>
    <col min="23" max="23" width="8.85546875" customWidth="1"/>
    <col min="24" max="24" width="14.28515625" style="84" hidden="1" customWidth="1"/>
    <col min="25" max="27" width="8.85546875" style="84" hidden="1" customWidth="1"/>
    <col min="28" max="28" width="11.42578125" style="84" hidden="1" customWidth="1"/>
    <col min="29" max="29" width="8.85546875" customWidth="1"/>
    <col min="30" max="30" width="7" style="84" customWidth="1"/>
    <col min="31" max="31" width="8.85546875" style="84"/>
    <col min="32" max="32" width="21.28515625" style="84" customWidth="1"/>
    <col min="33" max="33" width="9.5703125" style="84" customWidth="1"/>
    <col min="34" max="256" width="8.85546875" style="84"/>
    <col min="257" max="257" width="7.85546875" style="84" customWidth="1"/>
    <col min="258" max="258" width="23.85546875" style="84" customWidth="1"/>
    <col min="259" max="259" width="0" style="84" hidden="1" customWidth="1"/>
    <col min="260" max="260" width="9.28515625" style="84" customWidth="1"/>
    <col min="261" max="261" width="10.42578125" style="84" customWidth="1"/>
    <col min="262" max="262" width="14.28515625" style="84" bestFit="1" customWidth="1"/>
    <col min="263" max="263" width="9.5703125" style="84" customWidth="1"/>
    <col min="264" max="274" width="7.7109375" style="84" customWidth="1"/>
    <col min="275" max="275" width="6.7109375" style="84" customWidth="1"/>
    <col min="276" max="276" width="7.85546875" style="84" customWidth="1"/>
    <col min="277" max="277" width="8.28515625" style="84" customWidth="1"/>
    <col min="278" max="279" width="8.85546875" style="84"/>
    <col min="280" max="284" width="0" style="84" hidden="1" customWidth="1"/>
    <col min="285" max="285" width="8.85546875" style="84"/>
    <col min="286" max="286" width="7" style="84" customWidth="1"/>
    <col min="287" max="287" width="8.85546875" style="84"/>
    <col min="288" max="288" width="21.28515625" style="84" customWidth="1"/>
    <col min="289" max="289" width="9.5703125" style="84" customWidth="1"/>
    <col min="290" max="512" width="8.85546875" style="84"/>
    <col min="513" max="513" width="7.85546875" style="84" customWidth="1"/>
    <col min="514" max="514" width="23.85546875" style="84" customWidth="1"/>
    <col min="515" max="515" width="0" style="84" hidden="1" customWidth="1"/>
    <col min="516" max="516" width="9.28515625" style="84" customWidth="1"/>
    <col min="517" max="517" width="10.42578125" style="84" customWidth="1"/>
    <col min="518" max="518" width="14.28515625" style="84" bestFit="1" customWidth="1"/>
    <col min="519" max="519" width="9.5703125" style="84" customWidth="1"/>
    <col min="520" max="530" width="7.7109375" style="84" customWidth="1"/>
    <col min="531" max="531" width="6.7109375" style="84" customWidth="1"/>
    <col min="532" max="532" width="7.85546875" style="84" customWidth="1"/>
    <col min="533" max="533" width="8.28515625" style="84" customWidth="1"/>
    <col min="534" max="535" width="8.85546875" style="84"/>
    <col min="536" max="540" width="0" style="84" hidden="1" customWidth="1"/>
    <col min="541" max="541" width="8.85546875" style="84"/>
    <col min="542" max="542" width="7" style="84" customWidth="1"/>
    <col min="543" max="543" width="8.85546875" style="84"/>
    <col min="544" max="544" width="21.28515625" style="84" customWidth="1"/>
    <col min="545" max="545" width="9.5703125" style="84" customWidth="1"/>
    <col min="546" max="768" width="8.85546875" style="84"/>
    <col min="769" max="769" width="7.85546875" style="84" customWidth="1"/>
    <col min="770" max="770" width="23.85546875" style="84" customWidth="1"/>
    <col min="771" max="771" width="0" style="84" hidden="1" customWidth="1"/>
    <col min="772" max="772" width="9.28515625" style="84" customWidth="1"/>
    <col min="773" max="773" width="10.42578125" style="84" customWidth="1"/>
    <col min="774" max="774" width="14.28515625" style="84" bestFit="1" customWidth="1"/>
    <col min="775" max="775" width="9.5703125" style="84" customWidth="1"/>
    <col min="776" max="786" width="7.7109375" style="84" customWidth="1"/>
    <col min="787" max="787" width="6.7109375" style="84" customWidth="1"/>
    <col min="788" max="788" width="7.85546875" style="84" customWidth="1"/>
    <col min="789" max="789" width="8.28515625" style="84" customWidth="1"/>
    <col min="790" max="791" width="8.85546875" style="84"/>
    <col min="792" max="796" width="0" style="84" hidden="1" customWidth="1"/>
    <col min="797" max="797" width="8.85546875" style="84"/>
    <col min="798" max="798" width="7" style="84" customWidth="1"/>
    <col min="799" max="799" width="8.85546875" style="84"/>
    <col min="800" max="800" width="21.28515625" style="84" customWidth="1"/>
    <col min="801" max="801" width="9.5703125" style="84" customWidth="1"/>
    <col min="802" max="1024" width="8.85546875" style="84"/>
    <col min="1025" max="1025" width="7.85546875" style="84" customWidth="1"/>
    <col min="1026" max="1026" width="23.85546875" style="84" customWidth="1"/>
    <col min="1027" max="1027" width="0" style="84" hidden="1" customWidth="1"/>
    <col min="1028" max="1028" width="9.28515625" style="84" customWidth="1"/>
    <col min="1029" max="1029" width="10.42578125" style="84" customWidth="1"/>
    <col min="1030" max="1030" width="14.28515625" style="84" bestFit="1" customWidth="1"/>
    <col min="1031" max="1031" width="9.5703125" style="84" customWidth="1"/>
    <col min="1032" max="1042" width="7.7109375" style="84" customWidth="1"/>
    <col min="1043" max="1043" width="6.7109375" style="84" customWidth="1"/>
    <col min="1044" max="1044" width="7.85546875" style="84" customWidth="1"/>
    <col min="1045" max="1045" width="8.28515625" style="84" customWidth="1"/>
    <col min="1046" max="1047" width="8.85546875" style="84"/>
    <col min="1048" max="1052" width="0" style="84" hidden="1" customWidth="1"/>
    <col min="1053" max="1053" width="8.85546875" style="84"/>
    <col min="1054" max="1054" width="7" style="84" customWidth="1"/>
    <col min="1055" max="1055" width="8.85546875" style="84"/>
    <col min="1056" max="1056" width="21.28515625" style="84" customWidth="1"/>
    <col min="1057" max="1057" width="9.5703125" style="84" customWidth="1"/>
    <col min="1058" max="1280" width="8.85546875" style="84"/>
    <col min="1281" max="1281" width="7.85546875" style="84" customWidth="1"/>
    <col min="1282" max="1282" width="23.85546875" style="84" customWidth="1"/>
    <col min="1283" max="1283" width="0" style="84" hidden="1" customWidth="1"/>
    <col min="1284" max="1284" width="9.28515625" style="84" customWidth="1"/>
    <col min="1285" max="1285" width="10.42578125" style="84" customWidth="1"/>
    <col min="1286" max="1286" width="14.28515625" style="84" bestFit="1" customWidth="1"/>
    <col min="1287" max="1287" width="9.5703125" style="84" customWidth="1"/>
    <col min="1288" max="1298" width="7.7109375" style="84" customWidth="1"/>
    <col min="1299" max="1299" width="6.7109375" style="84" customWidth="1"/>
    <col min="1300" max="1300" width="7.85546875" style="84" customWidth="1"/>
    <col min="1301" max="1301" width="8.28515625" style="84" customWidth="1"/>
    <col min="1302" max="1303" width="8.85546875" style="84"/>
    <col min="1304" max="1308" width="0" style="84" hidden="1" customWidth="1"/>
    <col min="1309" max="1309" width="8.85546875" style="84"/>
    <col min="1310" max="1310" width="7" style="84" customWidth="1"/>
    <col min="1311" max="1311" width="8.85546875" style="84"/>
    <col min="1312" max="1312" width="21.28515625" style="84" customWidth="1"/>
    <col min="1313" max="1313" width="9.5703125" style="84" customWidth="1"/>
    <col min="1314" max="1536" width="8.85546875" style="84"/>
    <col min="1537" max="1537" width="7.85546875" style="84" customWidth="1"/>
    <col min="1538" max="1538" width="23.85546875" style="84" customWidth="1"/>
    <col min="1539" max="1539" width="0" style="84" hidden="1" customWidth="1"/>
    <col min="1540" max="1540" width="9.28515625" style="84" customWidth="1"/>
    <col min="1541" max="1541" width="10.42578125" style="84" customWidth="1"/>
    <col min="1542" max="1542" width="14.28515625" style="84" bestFit="1" customWidth="1"/>
    <col min="1543" max="1543" width="9.5703125" style="84" customWidth="1"/>
    <col min="1544" max="1554" width="7.7109375" style="84" customWidth="1"/>
    <col min="1555" max="1555" width="6.7109375" style="84" customWidth="1"/>
    <col min="1556" max="1556" width="7.85546875" style="84" customWidth="1"/>
    <col min="1557" max="1557" width="8.28515625" style="84" customWidth="1"/>
    <col min="1558" max="1559" width="8.85546875" style="84"/>
    <col min="1560" max="1564" width="0" style="84" hidden="1" customWidth="1"/>
    <col min="1565" max="1565" width="8.85546875" style="84"/>
    <col min="1566" max="1566" width="7" style="84" customWidth="1"/>
    <col min="1567" max="1567" width="8.85546875" style="84"/>
    <col min="1568" max="1568" width="21.28515625" style="84" customWidth="1"/>
    <col min="1569" max="1569" width="9.5703125" style="84" customWidth="1"/>
    <col min="1570" max="1792" width="8.85546875" style="84"/>
    <col min="1793" max="1793" width="7.85546875" style="84" customWidth="1"/>
    <col min="1794" max="1794" width="23.85546875" style="84" customWidth="1"/>
    <col min="1795" max="1795" width="0" style="84" hidden="1" customWidth="1"/>
    <col min="1796" max="1796" width="9.28515625" style="84" customWidth="1"/>
    <col min="1797" max="1797" width="10.42578125" style="84" customWidth="1"/>
    <col min="1798" max="1798" width="14.28515625" style="84" bestFit="1" customWidth="1"/>
    <col min="1799" max="1799" width="9.5703125" style="84" customWidth="1"/>
    <col min="1800" max="1810" width="7.7109375" style="84" customWidth="1"/>
    <col min="1811" max="1811" width="6.7109375" style="84" customWidth="1"/>
    <col min="1812" max="1812" width="7.85546875" style="84" customWidth="1"/>
    <col min="1813" max="1813" width="8.28515625" style="84" customWidth="1"/>
    <col min="1814" max="1815" width="8.85546875" style="84"/>
    <col min="1816" max="1820" width="0" style="84" hidden="1" customWidth="1"/>
    <col min="1821" max="1821" width="8.85546875" style="84"/>
    <col min="1822" max="1822" width="7" style="84" customWidth="1"/>
    <col min="1823" max="1823" width="8.85546875" style="84"/>
    <col min="1824" max="1824" width="21.28515625" style="84" customWidth="1"/>
    <col min="1825" max="1825" width="9.5703125" style="84" customWidth="1"/>
    <col min="1826" max="2048" width="8.85546875" style="84"/>
    <col min="2049" max="2049" width="7.85546875" style="84" customWidth="1"/>
    <col min="2050" max="2050" width="23.85546875" style="84" customWidth="1"/>
    <col min="2051" max="2051" width="0" style="84" hidden="1" customWidth="1"/>
    <col min="2052" max="2052" width="9.28515625" style="84" customWidth="1"/>
    <col min="2053" max="2053" width="10.42578125" style="84" customWidth="1"/>
    <col min="2054" max="2054" width="14.28515625" style="84" bestFit="1" customWidth="1"/>
    <col min="2055" max="2055" width="9.5703125" style="84" customWidth="1"/>
    <col min="2056" max="2066" width="7.7109375" style="84" customWidth="1"/>
    <col min="2067" max="2067" width="6.7109375" style="84" customWidth="1"/>
    <col min="2068" max="2068" width="7.85546875" style="84" customWidth="1"/>
    <col min="2069" max="2069" width="8.28515625" style="84" customWidth="1"/>
    <col min="2070" max="2071" width="8.85546875" style="84"/>
    <col min="2072" max="2076" width="0" style="84" hidden="1" customWidth="1"/>
    <col min="2077" max="2077" width="8.85546875" style="84"/>
    <col min="2078" max="2078" width="7" style="84" customWidth="1"/>
    <col min="2079" max="2079" width="8.85546875" style="84"/>
    <col min="2080" max="2080" width="21.28515625" style="84" customWidth="1"/>
    <col min="2081" max="2081" width="9.5703125" style="84" customWidth="1"/>
    <col min="2082" max="2304" width="8.85546875" style="84"/>
    <col min="2305" max="2305" width="7.85546875" style="84" customWidth="1"/>
    <col min="2306" max="2306" width="23.85546875" style="84" customWidth="1"/>
    <col min="2307" max="2307" width="0" style="84" hidden="1" customWidth="1"/>
    <col min="2308" max="2308" width="9.28515625" style="84" customWidth="1"/>
    <col min="2309" max="2309" width="10.42578125" style="84" customWidth="1"/>
    <col min="2310" max="2310" width="14.28515625" style="84" bestFit="1" customWidth="1"/>
    <col min="2311" max="2311" width="9.5703125" style="84" customWidth="1"/>
    <col min="2312" max="2322" width="7.7109375" style="84" customWidth="1"/>
    <col min="2323" max="2323" width="6.7109375" style="84" customWidth="1"/>
    <col min="2324" max="2324" width="7.85546875" style="84" customWidth="1"/>
    <col min="2325" max="2325" width="8.28515625" style="84" customWidth="1"/>
    <col min="2326" max="2327" width="8.85546875" style="84"/>
    <col min="2328" max="2332" width="0" style="84" hidden="1" customWidth="1"/>
    <col min="2333" max="2333" width="8.85546875" style="84"/>
    <col min="2334" max="2334" width="7" style="84" customWidth="1"/>
    <col min="2335" max="2335" width="8.85546875" style="84"/>
    <col min="2336" max="2336" width="21.28515625" style="84" customWidth="1"/>
    <col min="2337" max="2337" width="9.5703125" style="84" customWidth="1"/>
    <col min="2338" max="2560" width="8.85546875" style="84"/>
    <col min="2561" max="2561" width="7.85546875" style="84" customWidth="1"/>
    <col min="2562" max="2562" width="23.85546875" style="84" customWidth="1"/>
    <col min="2563" max="2563" width="0" style="84" hidden="1" customWidth="1"/>
    <col min="2564" max="2564" width="9.28515625" style="84" customWidth="1"/>
    <col min="2565" max="2565" width="10.42578125" style="84" customWidth="1"/>
    <col min="2566" max="2566" width="14.28515625" style="84" bestFit="1" customWidth="1"/>
    <col min="2567" max="2567" width="9.5703125" style="84" customWidth="1"/>
    <col min="2568" max="2578" width="7.7109375" style="84" customWidth="1"/>
    <col min="2579" max="2579" width="6.7109375" style="84" customWidth="1"/>
    <col min="2580" max="2580" width="7.85546875" style="84" customWidth="1"/>
    <col min="2581" max="2581" width="8.28515625" style="84" customWidth="1"/>
    <col min="2582" max="2583" width="8.85546875" style="84"/>
    <col min="2584" max="2588" width="0" style="84" hidden="1" customWidth="1"/>
    <col min="2589" max="2589" width="8.85546875" style="84"/>
    <col min="2590" max="2590" width="7" style="84" customWidth="1"/>
    <col min="2591" max="2591" width="8.85546875" style="84"/>
    <col min="2592" max="2592" width="21.28515625" style="84" customWidth="1"/>
    <col min="2593" max="2593" width="9.5703125" style="84" customWidth="1"/>
    <col min="2594" max="2816" width="8.85546875" style="84"/>
    <col min="2817" max="2817" width="7.85546875" style="84" customWidth="1"/>
    <col min="2818" max="2818" width="23.85546875" style="84" customWidth="1"/>
    <col min="2819" max="2819" width="0" style="84" hidden="1" customWidth="1"/>
    <col min="2820" max="2820" width="9.28515625" style="84" customWidth="1"/>
    <col min="2821" max="2821" width="10.42578125" style="84" customWidth="1"/>
    <col min="2822" max="2822" width="14.28515625" style="84" bestFit="1" customWidth="1"/>
    <col min="2823" max="2823" width="9.5703125" style="84" customWidth="1"/>
    <col min="2824" max="2834" width="7.7109375" style="84" customWidth="1"/>
    <col min="2835" max="2835" width="6.7109375" style="84" customWidth="1"/>
    <col min="2836" max="2836" width="7.85546875" style="84" customWidth="1"/>
    <col min="2837" max="2837" width="8.28515625" style="84" customWidth="1"/>
    <col min="2838" max="2839" width="8.85546875" style="84"/>
    <col min="2840" max="2844" width="0" style="84" hidden="1" customWidth="1"/>
    <col min="2845" max="2845" width="8.85546875" style="84"/>
    <col min="2846" max="2846" width="7" style="84" customWidth="1"/>
    <col min="2847" max="2847" width="8.85546875" style="84"/>
    <col min="2848" max="2848" width="21.28515625" style="84" customWidth="1"/>
    <col min="2849" max="2849" width="9.5703125" style="84" customWidth="1"/>
    <col min="2850" max="3072" width="8.85546875" style="84"/>
    <col min="3073" max="3073" width="7.85546875" style="84" customWidth="1"/>
    <col min="3074" max="3074" width="23.85546875" style="84" customWidth="1"/>
    <col min="3075" max="3075" width="0" style="84" hidden="1" customWidth="1"/>
    <col min="3076" max="3076" width="9.28515625" style="84" customWidth="1"/>
    <col min="3077" max="3077" width="10.42578125" style="84" customWidth="1"/>
    <col min="3078" max="3078" width="14.28515625" style="84" bestFit="1" customWidth="1"/>
    <col min="3079" max="3079" width="9.5703125" style="84" customWidth="1"/>
    <col min="3080" max="3090" width="7.7109375" style="84" customWidth="1"/>
    <col min="3091" max="3091" width="6.7109375" style="84" customWidth="1"/>
    <col min="3092" max="3092" width="7.85546875" style="84" customWidth="1"/>
    <col min="3093" max="3093" width="8.28515625" style="84" customWidth="1"/>
    <col min="3094" max="3095" width="8.85546875" style="84"/>
    <col min="3096" max="3100" width="0" style="84" hidden="1" customWidth="1"/>
    <col min="3101" max="3101" width="8.85546875" style="84"/>
    <col min="3102" max="3102" width="7" style="84" customWidth="1"/>
    <col min="3103" max="3103" width="8.85546875" style="84"/>
    <col min="3104" max="3104" width="21.28515625" style="84" customWidth="1"/>
    <col min="3105" max="3105" width="9.5703125" style="84" customWidth="1"/>
    <col min="3106" max="3328" width="8.85546875" style="84"/>
    <col min="3329" max="3329" width="7.85546875" style="84" customWidth="1"/>
    <col min="3330" max="3330" width="23.85546875" style="84" customWidth="1"/>
    <col min="3331" max="3331" width="0" style="84" hidden="1" customWidth="1"/>
    <col min="3332" max="3332" width="9.28515625" style="84" customWidth="1"/>
    <col min="3333" max="3333" width="10.42578125" style="84" customWidth="1"/>
    <col min="3334" max="3334" width="14.28515625" style="84" bestFit="1" customWidth="1"/>
    <col min="3335" max="3335" width="9.5703125" style="84" customWidth="1"/>
    <col min="3336" max="3346" width="7.7109375" style="84" customWidth="1"/>
    <col min="3347" max="3347" width="6.7109375" style="84" customWidth="1"/>
    <col min="3348" max="3348" width="7.85546875" style="84" customWidth="1"/>
    <col min="3349" max="3349" width="8.28515625" style="84" customWidth="1"/>
    <col min="3350" max="3351" width="8.85546875" style="84"/>
    <col min="3352" max="3356" width="0" style="84" hidden="1" customWidth="1"/>
    <col min="3357" max="3357" width="8.85546875" style="84"/>
    <col min="3358" max="3358" width="7" style="84" customWidth="1"/>
    <col min="3359" max="3359" width="8.85546875" style="84"/>
    <col min="3360" max="3360" width="21.28515625" style="84" customWidth="1"/>
    <col min="3361" max="3361" width="9.5703125" style="84" customWidth="1"/>
    <col min="3362" max="3584" width="8.85546875" style="84"/>
    <col min="3585" max="3585" width="7.85546875" style="84" customWidth="1"/>
    <col min="3586" max="3586" width="23.85546875" style="84" customWidth="1"/>
    <col min="3587" max="3587" width="0" style="84" hidden="1" customWidth="1"/>
    <col min="3588" max="3588" width="9.28515625" style="84" customWidth="1"/>
    <col min="3589" max="3589" width="10.42578125" style="84" customWidth="1"/>
    <col min="3590" max="3590" width="14.28515625" style="84" bestFit="1" customWidth="1"/>
    <col min="3591" max="3591" width="9.5703125" style="84" customWidth="1"/>
    <col min="3592" max="3602" width="7.7109375" style="84" customWidth="1"/>
    <col min="3603" max="3603" width="6.7109375" style="84" customWidth="1"/>
    <col min="3604" max="3604" width="7.85546875" style="84" customWidth="1"/>
    <col min="3605" max="3605" width="8.28515625" style="84" customWidth="1"/>
    <col min="3606" max="3607" width="8.85546875" style="84"/>
    <col min="3608" max="3612" width="0" style="84" hidden="1" customWidth="1"/>
    <col min="3613" max="3613" width="8.85546875" style="84"/>
    <col min="3614" max="3614" width="7" style="84" customWidth="1"/>
    <col min="3615" max="3615" width="8.85546875" style="84"/>
    <col min="3616" max="3616" width="21.28515625" style="84" customWidth="1"/>
    <col min="3617" max="3617" width="9.5703125" style="84" customWidth="1"/>
    <col min="3618" max="3840" width="8.85546875" style="84"/>
    <col min="3841" max="3841" width="7.85546875" style="84" customWidth="1"/>
    <col min="3842" max="3842" width="23.85546875" style="84" customWidth="1"/>
    <col min="3843" max="3843" width="0" style="84" hidden="1" customWidth="1"/>
    <col min="3844" max="3844" width="9.28515625" style="84" customWidth="1"/>
    <col min="3845" max="3845" width="10.42578125" style="84" customWidth="1"/>
    <col min="3846" max="3846" width="14.28515625" style="84" bestFit="1" customWidth="1"/>
    <col min="3847" max="3847" width="9.5703125" style="84" customWidth="1"/>
    <col min="3848" max="3858" width="7.7109375" style="84" customWidth="1"/>
    <col min="3859" max="3859" width="6.7109375" style="84" customWidth="1"/>
    <col min="3860" max="3860" width="7.85546875" style="84" customWidth="1"/>
    <col min="3861" max="3861" width="8.28515625" style="84" customWidth="1"/>
    <col min="3862" max="3863" width="8.85546875" style="84"/>
    <col min="3864" max="3868" width="0" style="84" hidden="1" customWidth="1"/>
    <col min="3869" max="3869" width="8.85546875" style="84"/>
    <col min="3870" max="3870" width="7" style="84" customWidth="1"/>
    <col min="3871" max="3871" width="8.85546875" style="84"/>
    <col min="3872" max="3872" width="21.28515625" style="84" customWidth="1"/>
    <col min="3873" max="3873" width="9.5703125" style="84" customWidth="1"/>
    <col min="3874" max="4096" width="8.85546875" style="84"/>
    <col min="4097" max="4097" width="7.85546875" style="84" customWidth="1"/>
    <col min="4098" max="4098" width="23.85546875" style="84" customWidth="1"/>
    <col min="4099" max="4099" width="0" style="84" hidden="1" customWidth="1"/>
    <col min="4100" max="4100" width="9.28515625" style="84" customWidth="1"/>
    <col min="4101" max="4101" width="10.42578125" style="84" customWidth="1"/>
    <col min="4102" max="4102" width="14.28515625" style="84" bestFit="1" customWidth="1"/>
    <col min="4103" max="4103" width="9.5703125" style="84" customWidth="1"/>
    <col min="4104" max="4114" width="7.7109375" style="84" customWidth="1"/>
    <col min="4115" max="4115" width="6.7109375" style="84" customWidth="1"/>
    <col min="4116" max="4116" width="7.85546875" style="84" customWidth="1"/>
    <col min="4117" max="4117" width="8.28515625" style="84" customWidth="1"/>
    <col min="4118" max="4119" width="8.85546875" style="84"/>
    <col min="4120" max="4124" width="0" style="84" hidden="1" customWidth="1"/>
    <col min="4125" max="4125" width="8.85546875" style="84"/>
    <col min="4126" max="4126" width="7" style="84" customWidth="1"/>
    <col min="4127" max="4127" width="8.85546875" style="84"/>
    <col min="4128" max="4128" width="21.28515625" style="84" customWidth="1"/>
    <col min="4129" max="4129" width="9.5703125" style="84" customWidth="1"/>
    <col min="4130" max="4352" width="8.85546875" style="84"/>
    <col min="4353" max="4353" width="7.85546875" style="84" customWidth="1"/>
    <col min="4354" max="4354" width="23.85546875" style="84" customWidth="1"/>
    <col min="4355" max="4355" width="0" style="84" hidden="1" customWidth="1"/>
    <col min="4356" max="4356" width="9.28515625" style="84" customWidth="1"/>
    <col min="4357" max="4357" width="10.42578125" style="84" customWidth="1"/>
    <col min="4358" max="4358" width="14.28515625" style="84" bestFit="1" customWidth="1"/>
    <col min="4359" max="4359" width="9.5703125" style="84" customWidth="1"/>
    <col min="4360" max="4370" width="7.7109375" style="84" customWidth="1"/>
    <col min="4371" max="4371" width="6.7109375" style="84" customWidth="1"/>
    <col min="4372" max="4372" width="7.85546875" style="84" customWidth="1"/>
    <col min="4373" max="4373" width="8.28515625" style="84" customWidth="1"/>
    <col min="4374" max="4375" width="8.85546875" style="84"/>
    <col min="4376" max="4380" width="0" style="84" hidden="1" customWidth="1"/>
    <col min="4381" max="4381" width="8.85546875" style="84"/>
    <col min="4382" max="4382" width="7" style="84" customWidth="1"/>
    <col min="4383" max="4383" width="8.85546875" style="84"/>
    <col min="4384" max="4384" width="21.28515625" style="84" customWidth="1"/>
    <col min="4385" max="4385" width="9.5703125" style="84" customWidth="1"/>
    <col min="4386" max="4608" width="8.85546875" style="84"/>
    <col min="4609" max="4609" width="7.85546875" style="84" customWidth="1"/>
    <col min="4610" max="4610" width="23.85546875" style="84" customWidth="1"/>
    <col min="4611" max="4611" width="0" style="84" hidden="1" customWidth="1"/>
    <col min="4612" max="4612" width="9.28515625" style="84" customWidth="1"/>
    <col min="4613" max="4613" width="10.42578125" style="84" customWidth="1"/>
    <col min="4614" max="4614" width="14.28515625" style="84" bestFit="1" customWidth="1"/>
    <col min="4615" max="4615" width="9.5703125" style="84" customWidth="1"/>
    <col min="4616" max="4626" width="7.7109375" style="84" customWidth="1"/>
    <col min="4627" max="4627" width="6.7109375" style="84" customWidth="1"/>
    <col min="4628" max="4628" width="7.85546875" style="84" customWidth="1"/>
    <col min="4629" max="4629" width="8.28515625" style="84" customWidth="1"/>
    <col min="4630" max="4631" width="8.85546875" style="84"/>
    <col min="4632" max="4636" width="0" style="84" hidden="1" customWidth="1"/>
    <col min="4637" max="4637" width="8.85546875" style="84"/>
    <col min="4638" max="4638" width="7" style="84" customWidth="1"/>
    <col min="4639" max="4639" width="8.85546875" style="84"/>
    <col min="4640" max="4640" width="21.28515625" style="84" customWidth="1"/>
    <col min="4641" max="4641" width="9.5703125" style="84" customWidth="1"/>
    <col min="4642" max="4864" width="8.85546875" style="84"/>
    <col min="4865" max="4865" width="7.85546875" style="84" customWidth="1"/>
    <col min="4866" max="4866" width="23.85546875" style="84" customWidth="1"/>
    <col min="4867" max="4867" width="0" style="84" hidden="1" customWidth="1"/>
    <col min="4868" max="4868" width="9.28515625" style="84" customWidth="1"/>
    <col min="4869" max="4869" width="10.42578125" style="84" customWidth="1"/>
    <col min="4870" max="4870" width="14.28515625" style="84" bestFit="1" customWidth="1"/>
    <col min="4871" max="4871" width="9.5703125" style="84" customWidth="1"/>
    <col min="4872" max="4882" width="7.7109375" style="84" customWidth="1"/>
    <col min="4883" max="4883" width="6.7109375" style="84" customWidth="1"/>
    <col min="4884" max="4884" width="7.85546875" style="84" customWidth="1"/>
    <col min="4885" max="4885" width="8.28515625" style="84" customWidth="1"/>
    <col min="4886" max="4887" width="8.85546875" style="84"/>
    <col min="4888" max="4892" width="0" style="84" hidden="1" customWidth="1"/>
    <col min="4893" max="4893" width="8.85546875" style="84"/>
    <col min="4894" max="4894" width="7" style="84" customWidth="1"/>
    <col min="4895" max="4895" width="8.85546875" style="84"/>
    <col min="4896" max="4896" width="21.28515625" style="84" customWidth="1"/>
    <col min="4897" max="4897" width="9.5703125" style="84" customWidth="1"/>
    <col min="4898" max="5120" width="8.85546875" style="84"/>
    <col min="5121" max="5121" width="7.85546875" style="84" customWidth="1"/>
    <col min="5122" max="5122" width="23.85546875" style="84" customWidth="1"/>
    <col min="5123" max="5123" width="0" style="84" hidden="1" customWidth="1"/>
    <col min="5124" max="5124" width="9.28515625" style="84" customWidth="1"/>
    <col min="5125" max="5125" width="10.42578125" style="84" customWidth="1"/>
    <col min="5126" max="5126" width="14.28515625" style="84" bestFit="1" customWidth="1"/>
    <col min="5127" max="5127" width="9.5703125" style="84" customWidth="1"/>
    <col min="5128" max="5138" width="7.7109375" style="84" customWidth="1"/>
    <col min="5139" max="5139" width="6.7109375" style="84" customWidth="1"/>
    <col min="5140" max="5140" width="7.85546875" style="84" customWidth="1"/>
    <col min="5141" max="5141" width="8.28515625" style="84" customWidth="1"/>
    <col min="5142" max="5143" width="8.85546875" style="84"/>
    <col min="5144" max="5148" width="0" style="84" hidden="1" customWidth="1"/>
    <col min="5149" max="5149" width="8.85546875" style="84"/>
    <col min="5150" max="5150" width="7" style="84" customWidth="1"/>
    <col min="5151" max="5151" width="8.85546875" style="84"/>
    <col min="5152" max="5152" width="21.28515625" style="84" customWidth="1"/>
    <col min="5153" max="5153" width="9.5703125" style="84" customWidth="1"/>
    <col min="5154" max="5376" width="8.85546875" style="84"/>
    <col min="5377" max="5377" width="7.85546875" style="84" customWidth="1"/>
    <col min="5378" max="5378" width="23.85546875" style="84" customWidth="1"/>
    <col min="5379" max="5379" width="0" style="84" hidden="1" customWidth="1"/>
    <col min="5380" max="5380" width="9.28515625" style="84" customWidth="1"/>
    <col min="5381" max="5381" width="10.42578125" style="84" customWidth="1"/>
    <col min="5382" max="5382" width="14.28515625" style="84" bestFit="1" customWidth="1"/>
    <col min="5383" max="5383" width="9.5703125" style="84" customWidth="1"/>
    <col min="5384" max="5394" width="7.7109375" style="84" customWidth="1"/>
    <col min="5395" max="5395" width="6.7109375" style="84" customWidth="1"/>
    <col min="5396" max="5396" width="7.85546875" style="84" customWidth="1"/>
    <col min="5397" max="5397" width="8.28515625" style="84" customWidth="1"/>
    <col min="5398" max="5399" width="8.85546875" style="84"/>
    <col min="5400" max="5404" width="0" style="84" hidden="1" customWidth="1"/>
    <col min="5405" max="5405" width="8.85546875" style="84"/>
    <col min="5406" max="5406" width="7" style="84" customWidth="1"/>
    <col min="5407" max="5407" width="8.85546875" style="84"/>
    <col min="5408" max="5408" width="21.28515625" style="84" customWidth="1"/>
    <col min="5409" max="5409" width="9.5703125" style="84" customWidth="1"/>
    <col min="5410" max="5632" width="8.85546875" style="84"/>
    <col min="5633" max="5633" width="7.85546875" style="84" customWidth="1"/>
    <col min="5634" max="5634" width="23.85546875" style="84" customWidth="1"/>
    <col min="5635" max="5635" width="0" style="84" hidden="1" customWidth="1"/>
    <col min="5636" max="5636" width="9.28515625" style="84" customWidth="1"/>
    <col min="5637" max="5637" width="10.42578125" style="84" customWidth="1"/>
    <col min="5638" max="5638" width="14.28515625" style="84" bestFit="1" customWidth="1"/>
    <col min="5639" max="5639" width="9.5703125" style="84" customWidth="1"/>
    <col min="5640" max="5650" width="7.7109375" style="84" customWidth="1"/>
    <col min="5651" max="5651" width="6.7109375" style="84" customWidth="1"/>
    <col min="5652" max="5652" width="7.85546875" style="84" customWidth="1"/>
    <col min="5653" max="5653" width="8.28515625" style="84" customWidth="1"/>
    <col min="5654" max="5655" width="8.85546875" style="84"/>
    <col min="5656" max="5660" width="0" style="84" hidden="1" customWidth="1"/>
    <col min="5661" max="5661" width="8.85546875" style="84"/>
    <col min="5662" max="5662" width="7" style="84" customWidth="1"/>
    <col min="5663" max="5663" width="8.85546875" style="84"/>
    <col min="5664" max="5664" width="21.28515625" style="84" customWidth="1"/>
    <col min="5665" max="5665" width="9.5703125" style="84" customWidth="1"/>
    <col min="5666" max="5888" width="8.85546875" style="84"/>
    <col min="5889" max="5889" width="7.85546875" style="84" customWidth="1"/>
    <col min="5890" max="5890" width="23.85546875" style="84" customWidth="1"/>
    <col min="5891" max="5891" width="0" style="84" hidden="1" customWidth="1"/>
    <col min="5892" max="5892" width="9.28515625" style="84" customWidth="1"/>
    <col min="5893" max="5893" width="10.42578125" style="84" customWidth="1"/>
    <col min="5894" max="5894" width="14.28515625" style="84" bestFit="1" customWidth="1"/>
    <col min="5895" max="5895" width="9.5703125" style="84" customWidth="1"/>
    <col min="5896" max="5906" width="7.7109375" style="84" customWidth="1"/>
    <col min="5907" max="5907" width="6.7109375" style="84" customWidth="1"/>
    <col min="5908" max="5908" width="7.85546875" style="84" customWidth="1"/>
    <col min="5909" max="5909" width="8.28515625" style="84" customWidth="1"/>
    <col min="5910" max="5911" width="8.85546875" style="84"/>
    <col min="5912" max="5916" width="0" style="84" hidden="1" customWidth="1"/>
    <col min="5917" max="5917" width="8.85546875" style="84"/>
    <col min="5918" max="5918" width="7" style="84" customWidth="1"/>
    <col min="5919" max="5919" width="8.85546875" style="84"/>
    <col min="5920" max="5920" width="21.28515625" style="84" customWidth="1"/>
    <col min="5921" max="5921" width="9.5703125" style="84" customWidth="1"/>
    <col min="5922" max="6144" width="8.85546875" style="84"/>
    <col min="6145" max="6145" width="7.85546875" style="84" customWidth="1"/>
    <col min="6146" max="6146" width="23.85546875" style="84" customWidth="1"/>
    <col min="6147" max="6147" width="0" style="84" hidden="1" customWidth="1"/>
    <col min="6148" max="6148" width="9.28515625" style="84" customWidth="1"/>
    <col min="6149" max="6149" width="10.42578125" style="84" customWidth="1"/>
    <col min="6150" max="6150" width="14.28515625" style="84" bestFit="1" customWidth="1"/>
    <col min="6151" max="6151" width="9.5703125" style="84" customWidth="1"/>
    <col min="6152" max="6162" width="7.7109375" style="84" customWidth="1"/>
    <col min="6163" max="6163" width="6.7109375" style="84" customWidth="1"/>
    <col min="6164" max="6164" width="7.85546875" style="84" customWidth="1"/>
    <col min="6165" max="6165" width="8.28515625" style="84" customWidth="1"/>
    <col min="6166" max="6167" width="8.85546875" style="84"/>
    <col min="6168" max="6172" width="0" style="84" hidden="1" customWidth="1"/>
    <col min="6173" max="6173" width="8.85546875" style="84"/>
    <col min="6174" max="6174" width="7" style="84" customWidth="1"/>
    <col min="6175" max="6175" width="8.85546875" style="84"/>
    <col min="6176" max="6176" width="21.28515625" style="84" customWidth="1"/>
    <col min="6177" max="6177" width="9.5703125" style="84" customWidth="1"/>
    <col min="6178" max="6400" width="8.85546875" style="84"/>
    <col min="6401" max="6401" width="7.85546875" style="84" customWidth="1"/>
    <col min="6402" max="6402" width="23.85546875" style="84" customWidth="1"/>
    <col min="6403" max="6403" width="0" style="84" hidden="1" customWidth="1"/>
    <col min="6404" max="6404" width="9.28515625" style="84" customWidth="1"/>
    <col min="6405" max="6405" width="10.42578125" style="84" customWidth="1"/>
    <col min="6406" max="6406" width="14.28515625" style="84" bestFit="1" customWidth="1"/>
    <col min="6407" max="6407" width="9.5703125" style="84" customWidth="1"/>
    <col min="6408" max="6418" width="7.7109375" style="84" customWidth="1"/>
    <col min="6419" max="6419" width="6.7109375" style="84" customWidth="1"/>
    <col min="6420" max="6420" width="7.85546875" style="84" customWidth="1"/>
    <col min="6421" max="6421" width="8.28515625" style="84" customWidth="1"/>
    <col min="6422" max="6423" width="8.85546875" style="84"/>
    <col min="6424" max="6428" width="0" style="84" hidden="1" customWidth="1"/>
    <col min="6429" max="6429" width="8.85546875" style="84"/>
    <col min="6430" max="6430" width="7" style="84" customWidth="1"/>
    <col min="6431" max="6431" width="8.85546875" style="84"/>
    <col min="6432" max="6432" width="21.28515625" style="84" customWidth="1"/>
    <col min="6433" max="6433" width="9.5703125" style="84" customWidth="1"/>
    <col min="6434" max="6656" width="8.85546875" style="84"/>
    <col min="6657" max="6657" width="7.85546875" style="84" customWidth="1"/>
    <col min="6658" max="6658" width="23.85546875" style="84" customWidth="1"/>
    <col min="6659" max="6659" width="0" style="84" hidden="1" customWidth="1"/>
    <col min="6660" max="6660" width="9.28515625" style="84" customWidth="1"/>
    <col min="6661" max="6661" width="10.42578125" style="84" customWidth="1"/>
    <col min="6662" max="6662" width="14.28515625" style="84" bestFit="1" customWidth="1"/>
    <col min="6663" max="6663" width="9.5703125" style="84" customWidth="1"/>
    <col min="6664" max="6674" width="7.7109375" style="84" customWidth="1"/>
    <col min="6675" max="6675" width="6.7109375" style="84" customWidth="1"/>
    <col min="6676" max="6676" width="7.85546875" style="84" customWidth="1"/>
    <col min="6677" max="6677" width="8.28515625" style="84" customWidth="1"/>
    <col min="6678" max="6679" width="8.85546875" style="84"/>
    <col min="6680" max="6684" width="0" style="84" hidden="1" customWidth="1"/>
    <col min="6685" max="6685" width="8.85546875" style="84"/>
    <col min="6686" max="6686" width="7" style="84" customWidth="1"/>
    <col min="6687" max="6687" width="8.85546875" style="84"/>
    <col min="6688" max="6688" width="21.28515625" style="84" customWidth="1"/>
    <col min="6689" max="6689" width="9.5703125" style="84" customWidth="1"/>
    <col min="6690" max="6912" width="8.85546875" style="84"/>
    <col min="6913" max="6913" width="7.85546875" style="84" customWidth="1"/>
    <col min="6914" max="6914" width="23.85546875" style="84" customWidth="1"/>
    <col min="6915" max="6915" width="0" style="84" hidden="1" customWidth="1"/>
    <col min="6916" max="6916" width="9.28515625" style="84" customWidth="1"/>
    <col min="6917" max="6917" width="10.42578125" style="84" customWidth="1"/>
    <col min="6918" max="6918" width="14.28515625" style="84" bestFit="1" customWidth="1"/>
    <col min="6919" max="6919" width="9.5703125" style="84" customWidth="1"/>
    <col min="6920" max="6930" width="7.7109375" style="84" customWidth="1"/>
    <col min="6931" max="6931" width="6.7109375" style="84" customWidth="1"/>
    <col min="6932" max="6932" width="7.85546875" style="84" customWidth="1"/>
    <col min="6933" max="6933" width="8.28515625" style="84" customWidth="1"/>
    <col min="6934" max="6935" width="8.85546875" style="84"/>
    <col min="6936" max="6940" width="0" style="84" hidden="1" customWidth="1"/>
    <col min="6941" max="6941" width="8.85546875" style="84"/>
    <col min="6942" max="6942" width="7" style="84" customWidth="1"/>
    <col min="6943" max="6943" width="8.85546875" style="84"/>
    <col min="6944" max="6944" width="21.28515625" style="84" customWidth="1"/>
    <col min="6945" max="6945" width="9.5703125" style="84" customWidth="1"/>
    <col min="6946" max="7168" width="8.85546875" style="84"/>
    <col min="7169" max="7169" width="7.85546875" style="84" customWidth="1"/>
    <col min="7170" max="7170" width="23.85546875" style="84" customWidth="1"/>
    <col min="7171" max="7171" width="0" style="84" hidden="1" customWidth="1"/>
    <col min="7172" max="7172" width="9.28515625" style="84" customWidth="1"/>
    <col min="7173" max="7173" width="10.42578125" style="84" customWidth="1"/>
    <col min="7174" max="7174" width="14.28515625" style="84" bestFit="1" customWidth="1"/>
    <col min="7175" max="7175" width="9.5703125" style="84" customWidth="1"/>
    <col min="7176" max="7186" width="7.7109375" style="84" customWidth="1"/>
    <col min="7187" max="7187" width="6.7109375" style="84" customWidth="1"/>
    <col min="7188" max="7188" width="7.85546875" style="84" customWidth="1"/>
    <col min="7189" max="7189" width="8.28515625" style="84" customWidth="1"/>
    <col min="7190" max="7191" width="8.85546875" style="84"/>
    <col min="7192" max="7196" width="0" style="84" hidden="1" customWidth="1"/>
    <col min="7197" max="7197" width="8.85546875" style="84"/>
    <col min="7198" max="7198" width="7" style="84" customWidth="1"/>
    <col min="7199" max="7199" width="8.85546875" style="84"/>
    <col min="7200" max="7200" width="21.28515625" style="84" customWidth="1"/>
    <col min="7201" max="7201" width="9.5703125" style="84" customWidth="1"/>
    <col min="7202" max="7424" width="8.85546875" style="84"/>
    <col min="7425" max="7425" width="7.85546875" style="84" customWidth="1"/>
    <col min="7426" max="7426" width="23.85546875" style="84" customWidth="1"/>
    <col min="7427" max="7427" width="0" style="84" hidden="1" customWidth="1"/>
    <col min="7428" max="7428" width="9.28515625" style="84" customWidth="1"/>
    <col min="7429" max="7429" width="10.42578125" style="84" customWidth="1"/>
    <col min="7430" max="7430" width="14.28515625" style="84" bestFit="1" customWidth="1"/>
    <col min="7431" max="7431" width="9.5703125" style="84" customWidth="1"/>
    <col min="7432" max="7442" width="7.7109375" style="84" customWidth="1"/>
    <col min="7443" max="7443" width="6.7109375" style="84" customWidth="1"/>
    <col min="7444" max="7444" width="7.85546875" style="84" customWidth="1"/>
    <col min="7445" max="7445" width="8.28515625" style="84" customWidth="1"/>
    <col min="7446" max="7447" width="8.85546875" style="84"/>
    <col min="7448" max="7452" width="0" style="84" hidden="1" customWidth="1"/>
    <col min="7453" max="7453" width="8.85546875" style="84"/>
    <col min="7454" max="7454" width="7" style="84" customWidth="1"/>
    <col min="7455" max="7455" width="8.85546875" style="84"/>
    <col min="7456" max="7456" width="21.28515625" style="84" customWidth="1"/>
    <col min="7457" max="7457" width="9.5703125" style="84" customWidth="1"/>
    <col min="7458" max="7680" width="8.85546875" style="84"/>
    <col min="7681" max="7681" width="7.85546875" style="84" customWidth="1"/>
    <col min="7682" max="7682" width="23.85546875" style="84" customWidth="1"/>
    <col min="7683" max="7683" width="0" style="84" hidden="1" customWidth="1"/>
    <col min="7684" max="7684" width="9.28515625" style="84" customWidth="1"/>
    <col min="7685" max="7685" width="10.42578125" style="84" customWidth="1"/>
    <col min="7686" max="7686" width="14.28515625" style="84" bestFit="1" customWidth="1"/>
    <col min="7687" max="7687" width="9.5703125" style="84" customWidth="1"/>
    <col min="7688" max="7698" width="7.7109375" style="84" customWidth="1"/>
    <col min="7699" max="7699" width="6.7109375" style="84" customWidth="1"/>
    <col min="7700" max="7700" width="7.85546875" style="84" customWidth="1"/>
    <col min="7701" max="7701" width="8.28515625" style="84" customWidth="1"/>
    <col min="7702" max="7703" width="8.85546875" style="84"/>
    <col min="7704" max="7708" width="0" style="84" hidden="1" customWidth="1"/>
    <col min="7709" max="7709" width="8.85546875" style="84"/>
    <col min="7710" max="7710" width="7" style="84" customWidth="1"/>
    <col min="7711" max="7711" width="8.85546875" style="84"/>
    <col min="7712" max="7712" width="21.28515625" style="84" customWidth="1"/>
    <col min="7713" max="7713" width="9.5703125" style="84" customWidth="1"/>
    <col min="7714" max="7936" width="8.85546875" style="84"/>
    <col min="7937" max="7937" width="7.85546875" style="84" customWidth="1"/>
    <col min="7938" max="7938" width="23.85546875" style="84" customWidth="1"/>
    <col min="7939" max="7939" width="0" style="84" hidden="1" customWidth="1"/>
    <col min="7940" max="7940" width="9.28515625" style="84" customWidth="1"/>
    <col min="7941" max="7941" width="10.42578125" style="84" customWidth="1"/>
    <col min="7942" max="7942" width="14.28515625" style="84" bestFit="1" customWidth="1"/>
    <col min="7943" max="7943" width="9.5703125" style="84" customWidth="1"/>
    <col min="7944" max="7954" width="7.7109375" style="84" customWidth="1"/>
    <col min="7955" max="7955" width="6.7109375" style="84" customWidth="1"/>
    <col min="7956" max="7956" width="7.85546875" style="84" customWidth="1"/>
    <col min="7957" max="7957" width="8.28515625" style="84" customWidth="1"/>
    <col min="7958" max="7959" width="8.85546875" style="84"/>
    <col min="7960" max="7964" width="0" style="84" hidden="1" customWidth="1"/>
    <col min="7965" max="7965" width="8.85546875" style="84"/>
    <col min="7966" max="7966" width="7" style="84" customWidth="1"/>
    <col min="7967" max="7967" width="8.85546875" style="84"/>
    <col min="7968" max="7968" width="21.28515625" style="84" customWidth="1"/>
    <col min="7969" max="7969" width="9.5703125" style="84" customWidth="1"/>
    <col min="7970" max="8192" width="8.85546875" style="84"/>
    <col min="8193" max="8193" width="7.85546875" style="84" customWidth="1"/>
    <col min="8194" max="8194" width="23.85546875" style="84" customWidth="1"/>
    <col min="8195" max="8195" width="0" style="84" hidden="1" customWidth="1"/>
    <col min="8196" max="8196" width="9.28515625" style="84" customWidth="1"/>
    <col min="8197" max="8197" width="10.42578125" style="84" customWidth="1"/>
    <col min="8198" max="8198" width="14.28515625" style="84" bestFit="1" customWidth="1"/>
    <col min="8199" max="8199" width="9.5703125" style="84" customWidth="1"/>
    <col min="8200" max="8210" width="7.7109375" style="84" customWidth="1"/>
    <col min="8211" max="8211" width="6.7109375" style="84" customWidth="1"/>
    <col min="8212" max="8212" width="7.85546875" style="84" customWidth="1"/>
    <col min="8213" max="8213" width="8.28515625" style="84" customWidth="1"/>
    <col min="8214" max="8215" width="8.85546875" style="84"/>
    <col min="8216" max="8220" width="0" style="84" hidden="1" customWidth="1"/>
    <col min="8221" max="8221" width="8.85546875" style="84"/>
    <col min="8222" max="8222" width="7" style="84" customWidth="1"/>
    <col min="8223" max="8223" width="8.85546875" style="84"/>
    <col min="8224" max="8224" width="21.28515625" style="84" customWidth="1"/>
    <col min="8225" max="8225" width="9.5703125" style="84" customWidth="1"/>
    <col min="8226" max="8448" width="8.85546875" style="84"/>
    <col min="8449" max="8449" width="7.85546875" style="84" customWidth="1"/>
    <col min="8450" max="8450" width="23.85546875" style="84" customWidth="1"/>
    <col min="8451" max="8451" width="0" style="84" hidden="1" customWidth="1"/>
    <col min="8452" max="8452" width="9.28515625" style="84" customWidth="1"/>
    <col min="8453" max="8453" width="10.42578125" style="84" customWidth="1"/>
    <col min="8454" max="8454" width="14.28515625" style="84" bestFit="1" customWidth="1"/>
    <col min="8455" max="8455" width="9.5703125" style="84" customWidth="1"/>
    <col min="8456" max="8466" width="7.7109375" style="84" customWidth="1"/>
    <col min="8467" max="8467" width="6.7109375" style="84" customWidth="1"/>
    <col min="8468" max="8468" width="7.85546875" style="84" customWidth="1"/>
    <col min="8469" max="8469" width="8.28515625" style="84" customWidth="1"/>
    <col min="8470" max="8471" width="8.85546875" style="84"/>
    <col min="8472" max="8476" width="0" style="84" hidden="1" customWidth="1"/>
    <col min="8477" max="8477" width="8.85546875" style="84"/>
    <col min="8478" max="8478" width="7" style="84" customWidth="1"/>
    <col min="8479" max="8479" width="8.85546875" style="84"/>
    <col min="8480" max="8480" width="21.28515625" style="84" customWidth="1"/>
    <col min="8481" max="8481" width="9.5703125" style="84" customWidth="1"/>
    <col min="8482" max="8704" width="8.85546875" style="84"/>
    <col min="8705" max="8705" width="7.85546875" style="84" customWidth="1"/>
    <col min="8706" max="8706" width="23.85546875" style="84" customWidth="1"/>
    <col min="8707" max="8707" width="0" style="84" hidden="1" customWidth="1"/>
    <col min="8708" max="8708" width="9.28515625" style="84" customWidth="1"/>
    <col min="8709" max="8709" width="10.42578125" style="84" customWidth="1"/>
    <col min="8710" max="8710" width="14.28515625" style="84" bestFit="1" customWidth="1"/>
    <col min="8711" max="8711" width="9.5703125" style="84" customWidth="1"/>
    <col min="8712" max="8722" width="7.7109375" style="84" customWidth="1"/>
    <col min="8723" max="8723" width="6.7109375" style="84" customWidth="1"/>
    <col min="8724" max="8724" width="7.85546875" style="84" customWidth="1"/>
    <col min="8725" max="8725" width="8.28515625" style="84" customWidth="1"/>
    <col min="8726" max="8727" width="8.85546875" style="84"/>
    <col min="8728" max="8732" width="0" style="84" hidden="1" customWidth="1"/>
    <col min="8733" max="8733" width="8.85546875" style="84"/>
    <col min="8734" max="8734" width="7" style="84" customWidth="1"/>
    <col min="8735" max="8735" width="8.85546875" style="84"/>
    <col min="8736" max="8736" width="21.28515625" style="84" customWidth="1"/>
    <col min="8737" max="8737" width="9.5703125" style="84" customWidth="1"/>
    <col min="8738" max="8960" width="8.85546875" style="84"/>
    <col min="8961" max="8961" width="7.85546875" style="84" customWidth="1"/>
    <col min="8962" max="8962" width="23.85546875" style="84" customWidth="1"/>
    <col min="8963" max="8963" width="0" style="84" hidden="1" customWidth="1"/>
    <col min="8964" max="8964" width="9.28515625" style="84" customWidth="1"/>
    <col min="8965" max="8965" width="10.42578125" style="84" customWidth="1"/>
    <col min="8966" max="8966" width="14.28515625" style="84" bestFit="1" customWidth="1"/>
    <col min="8967" max="8967" width="9.5703125" style="84" customWidth="1"/>
    <col min="8968" max="8978" width="7.7109375" style="84" customWidth="1"/>
    <col min="8979" max="8979" width="6.7109375" style="84" customWidth="1"/>
    <col min="8980" max="8980" width="7.85546875" style="84" customWidth="1"/>
    <col min="8981" max="8981" width="8.28515625" style="84" customWidth="1"/>
    <col min="8982" max="8983" width="8.85546875" style="84"/>
    <col min="8984" max="8988" width="0" style="84" hidden="1" customWidth="1"/>
    <col min="8989" max="8989" width="8.85546875" style="84"/>
    <col min="8990" max="8990" width="7" style="84" customWidth="1"/>
    <col min="8991" max="8991" width="8.85546875" style="84"/>
    <col min="8992" max="8992" width="21.28515625" style="84" customWidth="1"/>
    <col min="8993" max="8993" width="9.5703125" style="84" customWidth="1"/>
    <col min="8994" max="9216" width="8.85546875" style="84"/>
    <col min="9217" max="9217" width="7.85546875" style="84" customWidth="1"/>
    <col min="9218" max="9218" width="23.85546875" style="84" customWidth="1"/>
    <col min="9219" max="9219" width="0" style="84" hidden="1" customWidth="1"/>
    <col min="9220" max="9220" width="9.28515625" style="84" customWidth="1"/>
    <col min="9221" max="9221" width="10.42578125" style="84" customWidth="1"/>
    <col min="9222" max="9222" width="14.28515625" style="84" bestFit="1" customWidth="1"/>
    <col min="9223" max="9223" width="9.5703125" style="84" customWidth="1"/>
    <col min="9224" max="9234" width="7.7109375" style="84" customWidth="1"/>
    <col min="9235" max="9235" width="6.7109375" style="84" customWidth="1"/>
    <col min="9236" max="9236" width="7.85546875" style="84" customWidth="1"/>
    <col min="9237" max="9237" width="8.28515625" style="84" customWidth="1"/>
    <col min="9238" max="9239" width="8.85546875" style="84"/>
    <col min="9240" max="9244" width="0" style="84" hidden="1" customWidth="1"/>
    <col min="9245" max="9245" width="8.85546875" style="84"/>
    <col min="9246" max="9246" width="7" style="84" customWidth="1"/>
    <col min="9247" max="9247" width="8.85546875" style="84"/>
    <col min="9248" max="9248" width="21.28515625" style="84" customWidth="1"/>
    <col min="9249" max="9249" width="9.5703125" style="84" customWidth="1"/>
    <col min="9250" max="9472" width="8.85546875" style="84"/>
    <col min="9473" max="9473" width="7.85546875" style="84" customWidth="1"/>
    <col min="9474" max="9474" width="23.85546875" style="84" customWidth="1"/>
    <col min="9475" max="9475" width="0" style="84" hidden="1" customWidth="1"/>
    <col min="9476" max="9476" width="9.28515625" style="84" customWidth="1"/>
    <col min="9477" max="9477" width="10.42578125" style="84" customWidth="1"/>
    <col min="9478" max="9478" width="14.28515625" style="84" bestFit="1" customWidth="1"/>
    <col min="9479" max="9479" width="9.5703125" style="84" customWidth="1"/>
    <col min="9480" max="9490" width="7.7109375" style="84" customWidth="1"/>
    <col min="9491" max="9491" width="6.7109375" style="84" customWidth="1"/>
    <col min="9492" max="9492" width="7.85546875" style="84" customWidth="1"/>
    <col min="9493" max="9493" width="8.28515625" style="84" customWidth="1"/>
    <col min="9494" max="9495" width="8.85546875" style="84"/>
    <col min="9496" max="9500" width="0" style="84" hidden="1" customWidth="1"/>
    <col min="9501" max="9501" width="8.85546875" style="84"/>
    <col min="9502" max="9502" width="7" style="84" customWidth="1"/>
    <col min="9503" max="9503" width="8.85546875" style="84"/>
    <col min="9504" max="9504" width="21.28515625" style="84" customWidth="1"/>
    <col min="9505" max="9505" width="9.5703125" style="84" customWidth="1"/>
    <col min="9506" max="9728" width="8.85546875" style="84"/>
    <col min="9729" max="9729" width="7.85546875" style="84" customWidth="1"/>
    <col min="9730" max="9730" width="23.85546875" style="84" customWidth="1"/>
    <col min="9731" max="9731" width="0" style="84" hidden="1" customWidth="1"/>
    <col min="9732" max="9732" width="9.28515625" style="84" customWidth="1"/>
    <col min="9733" max="9733" width="10.42578125" style="84" customWidth="1"/>
    <col min="9734" max="9734" width="14.28515625" style="84" bestFit="1" customWidth="1"/>
    <col min="9735" max="9735" width="9.5703125" style="84" customWidth="1"/>
    <col min="9736" max="9746" width="7.7109375" style="84" customWidth="1"/>
    <col min="9747" max="9747" width="6.7109375" style="84" customWidth="1"/>
    <col min="9748" max="9748" width="7.85546875" style="84" customWidth="1"/>
    <col min="9749" max="9749" width="8.28515625" style="84" customWidth="1"/>
    <col min="9750" max="9751" width="8.85546875" style="84"/>
    <col min="9752" max="9756" width="0" style="84" hidden="1" customWidth="1"/>
    <col min="9757" max="9757" width="8.85546875" style="84"/>
    <col min="9758" max="9758" width="7" style="84" customWidth="1"/>
    <col min="9759" max="9759" width="8.85546875" style="84"/>
    <col min="9760" max="9760" width="21.28515625" style="84" customWidth="1"/>
    <col min="9761" max="9761" width="9.5703125" style="84" customWidth="1"/>
    <col min="9762" max="9984" width="8.85546875" style="84"/>
    <col min="9985" max="9985" width="7.85546875" style="84" customWidth="1"/>
    <col min="9986" max="9986" width="23.85546875" style="84" customWidth="1"/>
    <col min="9987" max="9987" width="0" style="84" hidden="1" customWidth="1"/>
    <col min="9988" max="9988" width="9.28515625" style="84" customWidth="1"/>
    <col min="9989" max="9989" width="10.42578125" style="84" customWidth="1"/>
    <col min="9990" max="9990" width="14.28515625" style="84" bestFit="1" customWidth="1"/>
    <col min="9991" max="9991" width="9.5703125" style="84" customWidth="1"/>
    <col min="9992" max="10002" width="7.7109375" style="84" customWidth="1"/>
    <col min="10003" max="10003" width="6.7109375" style="84" customWidth="1"/>
    <col min="10004" max="10004" width="7.85546875" style="84" customWidth="1"/>
    <col min="10005" max="10005" width="8.28515625" style="84" customWidth="1"/>
    <col min="10006" max="10007" width="8.85546875" style="84"/>
    <col min="10008" max="10012" width="0" style="84" hidden="1" customWidth="1"/>
    <col min="10013" max="10013" width="8.85546875" style="84"/>
    <col min="10014" max="10014" width="7" style="84" customWidth="1"/>
    <col min="10015" max="10015" width="8.85546875" style="84"/>
    <col min="10016" max="10016" width="21.28515625" style="84" customWidth="1"/>
    <col min="10017" max="10017" width="9.5703125" style="84" customWidth="1"/>
    <col min="10018" max="10240" width="8.85546875" style="84"/>
    <col min="10241" max="10241" width="7.85546875" style="84" customWidth="1"/>
    <col min="10242" max="10242" width="23.85546875" style="84" customWidth="1"/>
    <col min="10243" max="10243" width="0" style="84" hidden="1" customWidth="1"/>
    <col min="10244" max="10244" width="9.28515625" style="84" customWidth="1"/>
    <col min="10245" max="10245" width="10.42578125" style="84" customWidth="1"/>
    <col min="10246" max="10246" width="14.28515625" style="84" bestFit="1" customWidth="1"/>
    <col min="10247" max="10247" width="9.5703125" style="84" customWidth="1"/>
    <col min="10248" max="10258" width="7.7109375" style="84" customWidth="1"/>
    <col min="10259" max="10259" width="6.7109375" style="84" customWidth="1"/>
    <col min="10260" max="10260" width="7.85546875" style="84" customWidth="1"/>
    <col min="10261" max="10261" width="8.28515625" style="84" customWidth="1"/>
    <col min="10262" max="10263" width="8.85546875" style="84"/>
    <col min="10264" max="10268" width="0" style="84" hidden="1" customWidth="1"/>
    <col min="10269" max="10269" width="8.85546875" style="84"/>
    <col min="10270" max="10270" width="7" style="84" customWidth="1"/>
    <col min="10271" max="10271" width="8.85546875" style="84"/>
    <col min="10272" max="10272" width="21.28515625" style="84" customWidth="1"/>
    <col min="10273" max="10273" width="9.5703125" style="84" customWidth="1"/>
    <col min="10274" max="10496" width="8.85546875" style="84"/>
    <col min="10497" max="10497" width="7.85546875" style="84" customWidth="1"/>
    <col min="10498" max="10498" width="23.85546875" style="84" customWidth="1"/>
    <col min="10499" max="10499" width="0" style="84" hidden="1" customWidth="1"/>
    <col min="10500" max="10500" width="9.28515625" style="84" customWidth="1"/>
    <col min="10501" max="10501" width="10.42578125" style="84" customWidth="1"/>
    <col min="10502" max="10502" width="14.28515625" style="84" bestFit="1" customWidth="1"/>
    <col min="10503" max="10503" width="9.5703125" style="84" customWidth="1"/>
    <col min="10504" max="10514" width="7.7109375" style="84" customWidth="1"/>
    <col min="10515" max="10515" width="6.7109375" style="84" customWidth="1"/>
    <col min="10516" max="10516" width="7.85546875" style="84" customWidth="1"/>
    <col min="10517" max="10517" width="8.28515625" style="84" customWidth="1"/>
    <col min="10518" max="10519" width="8.85546875" style="84"/>
    <col min="10520" max="10524" width="0" style="84" hidden="1" customWidth="1"/>
    <col min="10525" max="10525" width="8.85546875" style="84"/>
    <col min="10526" max="10526" width="7" style="84" customWidth="1"/>
    <col min="10527" max="10527" width="8.85546875" style="84"/>
    <col min="10528" max="10528" width="21.28515625" style="84" customWidth="1"/>
    <col min="10529" max="10529" width="9.5703125" style="84" customWidth="1"/>
    <col min="10530" max="10752" width="8.85546875" style="84"/>
    <col min="10753" max="10753" width="7.85546875" style="84" customWidth="1"/>
    <col min="10754" max="10754" width="23.85546875" style="84" customWidth="1"/>
    <col min="10755" max="10755" width="0" style="84" hidden="1" customWidth="1"/>
    <col min="10756" max="10756" width="9.28515625" style="84" customWidth="1"/>
    <col min="10757" max="10757" width="10.42578125" style="84" customWidth="1"/>
    <col min="10758" max="10758" width="14.28515625" style="84" bestFit="1" customWidth="1"/>
    <col min="10759" max="10759" width="9.5703125" style="84" customWidth="1"/>
    <col min="10760" max="10770" width="7.7109375" style="84" customWidth="1"/>
    <col min="10771" max="10771" width="6.7109375" style="84" customWidth="1"/>
    <col min="10772" max="10772" width="7.85546875" style="84" customWidth="1"/>
    <col min="10773" max="10773" width="8.28515625" style="84" customWidth="1"/>
    <col min="10774" max="10775" width="8.85546875" style="84"/>
    <col min="10776" max="10780" width="0" style="84" hidden="1" customWidth="1"/>
    <col min="10781" max="10781" width="8.85546875" style="84"/>
    <col min="10782" max="10782" width="7" style="84" customWidth="1"/>
    <col min="10783" max="10783" width="8.85546875" style="84"/>
    <col min="10784" max="10784" width="21.28515625" style="84" customWidth="1"/>
    <col min="10785" max="10785" width="9.5703125" style="84" customWidth="1"/>
    <col min="10786" max="11008" width="8.85546875" style="84"/>
    <col min="11009" max="11009" width="7.85546875" style="84" customWidth="1"/>
    <col min="11010" max="11010" width="23.85546875" style="84" customWidth="1"/>
    <col min="11011" max="11011" width="0" style="84" hidden="1" customWidth="1"/>
    <col min="11012" max="11012" width="9.28515625" style="84" customWidth="1"/>
    <col min="11013" max="11013" width="10.42578125" style="84" customWidth="1"/>
    <col min="11014" max="11014" width="14.28515625" style="84" bestFit="1" customWidth="1"/>
    <col min="11015" max="11015" width="9.5703125" style="84" customWidth="1"/>
    <col min="11016" max="11026" width="7.7109375" style="84" customWidth="1"/>
    <col min="11027" max="11027" width="6.7109375" style="84" customWidth="1"/>
    <col min="11028" max="11028" width="7.85546875" style="84" customWidth="1"/>
    <col min="11029" max="11029" width="8.28515625" style="84" customWidth="1"/>
    <col min="11030" max="11031" width="8.85546875" style="84"/>
    <col min="11032" max="11036" width="0" style="84" hidden="1" customWidth="1"/>
    <col min="11037" max="11037" width="8.85546875" style="84"/>
    <col min="11038" max="11038" width="7" style="84" customWidth="1"/>
    <col min="11039" max="11039" width="8.85546875" style="84"/>
    <col min="11040" max="11040" width="21.28515625" style="84" customWidth="1"/>
    <col min="11041" max="11041" width="9.5703125" style="84" customWidth="1"/>
    <col min="11042" max="11264" width="8.85546875" style="84"/>
    <col min="11265" max="11265" width="7.85546875" style="84" customWidth="1"/>
    <col min="11266" max="11266" width="23.85546875" style="84" customWidth="1"/>
    <col min="11267" max="11267" width="0" style="84" hidden="1" customWidth="1"/>
    <col min="11268" max="11268" width="9.28515625" style="84" customWidth="1"/>
    <col min="11269" max="11269" width="10.42578125" style="84" customWidth="1"/>
    <col min="11270" max="11270" width="14.28515625" style="84" bestFit="1" customWidth="1"/>
    <col min="11271" max="11271" width="9.5703125" style="84" customWidth="1"/>
    <col min="11272" max="11282" width="7.7109375" style="84" customWidth="1"/>
    <col min="11283" max="11283" width="6.7109375" style="84" customWidth="1"/>
    <col min="11284" max="11284" width="7.85546875" style="84" customWidth="1"/>
    <col min="11285" max="11285" width="8.28515625" style="84" customWidth="1"/>
    <col min="11286" max="11287" width="8.85546875" style="84"/>
    <col min="11288" max="11292" width="0" style="84" hidden="1" customWidth="1"/>
    <col min="11293" max="11293" width="8.85546875" style="84"/>
    <col min="11294" max="11294" width="7" style="84" customWidth="1"/>
    <col min="11295" max="11295" width="8.85546875" style="84"/>
    <col min="11296" max="11296" width="21.28515625" style="84" customWidth="1"/>
    <col min="11297" max="11297" width="9.5703125" style="84" customWidth="1"/>
    <col min="11298" max="11520" width="8.85546875" style="84"/>
    <col min="11521" max="11521" width="7.85546875" style="84" customWidth="1"/>
    <col min="11522" max="11522" width="23.85546875" style="84" customWidth="1"/>
    <col min="11523" max="11523" width="0" style="84" hidden="1" customWidth="1"/>
    <col min="11524" max="11524" width="9.28515625" style="84" customWidth="1"/>
    <col min="11525" max="11525" width="10.42578125" style="84" customWidth="1"/>
    <col min="11526" max="11526" width="14.28515625" style="84" bestFit="1" customWidth="1"/>
    <col min="11527" max="11527" width="9.5703125" style="84" customWidth="1"/>
    <col min="11528" max="11538" width="7.7109375" style="84" customWidth="1"/>
    <col min="11539" max="11539" width="6.7109375" style="84" customWidth="1"/>
    <col min="11540" max="11540" width="7.85546875" style="84" customWidth="1"/>
    <col min="11541" max="11541" width="8.28515625" style="84" customWidth="1"/>
    <col min="11542" max="11543" width="8.85546875" style="84"/>
    <col min="11544" max="11548" width="0" style="84" hidden="1" customWidth="1"/>
    <col min="11549" max="11549" width="8.85546875" style="84"/>
    <col min="11550" max="11550" width="7" style="84" customWidth="1"/>
    <col min="11551" max="11551" width="8.85546875" style="84"/>
    <col min="11552" max="11552" width="21.28515625" style="84" customWidth="1"/>
    <col min="11553" max="11553" width="9.5703125" style="84" customWidth="1"/>
    <col min="11554" max="11776" width="8.85546875" style="84"/>
    <col min="11777" max="11777" width="7.85546875" style="84" customWidth="1"/>
    <col min="11778" max="11778" width="23.85546875" style="84" customWidth="1"/>
    <col min="11779" max="11779" width="0" style="84" hidden="1" customWidth="1"/>
    <col min="11780" max="11780" width="9.28515625" style="84" customWidth="1"/>
    <col min="11781" max="11781" width="10.42578125" style="84" customWidth="1"/>
    <col min="11782" max="11782" width="14.28515625" style="84" bestFit="1" customWidth="1"/>
    <col min="11783" max="11783" width="9.5703125" style="84" customWidth="1"/>
    <col min="11784" max="11794" width="7.7109375" style="84" customWidth="1"/>
    <col min="11795" max="11795" width="6.7109375" style="84" customWidth="1"/>
    <col min="11796" max="11796" width="7.85546875" style="84" customWidth="1"/>
    <col min="11797" max="11797" width="8.28515625" style="84" customWidth="1"/>
    <col min="11798" max="11799" width="8.85546875" style="84"/>
    <col min="11800" max="11804" width="0" style="84" hidden="1" customWidth="1"/>
    <col min="11805" max="11805" width="8.85546875" style="84"/>
    <col min="11806" max="11806" width="7" style="84" customWidth="1"/>
    <col min="11807" max="11807" width="8.85546875" style="84"/>
    <col min="11808" max="11808" width="21.28515625" style="84" customWidth="1"/>
    <col min="11809" max="11809" width="9.5703125" style="84" customWidth="1"/>
    <col min="11810" max="12032" width="8.85546875" style="84"/>
    <col min="12033" max="12033" width="7.85546875" style="84" customWidth="1"/>
    <col min="12034" max="12034" width="23.85546875" style="84" customWidth="1"/>
    <col min="12035" max="12035" width="0" style="84" hidden="1" customWidth="1"/>
    <col min="12036" max="12036" width="9.28515625" style="84" customWidth="1"/>
    <col min="12037" max="12037" width="10.42578125" style="84" customWidth="1"/>
    <col min="12038" max="12038" width="14.28515625" style="84" bestFit="1" customWidth="1"/>
    <col min="12039" max="12039" width="9.5703125" style="84" customWidth="1"/>
    <col min="12040" max="12050" width="7.7109375" style="84" customWidth="1"/>
    <col min="12051" max="12051" width="6.7109375" style="84" customWidth="1"/>
    <col min="12052" max="12052" width="7.85546875" style="84" customWidth="1"/>
    <col min="12053" max="12053" width="8.28515625" style="84" customWidth="1"/>
    <col min="12054" max="12055" width="8.85546875" style="84"/>
    <col min="12056" max="12060" width="0" style="84" hidden="1" customWidth="1"/>
    <col min="12061" max="12061" width="8.85546875" style="84"/>
    <col min="12062" max="12062" width="7" style="84" customWidth="1"/>
    <col min="12063" max="12063" width="8.85546875" style="84"/>
    <col min="12064" max="12064" width="21.28515625" style="84" customWidth="1"/>
    <col min="12065" max="12065" width="9.5703125" style="84" customWidth="1"/>
    <col min="12066" max="12288" width="8.85546875" style="84"/>
    <col min="12289" max="12289" width="7.85546875" style="84" customWidth="1"/>
    <col min="12290" max="12290" width="23.85546875" style="84" customWidth="1"/>
    <col min="12291" max="12291" width="0" style="84" hidden="1" customWidth="1"/>
    <col min="12292" max="12292" width="9.28515625" style="84" customWidth="1"/>
    <col min="12293" max="12293" width="10.42578125" style="84" customWidth="1"/>
    <col min="12294" max="12294" width="14.28515625" style="84" bestFit="1" customWidth="1"/>
    <col min="12295" max="12295" width="9.5703125" style="84" customWidth="1"/>
    <col min="12296" max="12306" width="7.7109375" style="84" customWidth="1"/>
    <col min="12307" max="12307" width="6.7109375" style="84" customWidth="1"/>
    <col min="12308" max="12308" width="7.85546875" style="84" customWidth="1"/>
    <col min="12309" max="12309" width="8.28515625" style="84" customWidth="1"/>
    <col min="12310" max="12311" width="8.85546875" style="84"/>
    <col min="12312" max="12316" width="0" style="84" hidden="1" customWidth="1"/>
    <col min="12317" max="12317" width="8.85546875" style="84"/>
    <col min="12318" max="12318" width="7" style="84" customWidth="1"/>
    <col min="12319" max="12319" width="8.85546875" style="84"/>
    <col min="12320" max="12320" width="21.28515625" style="84" customWidth="1"/>
    <col min="12321" max="12321" width="9.5703125" style="84" customWidth="1"/>
    <col min="12322" max="12544" width="8.85546875" style="84"/>
    <col min="12545" max="12545" width="7.85546875" style="84" customWidth="1"/>
    <col min="12546" max="12546" width="23.85546875" style="84" customWidth="1"/>
    <col min="12547" max="12547" width="0" style="84" hidden="1" customWidth="1"/>
    <col min="12548" max="12548" width="9.28515625" style="84" customWidth="1"/>
    <col min="12549" max="12549" width="10.42578125" style="84" customWidth="1"/>
    <col min="12550" max="12550" width="14.28515625" style="84" bestFit="1" customWidth="1"/>
    <col min="12551" max="12551" width="9.5703125" style="84" customWidth="1"/>
    <col min="12552" max="12562" width="7.7109375" style="84" customWidth="1"/>
    <col min="12563" max="12563" width="6.7109375" style="84" customWidth="1"/>
    <col min="12564" max="12564" width="7.85546875" style="84" customWidth="1"/>
    <col min="12565" max="12565" width="8.28515625" style="84" customWidth="1"/>
    <col min="12566" max="12567" width="8.85546875" style="84"/>
    <col min="12568" max="12572" width="0" style="84" hidden="1" customWidth="1"/>
    <col min="12573" max="12573" width="8.85546875" style="84"/>
    <col min="12574" max="12574" width="7" style="84" customWidth="1"/>
    <col min="12575" max="12575" width="8.85546875" style="84"/>
    <col min="12576" max="12576" width="21.28515625" style="84" customWidth="1"/>
    <col min="12577" max="12577" width="9.5703125" style="84" customWidth="1"/>
    <col min="12578" max="12800" width="8.85546875" style="84"/>
    <col min="12801" max="12801" width="7.85546875" style="84" customWidth="1"/>
    <col min="12802" max="12802" width="23.85546875" style="84" customWidth="1"/>
    <col min="12803" max="12803" width="0" style="84" hidden="1" customWidth="1"/>
    <col min="12804" max="12804" width="9.28515625" style="84" customWidth="1"/>
    <col min="12805" max="12805" width="10.42578125" style="84" customWidth="1"/>
    <col min="12806" max="12806" width="14.28515625" style="84" bestFit="1" customWidth="1"/>
    <col min="12807" max="12807" width="9.5703125" style="84" customWidth="1"/>
    <col min="12808" max="12818" width="7.7109375" style="84" customWidth="1"/>
    <col min="12819" max="12819" width="6.7109375" style="84" customWidth="1"/>
    <col min="12820" max="12820" width="7.85546875" style="84" customWidth="1"/>
    <col min="12821" max="12821" width="8.28515625" style="84" customWidth="1"/>
    <col min="12822" max="12823" width="8.85546875" style="84"/>
    <col min="12824" max="12828" width="0" style="84" hidden="1" customWidth="1"/>
    <col min="12829" max="12829" width="8.85546875" style="84"/>
    <col min="12830" max="12830" width="7" style="84" customWidth="1"/>
    <col min="12831" max="12831" width="8.85546875" style="84"/>
    <col min="12832" max="12832" width="21.28515625" style="84" customWidth="1"/>
    <col min="12833" max="12833" width="9.5703125" style="84" customWidth="1"/>
    <col min="12834" max="13056" width="8.85546875" style="84"/>
    <col min="13057" max="13057" width="7.85546875" style="84" customWidth="1"/>
    <col min="13058" max="13058" width="23.85546875" style="84" customWidth="1"/>
    <col min="13059" max="13059" width="0" style="84" hidden="1" customWidth="1"/>
    <col min="13060" max="13060" width="9.28515625" style="84" customWidth="1"/>
    <col min="13061" max="13061" width="10.42578125" style="84" customWidth="1"/>
    <col min="13062" max="13062" width="14.28515625" style="84" bestFit="1" customWidth="1"/>
    <col min="13063" max="13063" width="9.5703125" style="84" customWidth="1"/>
    <col min="13064" max="13074" width="7.7109375" style="84" customWidth="1"/>
    <col min="13075" max="13075" width="6.7109375" style="84" customWidth="1"/>
    <col min="13076" max="13076" width="7.85546875" style="84" customWidth="1"/>
    <col min="13077" max="13077" width="8.28515625" style="84" customWidth="1"/>
    <col min="13078" max="13079" width="8.85546875" style="84"/>
    <col min="13080" max="13084" width="0" style="84" hidden="1" customWidth="1"/>
    <col min="13085" max="13085" width="8.85546875" style="84"/>
    <col min="13086" max="13086" width="7" style="84" customWidth="1"/>
    <col min="13087" max="13087" width="8.85546875" style="84"/>
    <col min="13088" max="13088" width="21.28515625" style="84" customWidth="1"/>
    <col min="13089" max="13089" width="9.5703125" style="84" customWidth="1"/>
    <col min="13090" max="13312" width="8.85546875" style="84"/>
    <col min="13313" max="13313" width="7.85546875" style="84" customWidth="1"/>
    <col min="13314" max="13314" width="23.85546875" style="84" customWidth="1"/>
    <col min="13315" max="13315" width="0" style="84" hidden="1" customWidth="1"/>
    <col min="13316" max="13316" width="9.28515625" style="84" customWidth="1"/>
    <col min="13317" max="13317" width="10.42578125" style="84" customWidth="1"/>
    <col min="13318" max="13318" width="14.28515625" style="84" bestFit="1" customWidth="1"/>
    <col min="13319" max="13319" width="9.5703125" style="84" customWidth="1"/>
    <col min="13320" max="13330" width="7.7109375" style="84" customWidth="1"/>
    <col min="13331" max="13331" width="6.7109375" style="84" customWidth="1"/>
    <col min="13332" max="13332" width="7.85546875" style="84" customWidth="1"/>
    <col min="13333" max="13333" width="8.28515625" style="84" customWidth="1"/>
    <col min="13334" max="13335" width="8.85546875" style="84"/>
    <col min="13336" max="13340" width="0" style="84" hidden="1" customWidth="1"/>
    <col min="13341" max="13341" width="8.85546875" style="84"/>
    <col min="13342" max="13342" width="7" style="84" customWidth="1"/>
    <col min="13343" max="13343" width="8.85546875" style="84"/>
    <col min="13344" max="13344" width="21.28515625" style="84" customWidth="1"/>
    <col min="13345" max="13345" width="9.5703125" style="84" customWidth="1"/>
    <col min="13346" max="13568" width="8.85546875" style="84"/>
    <col min="13569" max="13569" width="7.85546875" style="84" customWidth="1"/>
    <col min="13570" max="13570" width="23.85546875" style="84" customWidth="1"/>
    <col min="13571" max="13571" width="0" style="84" hidden="1" customWidth="1"/>
    <col min="13572" max="13572" width="9.28515625" style="84" customWidth="1"/>
    <col min="13573" max="13573" width="10.42578125" style="84" customWidth="1"/>
    <col min="13574" max="13574" width="14.28515625" style="84" bestFit="1" customWidth="1"/>
    <col min="13575" max="13575" width="9.5703125" style="84" customWidth="1"/>
    <col min="13576" max="13586" width="7.7109375" style="84" customWidth="1"/>
    <col min="13587" max="13587" width="6.7109375" style="84" customWidth="1"/>
    <col min="13588" max="13588" width="7.85546875" style="84" customWidth="1"/>
    <col min="13589" max="13589" width="8.28515625" style="84" customWidth="1"/>
    <col min="13590" max="13591" width="8.85546875" style="84"/>
    <col min="13592" max="13596" width="0" style="84" hidden="1" customWidth="1"/>
    <col min="13597" max="13597" width="8.85546875" style="84"/>
    <col min="13598" max="13598" width="7" style="84" customWidth="1"/>
    <col min="13599" max="13599" width="8.85546875" style="84"/>
    <col min="13600" max="13600" width="21.28515625" style="84" customWidth="1"/>
    <col min="13601" max="13601" width="9.5703125" style="84" customWidth="1"/>
    <col min="13602" max="13824" width="8.85546875" style="84"/>
    <col min="13825" max="13825" width="7.85546875" style="84" customWidth="1"/>
    <col min="13826" max="13826" width="23.85546875" style="84" customWidth="1"/>
    <col min="13827" max="13827" width="0" style="84" hidden="1" customWidth="1"/>
    <col min="13828" max="13828" width="9.28515625" style="84" customWidth="1"/>
    <col min="13829" max="13829" width="10.42578125" style="84" customWidth="1"/>
    <col min="13830" max="13830" width="14.28515625" style="84" bestFit="1" customWidth="1"/>
    <col min="13831" max="13831" width="9.5703125" style="84" customWidth="1"/>
    <col min="13832" max="13842" width="7.7109375" style="84" customWidth="1"/>
    <col min="13843" max="13843" width="6.7109375" style="84" customWidth="1"/>
    <col min="13844" max="13844" width="7.85546875" style="84" customWidth="1"/>
    <col min="13845" max="13845" width="8.28515625" style="84" customWidth="1"/>
    <col min="13846" max="13847" width="8.85546875" style="84"/>
    <col min="13848" max="13852" width="0" style="84" hidden="1" customWidth="1"/>
    <col min="13853" max="13853" width="8.85546875" style="84"/>
    <col min="13854" max="13854" width="7" style="84" customWidth="1"/>
    <col min="13855" max="13855" width="8.85546875" style="84"/>
    <col min="13856" max="13856" width="21.28515625" style="84" customWidth="1"/>
    <col min="13857" max="13857" width="9.5703125" style="84" customWidth="1"/>
    <col min="13858" max="14080" width="8.85546875" style="84"/>
    <col min="14081" max="14081" width="7.85546875" style="84" customWidth="1"/>
    <col min="14082" max="14082" width="23.85546875" style="84" customWidth="1"/>
    <col min="14083" max="14083" width="0" style="84" hidden="1" customWidth="1"/>
    <col min="14084" max="14084" width="9.28515625" style="84" customWidth="1"/>
    <col min="14085" max="14085" width="10.42578125" style="84" customWidth="1"/>
    <col min="14086" max="14086" width="14.28515625" style="84" bestFit="1" customWidth="1"/>
    <col min="14087" max="14087" width="9.5703125" style="84" customWidth="1"/>
    <col min="14088" max="14098" width="7.7109375" style="84" customWidth="1"/>
    <col min="14099" max="14099" width="6.7109375" style="84" customWidth="1"/>
    <col min="14100" max="14100" width="7.85546875" style="84" customWidth="1"/>
    <col min="14101" max="14101" width="8.28515625" style="84" customWidth="1"/>
    <col min="14102" max="14103" width="8.85546875" style="84"/>
    <col min="14104" max="14108" width="0" style="84" hidden="1" customWidth="1"/>
    <col min="14109" max="14109" width="8.85546875" style="84"/>
    <col min="14110" max="14110" width="7" style="84" customWidth="1"/>
    <col min="14111" max="14111" width="8.85546875" style="84"/>
    <col min="14112" max="14112" width="21.28515625" style="84" customWidth="1"/>
    <col min="14113" max="14113" width="9.5703125" style="84" customWidth="1"/>
    <col min="14114" max="14336" width="8.85546875" style="84"/>
    <col min="14337" max="14337" width="7.85546875" style="84" customWidth="1"/>
    <col min="14338" max="14338" width="23.85546875" style="84" customWidth="1"/>
    <col min="14339" max="14339" width="0" style="84" hidden="1" customWidth="1"/>
    <col min="14340" max="14340" width="9.28515625" style="84" customWidth="1"/>
    <col min="14341" max="14341" width="10.42578125" style="84" customWidth="1"/>
    <col min="14342" max="14342" width="14.28515625" style="84" bestFit="1" customWidth="1"/>
    <col min="14343" max="14343" width="9.5703125" style="84" customWidth="1"/>
    <col min="14344" max="14354" width="7.7109375" style="84" customWidth="1"/>
    <col min="14355" max="14355" width="6.7109375" style="84" customWidth="1"/>
    <col min="14356" max="14356" width="7.85546875" style="84" customWidth="1"/>
    <col min="14357" max="14357" width="8.28515625" style="84" customWidth="1"/>
    <col min="14358" max="14359" width="8.85546875" style="84"/>
    <col min="14360" max="14364" width="0" style="84" hidden="1" customWidth="1"/>
    <col min="14365" max="14365" width="8.85546875" style="84"/>
    <col min="14366" max="14366" width="7" style="84" customWidth="1"/>
    <col min="14367" max="14367" width="8.85546875" style="84"/>
    <col min="14368" max="14368" width="21.28515625" style="84" customWidth="1"/>
    <col min="14369" max="14369" width="9.5703125" style="84" customWidth="1"/>
    <col min="14370" max="14592" width="8.85546875" style="84"/>
    <col min="14593" max="14593" width="7.85546875" style="84" customWidth="1"/>
    <col min="14594" max="14594" width="23.85546875" style="84" customWidth="1"/>
    <col min="14595" max="14595" width="0" style="84" hidden="1" customWidth="1"/>
    <col min="14596" max="14596" width="9.28515625" style="84" customWidth="1"/>
    <col min="14597" max="14597" width="10.42578125" style="84" customWidth="1"/>
    <col min="14598" max="14598" width="14.28515625" style="84" bestFit="1" customWidth="1"/>
    <col min="14599" max="14599" width="9.5703125" style="84" customWidth="1"/>
    <col min="14600" max="14610" width="7.7109375" style="84" customWidth="1"/>
    <col min="14611" max="14611" width="6.7109375" style="84" customWidth="1"/>
    <col min="14612" max="14612" width="7.85546875" style="84" customWidth="1"/>
    <col min="14613" max="14613" width="8.28515625" style="84" customWidth="1"/>
    <col min="14614" max="14615" width="8.85546875" style="84"/>
    <col min="14616" max="14620" width="0" style="84" hidden="1" customWidth="1"/>
    <col min="14621" max="14621" width="8.85546875" style="84"/>
    <col min="14622" max="14622" width="7" style="84" customWidth="1"/>
    <col min="14623" max="14623" width="8.85546875" style="84"/>
    <col min="14624" max="14624" width="21.28515625" style="84" customWidth="1"/>
    <col min="14625" max="14625" width="9.5703125" style="84" customWidth="1"/>
    <col min="14626" max="14848" width="8.85546875" style="84"/>
    <col min="14849" max="14849" width="7.85546875" style="84" customWidth="1"/>
    <col min="14850" max="14850" width="23.85546875" style="84" customWidth="1"/>
    <col min="14851" max="14851" width="0" style="84" hidden="1" customWidth="1"/>
    <col min="14852" max="14852" width="9.28515625" style="84" customWidth="1"/>
    <col min="14853" max="14853" width="10.42578125" style="84" customWidth="1"/>
    <col min="14854" max="14854" width="14.28515625" style="84" bestFit="1" customWidth="1"/>
    <col min="14855" max="14855" width="9.5703125" style="84" customWidth="1"/>
    <col min="14856" max="14866" width="7.7109375" style="84" customWidth="1"/>
    <col min="14867" max="14867" width="6.7109375" style="84" customWidth="1"/>
    <col min="14868" max="14868" width="7.85546875" style="84" customWidth="1"/>
    <col min="14869" max="14869" width="8.28515625" style="84" customWidth="1"/>
    <col min="14870" max="14871" width="8.85546875" style="84"/>
    <col min="14872" max="14876" width="0" style="84" hidden="1" customWidth="1"/>
    <col min="14877" max="14877" width="8.85546875" style="84"/>
    <col min="14878" max="14878" width="7" style="84" customWidth="1"/>
    <col min="14879" max="14879" width="8.85546875" style="84"/>
    <col min="14880" max="14880" width="21.28515625" style="84" customWidth="1"/>
    <col min="14881" max="14881" width="9.5703125" style="84" customWidth="1"/>
    <col min="14882" max="15104" width="8.85546875" style="84"/>
    <col min="15105" max="15105" width="7.85546875" style="84" customWidth="1"/>
    <col min="15106" max="15106" width="23.85546875" style="84" customWidth="1"/>
    <col min="15107" max="15107" width="0" style="84" hidden="1" customWidth="1"/>
    <col min="15108" max="15108" width="9.28515625" style="84" customWidth="1"/>
    <col min="15109" max="15109" width="10.42578125" style="84" customWidth="1"/>
    <col min="15110" max="15110" width="14.28515625" style="84" bestFit="1" customWidth="1"/>
    <col min="15111" max="15111" width="9.5703125" style="84" customWidth="1"/>
    <col min="15112" max="15122" width="7.7109375" style="84" customWidth="1"/>
    <col min="15123" max="15123" width="6.7109375" style="84" customWidth="1"/>
    <col min="15124" max="15124" width="7.85546875" style="84" customWidth="1"/>
    <col min="15125" max="15125" width="8.28515625" style="84" customWidth="1"/>
    <col min="15126" max="15127" width="8.85546875" style="84"/>
    <col min="15128" max="15132" width="0" style="84" hidden="1" customWidth="1"/>
    <col min="15133" max="15133" width="8.85546875" style="84"/>
    <col min="15134" max="15134" width="7" style="84" customWidth="1"/>
    <col min="15135" max="15135" width="8.85546875" style="84"/>
    <col min="15136" max="15136" width="21.28515625" style="84" customWidth="1"/>
    <col min="15137" max="15137" width="9.5703125" style="84" customWidth="1"/>
    <col min="15138" max="15360" width="8.85546875" style="84"/>
    <col min="15361" max="15361" width="7.85546875" style="84" customWidth="1"/>
    <col min="15362" max="15362" width="23.85546875" style="84" customWidth="1"/>
    <col min="15363" max="15363" width="0" style="84" hidden="1" customWidth="1"/>
    <col min="15364" max="15364" width="9.28515625" style="84" customWidth="1"/>
    <col min="15365" max="15365" width="10.42578125" style="84" customWidth="1"/>
    <col min="15366" max="15366" width="14.28515625" style="84" bestFit="1" customWidth="1"/>
    <col min="15367" max="15367" width="9.5703125" style="84" customWidth="1"/>
    <col min="15368" max="15378" width="7.7109375" style="84" customWidth="1"/>
    <col min="15379" max="15379" width="6.7109375" style="84" customWidth="1"/>
    <col min="15380" max="15380" width="7.85546875" style="84" customWidth="1"/>
    <col min="15381" max="15381" width="8.28515625" style="84" customWidth="1"/>
    <col min="15382" max="15383" width="8.85546875" style="84"/>
    <col min="15384" max="15388" width="0" style="84" hidden="1" customWidth="1"/>
    <col min="15389" max="15389" width="8.85546875" style="84"/>
    <col min="15390" max="15390" width="7" style="84" customWidth="1"/>
    <col min="15391" max="15391" width="8.85546875" style="84"/>
    <col min="15392" max="15392" width="21.28515625" style="84" customWidth="1"/>
    <col min="15393" max="15393" width="9.5703125" style="84" customWidth="1"/>
    <col min="15394" max="15616" width="8.85546875" style="84"/>
    <col min="15617" max="15617" width="7.85546875" style="84" customWidth="1"/>
    <col min="15618" max="15618" width="23.85546875" style="84" customWidth="1"/>
    <col min="15619" max="15619" width="0" style="84" hidden="1" customWidth="1"/>
    <col min="15620" max="15620" width="9.28515625" style="84" customWidth="1"/>
    <col min="15621" max="15621" width="10.42578125" style="84" customWidth="1"/>
    <col min="15622" max="15622" width="14.28515625" style="84" bestFit="1" customWidth="1"/>
    <col min="15623" max="15623" width="9.5703125" style="84" customWidth="1"/>
    <col min="15624" max="15634" width="7.7109375" style="84" customWidth="1"/>
    <col min="15635" max="15635" width="6.7109375" style="84" customWidth="1"/>
    <col min="15636" max="15636" width="7.85546875" style="84" customWidth="1"/>
    <col min="15637" max="15637" width="8.28515625" style="84" customWidth="1"/>
    <col min="15638" max="15639" width="8.85546875" style="84"/>
    <col min="15640" max="15644" width="0" style="84" hidden="1" customWidth="1"/>
    <col min="15645" max="15645" width="8.85546875" style="84"/>
    <col min="15646" max="15646" width="7" style="84" customWidth="1"/>
    <col min="15647" max="15647" width="8.85546875" style="84"/>
    <col min="15648" max="15648" width="21.28515625" style="84" customWidth="1"/>
    <col min="15649" max="15649" width="9.5703125" style="84" customWidth="1"/>
    <col min="15650" max="15872" width="8.85546875" style="84"/>
    <col min="15873" max="15873" width="7.85546875" style="84" customWidth="1"/>
    <col min="15874" max="15874" width="23.85546875" style="84" customWidth="1"/>
    <col min="15875" max="15875" width="0" style="84" hidden="1" customWidth="1"/>
    <col min="15876" max="15876" width="9.28515625" style="84" customWidth="1"/>
    <col min="15877" max="15877" width="10.42578125" style="84" customWidth="1"/>
    <col min="15878" max="15878" width="14.28515625" style="84" bestFit="1" customWidth="1"/>
    <col min="15879" max="15879" width="9.5703125" style="84" customWidth="1"/>
    <col min="15880" max="15890" width="7.7109375" style="84" customWidth="1"/>
    <col min="15891" max="15891" width="6.7109375" style="84" customWidth="1"/>
    <col min="15892" max="15892" width="7.85546875" style="84" customWidth="1"/>
    <col min="15893" max="15893" width="8.28515625" style="84" customWidth="1"/>
    <col min="15894" max="15895" width="8.85546875" style="84"/>
    <col min="15896" max="15900" width="0" style="84" hidden="1" customWidth="1"/>
    <col min="15901" max="15901" width="8.85546875" style="84"/>
    <col min="15902" max="15902" width="7" style="84" customWidth="1"/>
    <col min="15903" max="15903" width="8.85546875" style="84"/>
    <col min="15904" max="15904" width="21.28515625" style="84" customWidth="1"/>
    <col min="15905" max="15905" width="9.5703125" style="84" customWidth="1"/>
    <col min="15906" max="16128" width="8.85546875" style="84"/>
    <col min="16129" max="16129" width="7.85546875" style="84" customWidth="1"/>
    <col min="16130" max="16130" width="23.85546875" style="84" customWidth="1"/>
    <col min="16131" max="16131" width="0" style="84" hidden="1" customWidth="1"/>
    <col min="16132" max="16132" width="9.28515625" style="84" customWidth="1"/>
    <col min="16133" max="16133" width="10.42578125" style="84" customWidth="1"/>
    <col min="16134" max="16134" width="14.28515625" style="84" bestFit="1" customWidth="1"/>
    <col min="16135" max="16135" width="9.5703125" style="84" customWidth="1"/>
    <col min="16136" max="16146" width="7.7109375" style="84" customWidth="1"/>
    <col min="16147" max="16147" width="6.7109375" style="84" customWidth="1"/>
    <col min="16148" max="16148" width="7.85546875" style="84" customWidth="1"/>
    <col min="16149" max="16149" width="8.28515625" style="84" customWidth="1"/>
    <col min="16150" max="16151" width="8.85546875" style="84"/>
    <col min="16152" max="16156" width="0" style="84" hidden="1" customWidth="1"/>
    <col min="16157" max="16157" width="8.85546875" style="84"/>
    <col min="16158" max="16158" width="7" style="84" customWidth="1"/>
    <col min="16159" max="16159" width="8.85546875" style="84"/>
    <col min="16160" max="16160" width="21.28515625" style="84" customWidth="1"/>
    <col min="16161" max="16161" width="9.5703125" style="84" customWidth="1"/>
    <col min="16162" max="16384" width="8.85546875" style="84"/>
  </cols>
  <sheetData>
    <row r="1" spans="1:33" s="83" customFormat="1" ht="43.15" customHeight="1" thickBot="1" x14ac:dyDescent="0.25">
      <c r="A1" s="298" t="s">
        <v>23</v>
      </c>
      <c r="B1" s="299" t="s">
        <v>1</v>
      </c>
      <c r="C1" s="300" t="s">
        <v>1</v>
      </c>
      <c r="D1" s="300" t="s">
        <v>2</v>
      </c>
      <c r="E1" s="301" t="s">
        <v>24</v>
      </c>
      <c r="F1" s="302"/>
      <c r="G1" s="302" t="s">
        <v>556</v>
      </c>
      <c r="H1" s="303" t="s">
        <v>14</v>
      </c>
      <c r="I1" s="304" t="s">
        <v>13</v>
      </c>
      <c r="J1" s="305" t="s">
        <v>16</v>
      </c>
      <c r="K1" s="306" t="s">
        <v>49</v>
      </c>
      <c r="L1" s="307" t="s">
        <v>48</v>
      </c>
      <c r="M1" s="308" t="s">
        <v>21</v>
      </c>
      <c r="N1" s="309" t="s">
        <v>22</v>
      </c>
      <c r="O1" s="310" t="s">
        <v>47</v>
      </c>
      <c r="P1" s="311" t="s">
        <v>4</v>
      </c>
      <c r="Q1" s="312" t="s">
        <v>5</v>
      </c>
      <c r="R1" s="313" t="s">
        <v>3</v>
      </c>
      <c r="S1" s="227" t="s">
        <v>57</v>
      </c>
      <c r="T1" s="145" t="s">
        <v>78</v>
      </c>
      <c r="U1" s="145" t="s">
        <v>54</v>
      </c>
      <c r="V1" s="148" t="s">
        <v>55</v>
      </c>
      <c r="W1" s="146" t="s">
        <v>56</v>
      </c>
      <c r="X1" s="228" t="s">
        <v>76</v>
      </c>
      <c r="Y1" s="228" t="s">
        <v>2</v>
      </c>
      <c r="Z1" s="228" t="s">
        <v>80</v>
      </c>
      <c r="AA1" s="228" t="s">
        <v>72</v>
      </c>
      <c r="AB1" s="228" t="s">
        <v>77</v>
      </c>
      <c r="AC1" s="227" t="s">
        <v>81</v>
      </c>
      <c r="AE1" s="423" t="s">
        <v>91</v>
      </c>
      <c r="AF1" s="424"/>
      <c r="AG1" s="425"/>
    </row>
    <row r="2" spans="1:33" x14ac:dyDescent="0.2">
      <c r="A2" s="346">
        <v>1</v>
      </c>
      <c r="B2" s="378" t="s">
        <v>124</v>
      </c>
      <c r="C2" s="378" t="str">
        <f>LOWER(B2)</f>
        <v>brendan beavis</v>
      </c>
      <c r="D2" s="347" t="s">
        <v>14</v>
      </c>
      <c r="E2" s="394" t="s">
        <v>406</v>
      </c>
      <c r="F2" s="395" t="s">
        <v>104</v>
      </c>
      <c r="G2" s="347">
        <v>30</v>
      </c>
      <c r="H2" s="280">
        <f>IF($D2=H$1,$S2,"")</f>
        <v>100</v>
      </c>
      <c r="I2" s="280" t="str">
        <f t="shared" ref="I2:R2" si="0">IF($D2=I$1,$S2,"")</f>
        <v/>
      </c>
      <c r="J2" s="280" t="str">
        <f t="shared" si="0"/>
        <v/>
      </c>
      <c r="K2" s="280" t="str">
        <f t="shared" si="0"/>
        <v/>
      </c>
      <c r="L2" s="280" t="str">
        <f t="shared" si="0"/>
        <v/>
      </c>
      <c r="M2" s="280" t="str">
        <f t="shared" si="0"/>
        <v/>
      </c>
      <c r="N2" s="280" t="str">
        <f t="shared" si="0"/>
        <v/>
      </c>
      <c r="O2" s="280" t="str">
        <f t="shared" si="0"/>
        <v/>
      </c>
      <c r="P2" s="280" t="str">
        <f t="shared" si="0"/>
        <v/>
      </c>
      <c r="Q2" s="280" t="str">
        <f t="shared" si="0"/>
        <v/>
      </c>
      <c r="R2" s="281" t="str">
        <f t="shared" si="0"/>
        <v/>
      </c>
      <c r="S2" s="314">
        <f t="shared" ref="S2:S83" si="1">IFERROR(VLOOKUP($Z2,Points2019,2,0),0)</f>
        <v>100</v>
      </c>
      <c r="T2" s="272">
        <f t="shared" ref="T2:T3" si="2">AB2-S2</f>
        <v>0</v>
      </c>
      <c r="U2" s="273">
        <f t="shared" ref="U2:U4" si="3">IFERROR(VLOOKUP(D2,BenchmarksRd4,3,0)*86400,"")</f>
        <v>67.63000000000001</v>
      </c>
      <c r="V2" s="274">
        <f t="shared" ref="V2" si="4">(($E2*86400)-U2)</f>
        <v>-4.6850000000000023</v>
      </c>
      <c r="W2" s="275">
        <f t="shared" ref="W2" si="5">IF(V2&lt;=0,10,IF(V2&lt;1,5,IF(V2&lt;2,0,IF(V2&lt;3,-5,-10))))</f>
        <v>10</v>
      </c>
      <c r="X2" s="247">
        <f t="shared" ref="X2:X4" si="6">IFERROR(VLOOKUP(D2,Class2019,4,0),"n/a")</f>
        <v>7</v>
      </c>
      <c r="Y2" s="155">
        <f t="shared" ref="Y2:Y4" si="7">IFERROR(VLOOKUP(D2,Class2019,3,0),"n/a")</f>
        <v>11</v>
      </c>
      <c r="Z2" s="155">
        <f>IF($Y2="n/a","",IFERROR(COUNTIF($Y$2:$Y2,"="&amp;Y2),""))</f>
        <v>1</v>
      </c>
      <c r="AA2" s="155">
        <f>COUNTIF($X1:X$2,"&lt;"&amp;X2)</f>
        <v>0</v>
      </c>
      <c r="AB2" s="185">
        <f t="shared" ref="AB2:AB4" si="8">IF($Y2="n/a",0,IFERROR(VLOOKUP(Z2+AA2,Points2019,2,0),15))</f>
        <v>100</v>
      </c>
      <c r="AC2" s="315">
        <f t="shared" ref="AC2:AC83" si="9">(S2+T2+W2)</f>
        <v>110</v>
      </c>
      <c r="AE2" s="187" t="s">
        <v>3</v>
      </c>
      <c r="AF2" s="316" t="s">
        <v>285</v>
      </c>
      <c r="AG2" s="317">
        <v>8.9166666666666658E-4</v>
      </c>
    </row>
    <row r="3" spans="1:33" x14ac:dyDescent="0.2">
      <c r="A3" s="229">
        <v>77</v>
      </c>
      <c r="B3" s="1" t="s">
        <v>407</v>
      </c>
      <c r="C3" s="1" t="str">
        <f t="shared" ref="C3:C66" si="10">LOWER(B3)</f>
        <v>todd herring</v>
      </c>
      <c r="D3" s="20" t="s">
        <v>408</v>
      </c>
      <c r="E3" s="17" t="s">
        <v>409</v>
      </c>
      <c r="F3" s="1"/>
      <c r="G3" s="8">
        <v>13</v>
      </c>
      <c r="H3" s="186" t="str">
        <f t="shared" ref="H3:R78" si="11">IF($D3=H$1,$S3,"")</f>
        <v/>
      </c>
      <c r="I3" s="186" t="str">
        <f t="shared" si="11"/>
        <v/>
      </c>
      <c r="J3" s="186" t="str">
        <f t="shared" si="11"/>
        <v/>
      </c>
      <c r="K3" s="186" t="str">
        <f t="shared" si="11"/>
        <v/>
      </c>
      <c r="L3" s="186" t="str">
        <f t="shared" si="11"/>
        <v/>
      </c>
      <c r="M3" s="186" t="str">
        <f t="shared" si="11"/>
        <v/>
      </c>
      <c r="N3" s="186" t="str">
        <f t="shared" si="11"/>
        <v/>
      </c>
      <c r="O3" s="186" t="str">
        <f t="shared" si="11"/>
        <v/>
      </c>
      <c r="P3" s="186" t="str">
        <f t="shared" si="11"/>
        <v/>
      </c>
      <c r="Q3" s="186" t="str">
        <f t="shared" si="11"/>
        <v/>
      </c>
      <c r="R3" s="198" t="str">
        <f t="shared" si="11"/>
        <v/>
      </c>
      <c r="S3" s="318">
        <f t="shared" si="1"/>
        <v>0</v>
      </c>
      <c r="T3" s="138">
        <f t="shared" si="2"/>
        <v>0</v>
      </c>
      <c r="U3" s="125" t="str">
        <f t="shared" si="3"/>
        <v/>
      </c>
      <c r="V3" s="150"/>
      <c r="W3" s="82"/>
      <c r="X3" s="248" t="str">
        <f t="shared" si="6"/>
        <v>n/a</v>
      </c>
      <c r="Y3" s="139" t="str">
        <f t="shared" si="7"/>
        <v>n/a</v>
      </c>
      <c r="Z3" s="139" t="str">
        <f>IF($Y3="n/a","",IFERROR(COUNTIF($Y$2:$Y3,"="&amp;Y3),""))</f>
        <v/>
      </c>
      <c r="AA3" s="139">
        <f>COUNTIF($X2:X$2,"&lt;"&amp;X3)</f>
        <v>0</v>
      </c>
      <c r="AB3" s="149">
        <f t="shared" si="8"/>
        <v>0</v>
      </c>
      <c r="AC3" s="319">
        <f t="shared" si="9"/>
        <v>0</v>
      </c>
      <c r="AE3" s="188" t="s">
        <v>5</v>
      </c>
      <c r="AF3" s="320" t="s">
        <v>141</v>
      </c>
      <c r="AG3" s="321">
        <v>9.1921296296296293E-4</v>
      </c>
    </row>
    <row r="4" spans="1:33" x14ac:dyDescent="0.2">
      <c r="A4" s="229">
        <v>15</v>
      </c>
      <c r="B4" s="1" t="s">
        <v>410</v>
      </c>
      <c r="C4" s="1" t="str">
        <f t="shared" si="10"/>
        <v>curran brennan</v>
      </c>
      <c r="D4" s="8" t="s">
        <v>408</v>
      </c>
      <c r="E4" s="17" t="s">
        <v>411</v>
      </c>
      <c r="F4" s="1"/>
      <c r="G4" s="8">
        <v>17</v>
      </c>
      <c r="H4" s="186" t="str">
        <f t="shared" si="11"/>
        <v/>
      </c>
      <c r="I4" s="186" t="str">
        <f t="shared" si="11"/>
        <v/>
      </c>
      <c r="J4" s="186" t="str">
        <f t="shared" si="11"/>
        <v/>
      </c>
      <c r="K4" s="186" t="str">
        <f t="shared" si="11"/>
        <v/>
      </c>
      <c r="L4" s="186" t="str">
        <f t="shared" si="11"/>
        <v/>
      </c>
      <c r="M4" s="186" t="str">
        <f t="shared" si="11"/>
        <v/>
      </c>
      <c r="N4" s="186" t="str">
        <f t="shared" si="11"/>
        <v/>
      </c>
      <c r="O4" s="186" t="str">
        <f t="shared" si="11"/>
        <v/>
      </c>
      <c r="P4" s="186" t="str">
        <f t="shared" si="11"/>
        <v/>
      </c>
      <c r="Q4" s="186" t="str">
        <f t="shared" si="11"/>
        <v/>
      </c>
      <c r="R4" s="198" t="str">
        <f t="shared" si="11"/>
        <v/>
      </c>
      <c r="S4" s="318">
        <f t="shared" si="1"/>
        <v>0</v>
      </c>
      <c r="T4" s="138">
        <f>AB4-S4</f>
        <v>0</v>
      </c>
      <c r="U4" s="125" t="str">
        <f t="shared" si="3"/>
        <v/>
      </c>
      <c r="V4" s="150"/>
      <c r="W4" s="82"/>
      <c r="X4" s="248" t="str">
        <f t="shared" si="6"/>
        <v>n/a</v>
      </c>
      <c r="Y4" s="139" t="str">
        <f t="shared" si="7"/>
        <v>n/a</v>
      </c>
      <c r="Z4" s="139" t="str">
        <f>IF($Y4="n/a","",IFERROR(COUNTIF($Y$2:$Y4,"="&amp;Y4),""))</f>
        <v/>
      </c>
      <c r="AA4" s="139">
        <f>COUNTIF($X$2:X3,"&lt;"&amp;X4)</f>
        <v>0</v>
      </c>
      <c r="AB4" s="149">
        <f t="shared" si="8"/>
        <v>0</v>
      </c>
      <c r="AC4" s="319">
        <f t="shared" si="9"/>
        <v>0</v>
      </c>
      <c r="AE4" s="189" t="s">
        <v>4</v>
      </c>
      <c r="AF4" s="111" t="s">
        <v>64</v>
      </c>
      <c r="AG4" s="322">
        <v>8.53587962962963E-4</v>
      </c>
    </row>
    <row r="5" spans="1:33" x14ac:dyDescent="0.2">
      <c r="A5" s="229">
        <v>55</v>
      </c>
      <c r="B5" s="1" t="s">
        <v>412</v>
      </c>
      <c r="C5" s="1" t="str">
        <f t="shared" si="10"/>
        <v>russ maxwell</v>
      </c>
      <c r="D5" s="8" t="s">
        <v>408</v>
      </c>
      <c r="E5" s="17" t="s">
        <v>413</v>
      </c>
      <c r="F5" s="1"/>
      <c r="G5" s="8">
        <v>31</v>
      </c>
      <c r="H5" s="186" t="str">
        <f t="shared" si="11"/>
        <v/>
      </c>
      <c r="I5" s="186" t="str">
        <f t="shared" si="11"/>
        <v/>
      </c>
      <c r="J5" s="186" t="str">
        <f t="shared" si="11"/>
        <v/>
      </c>
      <c r="K5" s="186" t="str">
        <f t="shared" si="11"/>
        <v/>
      </c>
      <c r="L5" s="186" t="str">
        <f t="shared" si="11"/>
        <v/>
      </c>
      <c r="M5" s="186" t="str">
        <f t="shared" si="11"/>
        <v/>
      </c>
      <c r="N5" s="186" t="str">
        <f t="shared" si="11"/>
        <v/>
      </c>
      <c r="O5" s="186" t="str">
        <f t="shared" si="11"/>
        <v/>
      </c>
      <c r="P5" s="186" t="str">
        <f t="shared" si="11"/>
        <v/>
      </c>
      <c r="Q5" s="186" t="str">
        <f t="shared" si="11"/>
        <v/>
      </c>
      <c r="R5" s="198" t="str">
        <f t="shared" si="11"/>
        <v/>
      </c>
      <c r="S5" s="318">
        <f t="shared" si="1"/>
        <v>0</v>
      </c>
      <c r="T5" s="138">
        <f t="shared" ref="T5:T68" si="12">AB5-S5</f>
        <v>0</v>
      </c>
      <c r="U5" s="125" t="str">
        <f t="shared" ref="U5:U68" si="13">IFERROR(VLOOKUP(D5,BenchmarksRd4,3,0)*86400,"")</f>
        <v/>
      </c>
      <c r="V5" s="150"/>
      <c r="W5" s="82"/>
      <c r="X5" s="248" t="str">
        <f t="shared" ref="X5:X68" si="14">IFERROR(VLOOKUP(D5,Class2019,4,0),"n/a")</f>
        <v>n/a</v>
      </c>
      <c r="Y5" s="139" t="str">
        <f t="shared" ref="Y5:Y68" si="15">IFERROR(VLOOKUP(D5,Class2019,3,0),"n/a")</f>
        <v>n/a</v>
      </c>
      <c r="Z5" s="139" t="str">
        <f>IF($Y5="n/a","",IFERROR(COUNTIF($Y$2:$Y5,"="&amp;Y5),""))</f>
        <v/>
      </c>
      <c r="AA5" s="139">
        <f>COUNTIF($X$2:X4,"&lt;"&amp;X5)</f>
        <v>0</v>
      </c>
      <c r="AB5" s="149">
        <f t="shared" ref="AB5:AB68" si="16">IF($Y5="n/a",0,IFERROR(VLOOKUP(Z5+AA5,Points2019,2,0),15))</f>
        <v>0</v>
      </c>
      <c r="AC5" s="319">
        <f t="shared" si="9"/>
        <v>0</v>
      </c>
      <c r="AE5" s="190" t="s">
        <v>47</v>
      </c>
      <c r="AF5" s="105"/>
      <c r="AG5" s="323"/>
    </row>
    <row r="6" spans="1:33" x14ac:dyDescent="0.2">
      <c r="A6" s="229">
        <v>76</v>
      </c>
      <c r="B6" s="1" t="s">
        <v>414</v>
      </c>
      <c r="C6" s="1" t="str">
        <f t="shared" si="10"/>
        <v>ralph thompson</v>
      </c>
      <c r="D6" s="8" t="s">
        <v>408</v>
      </c>
      <c r="E6" s="17" t="s">
        <v>415</v>
      </c>
      <c r="F6" s="1"/>
      <c r="G6" s="8">
        <v>27</v>
      </c>
      <c r="H6" s="186" t="str">
        <f t="shared" si="11"/>
        <v/>
      </c>
      <c r="I6" s="186" t="str">
        <f t="shared" si="11"/>
        <v/>
      </c>
      <c r="J6" s="186" t="str">
        <f t="shared" si="11"/>
        <v/>
      </c>
      <c r="K6" s="186" t="str">
        <f t="shared" si="11"/>
        <v/>
      </c>
      <c r="L6" s="186" t="str">
        <f t="shared" si="11"/>
        <v/>
      </c>
      <c r="M6" s="186" t="str">
        <f t="shared" si="11"/>
        <v/>
      </c>
      <c r="N6" s="186" t="str">
        <f t="shared" si="11"/>
        <v/>
      </c>
      <c r="O6" s="186" t="str">
        <f t="shared" si="11"/>
        <v/>
      </c>
      <c r="P6" s="186" t="str">
        <f t="shared" si="11"/>
        <v/>
      </c>
      <c r="Q6" s="186" t="str">
        <f t="shared" si="11"/>
        <v/>
      </c>
      <c r="R6" s="198" t="str">
        <f t="shared" si="11"/>
        <v/>
      </c>
      <c r="S6" s="318">
        <f t="shared" si="1"/>
        <v>0</v>
      </c>
      <c r="T6" s="138">
        <f t="shared" si="12"/>
        <v>0</v>
      </c>
      <c r="U6" s="125" t="str">
        <f t="shared" si="13"/>
        <v/>
      </c>
      <c r="V6" s="150"/>
      <c r="W6" s="82"/>
      <c r="X6" s="248" t="str">
        <f t="shared" si="14"/>
        <v>n/a</v>
      </c>
      <c r="Y6" s="139" t="str">
        <f t="shared" si="15"/>
        <v>n/a</v>
      </c>
      <c r="Z6" s="139" t="str">
        <f>IF($Y6="n/a","",IFERROR(COUNTIF($Y$2:$Y6,"="&amp;Y6),""))</f>
        <v/>
      </c>
      <c r="AA6" s="139">
        <f>COUNTIF($X$2:X5,"&lt;"&amp;X6)</f>
        <v>0</v>
      </c>
      <c r="AB6" s="149">
        <f t="shared" si="16"/>
        <v>0</v>
      </c>
      <c r="AC6" s="319">
        <f t="shared" si="9"/>
        <v>0</v>
      </c>
      <c r="AE6" s="191" t="s">
        <v>22</v>
      </c>
      <c r="AF6" s="324"/>
      <c r="AG6" s="325"/>
    </row>
    <row r="7" spans="1:33" x14ac:dyDescent="0.2">
      <c r="A7" s="229">
        <v>40</v>
      </c>
      <c r="B7" s="1" t="s">
        <v>68</v>
      </c>
      <c r="C7" s="1" t="str">
        <f t="shared" si="10"/>
        <v>paul ledwith</v>
      </c>
      <c r="D7" s="8" t="s">
        <v>13</v>
      </c>
      <c r="E7" s="297" t="s">
        <v>416</v>
      </c>
      <c r="F7" s="287" t="s">
        <v>104</v>
      </c>
      <c r="G7" s="8">
        <v>29</v>
      </c>
      <c r="H7" s="186" t="str">
        <f t="shared" si="11"/>
        <v/>
      </c>
      <c r="I7" s="186">
        <f t="shared" si="11"/>
        <v>100</v>
      </c>
      <c r="J7" s="186" t="str">
        <f t="shared" si="11"/>
        <v/>
      </c>
      <c r="K7" s="186" t="str">
        <f t="shared" si="11"/>
        <v/>
      </c>
      <c r="L7" s="186" t="str">
        <f t="shared" si="11"/>
        <v/>
      </c>
      <c r="M7" s="186" t="str">
        <f t="shared" si="11"/>
        <v/>
      </c>
      <c r="N7" s="186" t="str">
        <f t="shared" si="11"/>
        <v/>
      </c>
      <c r="O7" s="186" t="str">
        <f t="shared" si="11"/>
        <v/>
      </c>
      <c r="P7" s="186" t="str">
        <f t="shared" si="11"/>
        <v/>
      </c>
      <c r="Q7" s="186" t="str">
        <f t="shared" si="11"/>
        <v/>
      </c>
      <c r="R7" s="198" t="str">
        <f t="shared" si="11"/>
        <v/>
      </c>
      <c r="S7" s="318">
        <f t="shared" si="1"/>
        <v>100</v>
      </c>
      <c r="T7" s="138">
        <f t="shared" si="12"/>
        <v>0</v>
      </c>
      <c r="U7" s="125">
        <f t="shared" si="13"/>
        <v>70.17</v>
      </c>
      <c r="V7" s="150">
        <f t="shared" ref="V7:V52" si="17">(($E7*86400)-U7)</f>
        <v>-1.0740000000000123</v>
      </c>
      <c r="W7" s="82">
        <f t="shared" ref="W7:W52" si="18">IF(V7&lt;=0,10,IF(V7&lt;1,5,IF(V7&lt;2,0,IF(V7&lt;3,-5,-10))))</f>
        <v>10</v>
      </c>
      <c r="X7" s="248">
        <f t="shared" si="14"/>
        <v>6</v>
      </c>
      <c r="Y7" s="139">
        <f t="shared" si="15"/>
        <v>10</v>
      </c>
      <c r="Z7" s="139">
        <f>IF($Y7="n/a","",IFERROR(COUNTIF($Y$2:$Y7,"="&amp;Y7),""))</f>
        <v>1</v>
      </c>
      <c r="AA7" s="139">
        <f>COUNTIF($X$2:X6,"&lt;"&amp;X7)</f>
        <v>0</v>
      </c>
      <c r="AB7" s="149">
        <f t="shared" si="16"/>
        <v>100</v>
      </c>
      <c r="AC7" s="319">
        <f t="shared" si="9"/>
        <v>110</v>
      </c>
      <c r="AE7" s="192" t="s">
        <v>21</v>
      </c>
      <c r="AF7" s="42" t="s">
        <v>242</v>
      </c>
      <c r="AG7" s="327">
        <v>8.9953703703703691E-4</v>
      </c>
    </row>
    <row r="8" spans="1:33" x14ac:dyDescent="0.2">
      <c r="A8" s="229">
        <v>50</v>
      </c>
      <c r="B8" s="1" t="s">
        <v>417</v>
      </c>
      <c r="C8" s="1" t="str">
        <f t="shared" si="10"/>
        <v>philip ashton</v>
      </c>
      <c r="D8" s="8" t="s">
        <v>408</v>
      </c>
      <c r="E8" s="17" t="s">
        <v>418</v>
      </c>
      <c r="F8" s="1"/>
      <c r="G8" s="8">
        <v>13</v>
      </c>
      <c r="H8" s="186" t="str">
        <f t="shared" si="11"/>
        <v/>
      </c>
      <c r="I8" s="186" t="str">
        <f t="shared" si="11"/>
        <v/>
      </c>
      <c r="J8" s="186" t="str">
        <f t="shared" si="11"/>
        <v/>
      </c>
      <c r="K8" s="186" t="str">
        <f t="shared" si="11"/>
        <v/>
      </c>
      <c r="L8" s="186" t="str">
        <f t="shared" si="11"/>
        <v/>
      </c>
      <c r="M8" s="186" t="str">
        <f t="shared" si="11"/>
        <v/>
      </c>
      <c r="N8" s="186" t="str">
        <f t="shared" si="11"/>
        <v/>
      </c>
      <c r="O8" s="186" t="str">
        <f t="shared" si="11"/>
        <v/>
      </c>
      <c r="P8" s="186" t="str">
        <f t="shared" si="11"/>
        <v/>
      </c>
      <c r="Q8" s="186" t="str">
        <f t="shared" si="11"/>
        <v/>
      </c>
      <c r="R8" s="198" t="str">
        <f t="shared" si="11"/>
        <v/>
      </c>
      <c r="S8" s="318">
        <f t="shared" si="1"/>
        <v>0</v>
      </c>
      <c r="T8" s="138">
        <f t="shared" si="12"/>
        <v>0</v>
      </c>
      <c r="U8" s="125" t="str">
        <f t="shared" si="13"/>
        <v/>
      </c>
      <c r="V8" s="150"/>
      <c r="W8" s="82"/>
      <c r="X8" s="248" t="str">
        <f t="shared" si="14"/>
        <v>n/a</v>
      </c>
      <c r="Y8" s="139" t="str">
        <f t="shared" si="15"/>
        <v>n/a</v>
      </c>
      <c r="Z8" s="139" t="str">
        <f>IF($Y8="n/a","",IFERROR(COUNTIF($Y$2:$Y8,"="&amp;Y8),""))</f>
        <v/>
      </c>
      <c r="AA8" s="139">
        <f>COUNTIF($X$2:X7,"&lt;"&amp;X8)</f>
        <v>0</v>
      </c>
      <c r="AB8" s="149">
        <f t="shared" si="16"/>
        <v>0</v>
      </c>
      <c r="AC8" s="319">
        <f t="shared" si="9"/>
        <v>0</v>
      </c>
      <c r="AE8" s="193" t="s">
        <v>48</v>
      </c>
      <c r="AF8" s="328"/>
      <c r="AG8" s="329"/>
    </row>
    <row r="9" spans="1:33" x14ac:dyDescent="0.2">
      <c r="A9" s="229">
        <v>61</v>
      </c>
      <c r="B9" s="1" t="s">
        <v>419</v>
      </c>
      <c r="C9" s="1" t="str">
        <f t="shared" si="10"/>
        <v>greg bunn</v>
      </c>
      <c r="D9" s="8" t="s">
        <v>408</v>
      </c>
      <c r="E9" s="17" t="s">
        <v>420</v>
      </c>
      <c r="F9" s="1"/>
      <c r="G9" s="8">
        <v>31</v>
      </c>
      <c r="H9" s="186" t="str">
        <f t="shared" si="11"/>
        <v/>
      </c>
      <c r="I9" s="186" t="str">
        <f t="shared" si="11"/>
        <v/>
      </c>
      <c r="J9" s="186" t="str">
        <f t="shared" si="11"/>
        <v/>
      </c>
      <c r="K9" s="186" t="str">
        <f t="shared" si="11"/>
        <v/>
      </c>
      <c r="L9" s="186" t="str">
        <f t="shared" si="11"/>
        <v/>
      </c>
      <c r="M9" s="186" t="str">
        <f t="shared" si="11"/>
        <v/>
      </c>
      <c r="N9" s="186" t="str">
        <f t="shared" si="11"/>
        <v/>
      </c>
      <c r="O9" s="186" t="str">
        <f t="shared" si="11"/>
        <v/>
      </c>
      <c r="P9" s="186" t="str">
        <f t="shared" si="11"/>
        <v/>
      </c>
      <c r="Q9" s="186" t="str">
        <f t="shared" si="11"/>
        <v/>
      </c>
      <c r="R9" s="198" t="str">
        <f t="shared" si="11"/>
        <v/>
      </c>
      <c r="S9" s="318">
        <f t="shared" si="1"/>
        <v>0</v>
      </c>
      <c r="T9" s="138">
        <f t="shared" si="12"/>
        <v>0</v>
      </c>
      <c r="U9" s="125" t="str">
        <f t="shared" si="13"/>
        <v/>
      </c>
      <c r="V9" s="150"/>
      <c r="W9" s="82"/>
      <c r="X9" s="248" t="str">
        <f t="shared" si="14"/>
        <v>n/a</v>
      </c>
      <c r="Y9" s="139" t="str">
        <f t="shared" si="15"/>
        <v>n/a</v>
      </c>
      <c r="Z9" s="139" t="str">
        <f>IF($Y9="n/a","",IFERROR(COUNTIF($Y$2:$Y9,"="&amp;Y9),""))</f>
        <v/>
      </c>
      <c r="AA9" s="139">
        <f>COUNTIF($X$2:X8,"&lt;"&amp;X9)</f>
        <v>0</v>
      </c>
      <c r="AB9" s="149">
        <f t="shared" si="16"/>
        <v>0</v>
      </c>
      <c r="AC9" s="319">
        <f t="shared" si="9"/>
        <v>0</v>
      </c>
      <c r="AE9" s="194" t="s">
        <v>49</v>
      </c>
      <c r="AF9" s="326"/>
      <c r="AG9" s="331"/>
    </row>
    <row r="10" spans="1:33" x14ac:dyDescent="0.2">
      <c r="A10" s="229">
        <v>277</v>
      </c>
      <c r="B10" s="1" t="s">
        <v>421</v>
      </c>
      <c r="C10" s="1" t="str">
        <f t="shared" si="10"/>
        <v>craig gartlacher</v>
      </c>
      <c r="D10" s="8" t="s">
        <v>408</v>
      </c>
      <c r="E10" s="17" t="s">
        <v>422</v>
      </c>
      <c r="F10" s="1"/>
      <c r="G10" s="8">
        <v>35</v>
      </c>
      <c r="H10" s="186" t="str">
        <f t="shared" si="11"/>
        <v/>
      </c>
      <c r="I10" s="186" t="str">
        <f t="shared" si="11"/>
        <v/>
      </c>
      <c r="J10" s="186" t="str">
        <f t="shared" si="11"/>
        <v/>
      </c>
      <c r="K10" s="186" t="str">
        <f t="shared" si="11"/>
        <v/>
      </c>
      <c r="L10" s="186" t="str">
        <f t="shared" si="11"/>
        <v/>
      </c>
      <c r="M10" s="186" t="str">
        <f t="shared" si="11"/>
        <v/>
      </c>
      <c r="N10" s="186" t="str">
        <f t="shared" si="11"/>
        <v/>
      </c>
      <c r="O10" s="186" t="str">
        <f t="shared" si="11"/>
        <v/>
      </c>
      <c r="P10" s="186" t="str">
        <f t="shared" si="11"/>
        <v/>
      </c>
      <c r="Q10" s="186" t="str">
        <f t="shared" si="11"/>
        <v/>
      </c>
      <c r="R10" s="198" t="str">
        <f t="shared" si="11"/>
        <v/>
      </c>
      <c r="S10" s="318">
        <f t="shared" si="1"/>
        <v>0</v>
      </c>
      <c r="T10" s="138">
        <f t="shared" si="12"/>
        <v>0</v>
      </c>
      <c r="U10" s="125" t="str">
        <f t="shared" si="13"/>
        <v/>
      </c>
      <c r="V10" s="150"/>
      <c r="W10" s="82"/>
      <c r="X10" s="248" t="str">
        <f t="shared" si="14"/>
        <v>n/a</v>
      </c>
      <c r="Y10" s="139" t="str">
        <f t="shared" si="15"/>
        <v>n/a</v>
      </c>
      <c r="Z10" s="139" t="str">
        <f>IF($Y10="n/a","",IFERROR(COUNTIF($Y$2:$Y10,"="&amp;Y10),""))</f>
        <v/>
      </c>
      <c r="AA10" s="139">
        <f>COUNTIF($X$2:X9,"&lt;"&amp;X10)</f>
        <v>0</v>
      </c>
      <c r="AB10" s="149">
        <f t="shared" si="16"/>
        <v>0</v>
      </c>
      <c r="AC10" s="319">
        <f t="shared" si="9"/>
        <v>0</v>
      </c>
      <c r="AE10" s="195" t="s">
        <v>16</v>
      </c>
      <c r="AF10" s="332" t="s">
        <v>89</v>
      </c>
      <c r="AG10" s="333">
        <v>8.5335648148148141E-4</v>
      </c>
    </row>
    <row r="11" spans="1:33" x14ac:dyDescent="0.2">
      <c r="A11" s="229">
        <v>27</v>
      </c>
      <c r="B11" s="1" t="s">
        <v>423</v>
      </c>
      <c r="C11" s="1" t="str">
        <f t="shared" si="10"/>
        <v>kim cole</v>
      </c>
      <c r="D11" s="8" t="s">
        <v>26</v>
      </c>
      <c r="E11" s="17" t="s">
        <v>424</v>
      </c>
      <c r="F11" s="1"/>
      <c r="G11" s="8">
        <v>13</v>
      </c>
      <c r="H11" s="186" t="str">
        <f t="shared" si="11"/>
        <v/>
      </c>
      <c r="I11" s="186" t="str">
        <f t="shared" si="11"/>
        <v/>
      </c>
      <c r="J11" s="186" t="str">
        <f t="shared" si="11"/>
        <v/>
      </c>
      <c r="K11" s="186" t="str">
        <f t="shared" si="11"/>
        <v/>
      </c>
      <c r="L11" s="186" t="str">
        <f t="shared" si="11"/>
        <v/>
      </c>
      <c r="M11" s="186" t="str">
        <f t="shared" si="11"/>
        <v/>
      </c>
      <c r="N11" s="186" t="str">
        <f t="shared" si="11"/>
        <v/>
      </c>
      <c r="O11" s="186" t="str">
        <f t="shared" si="11"/>
        <v/>
      </c>
      <c r="P11" s="186" t="str">
        <f t="shared" si="11"/>
        <v/>
      </c>
      <c r="Q11" s="186" t="str">
        <f t="shared" si="11"/>
        <v/>
      </c>
      <c r="R11" s="198" t="str">
        <f t="shared" si="11"/>
        <v/>
      </c>
      <c r="S11" s="318">
        <f t="shared" si="1"/>
        <v>0</v>
      </c>
      <c r="T11" s="138">
        <f t="shared" si="12"/>
        <v>0</v>
      </c>
      <c r="U11" s="125" t="str">
        <f t="shared" si="13"/>
        <v/>
      </c>
      <c r="V11" s="150"/>
      <c r="W11" s="82"/>
      <c r="X11" s="248" t="str">
        <f t="shared" si="14"/>
        <v>n/a</v>
      </c>
      <c r="Y11" s="139" t="str">
        <f t="shared" si="15"/>
        <v>n/a</v>
      </c>
      <c r="Z11" s="139" t="str">
        <f>IF($Y11="n/a","",IFERROR(COUNTIF($Y$2:$Y11,"="&amp;Y11),""))</f>
        <v/>
      </c>
      <c r="AA11" s="139">
        <f>COUNTIF($X$2:X10,"&lt;"&amp;X11)</f>
        <v>0</v>
      </c>
      <c r="AB11" s="149">
        <f t="shared" si="16"/>
        <v>0</v>
      </c>
      <c r="AC11" s="319">
        <f t="shared" si="9"/>
        <v>0</v>
      </c>
      <c r="AE11" s="196" t="s">
        <v>13</v>
      </c>
      <c r="AF11" s="334" t="s">
        <v>124</v>
      </c>
      <c r="AG11" s="335">
        <v>8.1215277777777785E-4</v>
      </c>
    </row>
    <row r="12" spans="1:33" ht="13.5" thickBot="1" x14ac:dyDescent="0.25">
      <c r="A12" s="229">
        <v>88</v>
      </c>
      <c r="B12" s="245" t="s">
        <v>64</v>
      </c>
      <c r="C12" s="1" t="str">
        <f t="shared" si="10"/>
        <v>randy stagno navarra</v>
      </c>
      <c r="D12" s="8" t="s">
        <v>16</v>
      </c>
      <c r="E12" s="297" t="s">
        <v>425</v>
      </c>
      <c r="F12" s="287" t="s">
        <v>104</v>
      </c>
      <c r="G12" s="8">
        <v>35</v>
      </c>
      <c r="H12" s="186" t="str">
        <f t="shared" si="11"/>
        <v/>
      </c>
      <c r="I12" s="186" t="str">
        <f t="shared" si="11"/>
        <v/>
      </c>
      <c r="J12" s="186">
        <f t="shared" si="11"/>
        <v>100</v>
      </c>
      <c r="K12" s="186" t="str">
        <f t="shared" si="11"/>
        <v/>
      </c>
      <c r="L12" s="186" t="str">
        <f t="shared" si="11"/>
        <v/>
      </c>
      <c r="M12" s="186" t="str">
        <f t="shared" si="11"/>
        <v/>
      </c>
      <c r="N12" s="186" t="str">
        <f t="shared" si="11"/>
        <v/>
      </c>
      <c r="O12" s="186" t="str">
        <f t="shared" si="11"/>
        <v/>
      </c>
      <c r="P12" s="186" t="str">
        <f t="shared" si="11"/>
        <v/>
      </c>
      <c r="Q12" s="186" t="str">
        <f t="shared" si="11"/>
        <v/>
      </c>
      <c r="R12" s="198" t="str">
        <f t="shared" si="11"/>
        <v/>
      </c>
      <c r="S12" s="318">
        <f t="shared" si="1"/>
        <v>100</v>
      </c>
      <c r="T12" s="138">
        <f t="shared" si="12"/>
        <v>0</v>
      </c>
      <c r="U12" s="125">
        <f t="shared" si="13"/>
        <v>73.72999999999999</v>
      </c>
      <c r="V12" s="150">
        <f t="shared" si="17"/>
        <v>-3.027000000000001</v>
      </c>
      <c r="W12" s="82">
        <f t="shared" si="18"/>
        <v>10</v>
      </c>
      <c r="X12" s="248">
        <f t="shared" si="14"/>
        <v>5</v>
      </c>
      <c r="Y12" s="139">
        <f t="shared" si="15"/>
        <v>9</v>
      </c>
      <c r="Z12" s="139">
        <f>IF($Y12="n/a","",IFERROR(COUNTIF($Y$2:$Y12,"="&amp;Y12),""))</f>
        <v>1</v>
      </c>
      <c r="AA12" s="139">
        <f>COUNTIF($X$2:X11,"&lt;"&amp;X12)</f>
        <v>0</v>
      </c>
      <c r="AB12" s="149">
        <f t="shared" si="16"/>
        <v>100</v>
      </c>
      <c r="AC12" s="319">
        <f t="shared" si="9"/>
        <v>110</v>
      </c>
      <c r="AE12" s="197" t="s">
        <v>14</v>
      </c>
      <c r="AF12" s="336" t="s">
        <v>405</v>
      </c>
      <c r="AG12" s="337">
        <v>7.8275462962962966E-4</v>
      </c>
    </row>
    <row r="13" spans="1:33" x14ac:dyDescent="0.2">
      <c r="A13" s="229">
        <v>79</v>
      </c>
      <c r="B13" s="1" t="s">
        <v>133</v>
      </c>
      <c r="C13" s="1" t="str">
        <f t="shared" si="10"/>
        <v>dean hasnat</v>
      </c>
      <c r="D13" s="8" t="s">
        <v>48</v>
      </c>
      <c r="E13" s="297" t="s">
        <v>426</v>
      </c>
      <c r="F13" s="287" t="s">
        <v>104</v>
      </c>
      <c r="G13" s="8">
        <v>34</v>
      </c>
      <c r="H13" s="186" t="str">
        <f t="shared" si="11"/>
        <v/>
      </c>
      <c r="I13" s="186" t="str">
        <f t="shared" si="11"/>
        <v/>
      </c>
      <c r="J13" s="186" t="str">
        <f t="shared" si="11"/>
        <v/>
      </c>
      <c r="K13" s="186" t="str">
        <f t="shared" si="11"/>
        <v/>
      </c>
      <c r="L13" s="186">
        <f t="shared" si="11"/>
        <v>100</v>
      </c>
      <c r="M13" s="186" t="str">
        <f t="shared" si="11"/>
        <v/>
      </c>
      <c r="N13" s="186" t="str">
        <f t="shared" si="11"/>
        <v/>
      </c>
      <c r="O13" s="186" t="str">
        <f t="shared" si="11"/>
        <v/>
      </c>
      <c r="P13" s="186" t="str">
        <f t="shared" si="11"/>
        <v/>
      </c>
      <c r="Q13" s="186" t="str">
        <f t="shared" si="11"/>
        <v/>
      </c>
      <c r="R13" s="198" t="str">
        <f t="shared" si="11"/>
        <v/>
      </c>
      <c r="S13" s="318">
        <f t="shared" si="1"/>
        <v>100</v>
      </c>
      <c r="T13" s="138">
        <f t="shared" si="12"/>
        <v>0</v>
      </c>
      <c r="U13" s="125" t="s">
        <v>557</v>
      </c>
      <c r="V13" s="150"/>
      <c r="W13" s="82"/>
      <c r="X13" s="248">
        <f t="shared" si="14"/>
        <v>4</v>
      </c>
      <c r="Y13" s="139">
        <f t="shared" si="15"/>
        <v>7</v>
      </c>
      <c r="Z13" s="139">
        <f>IF($Y13="n/a","",IFERROR(COUNTIF($Y$2:$Y13,"="&amp;Y13),""))</f>
        <v>1</v>
      </c>
      <c r="AA13" s="139">
        <f>COUNTIF($X$2:X12,"&lt;"&amp;X13)</f>
        <v>0</v>
      </c>
      <c r="AB13" s="149">
        <f t="shared" si="16"/>
        <v>100</v>
      </c>
      <c r="AC13" s="319">
        <f t="shared" si="9"/>
        <v>100</v>
      </c>
    </row>
    <row r="14" spans="1:33" x14ac:dyDescent="0.2">
      <c r="A14" s="229">
        <v>11</v>
      </c>
      <c r="B14" s="1" t="s">
        <v>427</v>
      </c>
      <c r="C14" s="1" t="str">
        <f t="shared" si="10"/>
        <v>jie ren</v>
      </c>
      <c r="D14" s="8" t="s">
        <v>408</v>
      </c>
      <c r="E14" s="17" t="s">
        <v>428</v>
      </c>
      <c r="F14" s="1"/>
      <c r="G14" s="8">
        <v>24</v>
      </c>
      <c r="H14" s="186" t="str">
        <f t="shared" ref="H14:R31" si="19">IF($D14=H$1,$S14,"")</f>
        <v/>
      </c>
      <c r="I14" s="186" t="str">
        <f t="shared" si="19"/>
        <v/>
      </c>
      <c r="J14" s="186" t="str">
        <f t="shared" si="19"/>
        <v/>
      </c>
      <c r="K14" s="186" t="str">
        <f t="shared" si="19"/>
        <v/>
      </c>
      <c r="L14" s="186" t="str">
        <f t="shared" si="19"/>
        <v/>
      </c>
      <c r="M14" s="186" t="str">
        <f t="shared" si="19"/>
        <v/>
      </c>
      <c r="N14" s="186" t="str">
        <f t="shared" si="19"/>
        <v/>
      </c>
      <c r="O14" s="186" t="str">
        <f t="shared" si="19"/>
        <v/>
      </c>
      <c r="P14" s="186" t="str">
        <f t="shared" si="19"/>
        <v/>
      </c>
      <c r="Q14" s="186" t="str">
        <f t="shared" si="19"/>
        <v/>
      </c>
      <c r="R14" s="198" t="str">
        <f t="shared" si="19"/>
        <v/>
      </c>
      <c r="S14" s="318">
        <f t="shared" si="1"/>
        <v>0</v>
      </c>
      <c r="T14" s="138">
        <f t="shared" si="12"/>
        <v>0</v>
      </c>
      <c r="U14" s="125" t="str">
        <f t="shared" si="13"/>
        <v/>
      </c>
      <c r="V14" s="150"/>
      <c r="W14" s="82"/>
      <c r="X14" s="248" t="str">
        <f t="shared" si="14"/>
        <v>n/a</v>
      </c>
      <c r="Y14" s="139" t="str">
        <f t="shared" si="15"/>
        <v>n/a</v>
      </c>
      <c r="Z14" s="139" t="str">
        <f>IF($Y14="n/a","",IFERROR(COUNTIF($Y$2:$Y14,"="&amp;Y14),""))</f>
        <v/>
      </c>
      <c r="AA14" s="139">
        <f>COUNTIF($X$2:X13,"&lt;"&amp;X14)</f>
        <v>0</v>
      </c>
      <c r="AB14" s="149">
        <f t="shared" si="16"/>
        <v>0</v>
      </c>
      <c r="AC14" s="319">
        <f t="shared" si="9"/>
        <v>0</v>
      </c>
    </row>
    <row r="15" spans="1:33" x14ac:dyDescent="0.2">
      <c r="A15" s="229">
        <v>12</v>
      </c>
      <c r="B15" s="1" t="s">
        <v>429</v>
      </c>
      <c r="C15" s="1" t="str">
        <f t="shared" si="10"/>
        <v>keith bridgement</v>
      </c>
      <c r="D15" s="8" t="s">
        <v>408</v>
      </c>
      <c r="E15" s="17" t="s">
        <v>430</v>
      </c>
      <c r="F15" s="1"/>
      <c r="G15" s="8">
        <v>27</v>
      </c>
      <c r="H15" s="186" t="str">
        <f t="shared" si="19"/>
        <v/>
      </c>
      <c r="I15" s="186" t="str">
        <f t="shared" si="19"/>
        <v/>
      </c>
      <c r="J15" s="186" t="str">
        <f t="shared" si="19"/>
        <v/>
      </c>
      <c r="K15" s="186" t="str">
        <f t="shared" si="19"/>
        <v/>
      </c>
      <c r="L15" s="186" t="str">
        <f t="shared" si="19"/>
        <v/>
      </c>
      <c r="M15" s="186" t="str">
        <f t="shared" si="19"/>
        <v/>
      </c>
      <c r="N15" s="186" t="str">
        <f t="shared" si="19"/>
        <v/>
      </c>
      <c r="O15" s="186" t="str">
        <f t="shared" si="19"/>
        <v/>
      </c>
      <c r="P15" s="186" t="str">
        <f t="shared" si="19"/>
        <v/>
      </c>
      <c r="Q15" s="186" t="str">
        <f t="shared" si="19"/>
        <v/>
      </c>
      <c r="R15" s="198" t="str">
        <f t="shared" si="19"/>
        <v/>
      </c>
      <c r="S15" s="318">
        <f t="shared" si="1"/>
        <v>0</v>
      </c>
      <c r="T15" s="138">
        <f t="shared" si="12"/>
        <v>0</v>
      </c>
      <c r="U15" s="125" t="str">
        <f t="shared" si="13"/>
        <v/>
      </c>
      <c r="V15" s="150"/>
      <c r="W15" s="82"/>
      <c r="X15" s="248" t="str">
        <f t="shared" si="14"/>
        <v>n/a</v>
      </c>
      <c r="Y15" s="139" t="str">
        <f t="shared" si="15"/>
        <v>n/a</v>
      </c>
      <c r="Z15" s="139" t="str">
        <f>IF($Y15="n/a","",IFERROR(COUNTIF($Y$2:$Y15,"="&amp;Y15),""))</f>
        <v/>
      </c>
      <c r="AA15" s="139">
        <f>COUNTIF($X$2:X14,"&lt;"&amp;X15)</f>
        <v>0</v>
      </c>
      <c r="AB15" s="149">
        <f t="shared" si="16"/>
        <v>0</v>
      </c>
      <c r="AC15" s="319">
        <f t="shared" si="9"/>
        <v>0</v>
      </c>
    </row>
    <row r="16" spans="1:33" x14ac:dyDescent="0.2">
      <c r="A16" s="229">
        <v>30</v>
      </c>
      <c r="B16" s="1" t="s">
        <v>431</v>
      </c>
      <c r="C16" s="1" t="str">
        <f t="shared" si="10"/>
        <v>gustavo elias</v>
      </c>
      <c r="D16" s="8" t="s">
        <v>408</v>
      </c>
      <c r="E16" s="17" t="s">
        <v>432</v>
      </c>
      <c r="F16" s="1"/>
      <c r="G16" s="8">
        <v>11</v>
      </c>
      <c r="H16" s="186" t="str">
        <f t="shared" si="19"/>
        <v/>
      </c>
      <c r="I16" s="186" t="str">
        <f t="shared" si="19"/>
        <v/>
      </c>
      <c r="J16" s="186" t="str">
        <f t="shared" si="19"/>
        <v/>
      </c>
      <c r="K16" s="186" t="str">
        <f t="shared" si="19"/>
        <v/>
      </c>
      <c r="L16" s="186" t="str">
        <f t="shared" si="19"/>
        <v/>
      </c>
      <c r="M16" s="186" t="str">
        <f t="shared" si="19"/>
        <v/>
      </c>
      <c r="N16" s="186" t="str">
        <f t="shared" si="19"/>
        <v/>
      </c>
      <c r="O16" s="186" t="str">
        <f t="shared" si="19"/>
        <v/>
      </c>
      <c r="P16" s="186" t="str">
        <f t="shared" si="19"/>
        <v/>
      </c>
      <c r="Q16" s="186" t="str">
        <f t="shared" si="19"/>
        <v/>
      </c>
      <c r="R16" s="198" t="str">
        <f t="shared" si="19"/>
        <v/>
      </c>
      <c r="S16" s="318">
        <f t="shared" si="1"/>
        <v>0</v>
      </c>
      <c r="T16" s="138">
        <f t="shared" si="12"/>
        <v>0</v>
      </c>
      <c r="U16" s="125" t="str">
        <f t="shared" si="13"/>
        <v/>
      </c>
      <c r="V16" s="150"/>
      <c r="W16" s="82"/>
      <c r="X16" s="248" t="str">
        <f t="shared" si="14"/>
        <v>n/a</v>
      </c>
      <c r="Y16" s="139" t="str">
        <f t="shared" si="15"/>
        <v>n/a</v>
      </c>
      <c r="Z16" s="139" t="str">
        <f>IF($Y16="n/a","",IFERROR(COUNTIF($Y$2:$Y16,"="&amp;Y16),""))</f>
        <v/>
      </c>
      <c r="AA16" s="139">
        <f>COUNTIF($X$2:X15,"&lt;"&amp;X16)</f>
        <v>0</v>
      </c>
      <c r="AB16" s="149">
        <f t="shared" si="16"/>
        <v>0</v>
      </c>
      <c r="AC16" s="319">
        <f t="shared" si="9"/>
        <v>0</v>
      </c>
    </row>
    <row r="17" spans="1:29" x14ac:dyDescent="0.2">
      <c r="A17" s="229">
        <v>6</v>
      </c>
      <c r="B17" s="1" t="s">
        <v>89</v>
      </c>
      <c r="C17" s="1" t="str">
        <f t="shared" si="10"/>
        <v>russell garner</v>
      </c>
      <c r="D17" s="8" t="s">
        <v>48</v>
      </c>
      <c r="E17" s="17" t="s">
        <v>433</v>
      </c>
      <c r="F17" s="1"/>
      <c r="G17" s="8">
        <v>26</v>
      </c>
      <c r="H17" s="186" t="str">
        <f t="shared" si="19"/>
        <v/>
      </c>
      <c r="I17" s="186" t="str">
        <f t="shared" si="19"/>
        <v/>
      </c>
      <c r="J17" s="186" t="str">
        <f t="shared" si="19"/>
        <v/>
      </c>
      <c r="K17" s="186" t="str">
        <f t="shared" si="19"/>
        <v/>
      </c>
      <c r="L17" s="186">
        <f t="shared" si="19"/>
        <v>75</v>
      </c>
      <c r="M17" s="186" t="str">
        <f t="shared" si="19"/>
        <v/>
      </c>
      <c r="N17" s="186" t="str">
        <f t="shared" si="19"/>
        <v/>
      </c>
      <c r="O17" s="186" t="str">
        <f t="shared" si="19"/>
        <v/>
      </c>
      <c r="P17" s="186" t="str">
        <f t="shared" si="19"/>
        <v/>
      </c>
      <c r="Q17" s="186" t="str">
        <f t="shared" si="19"/>
        <v/>
      </c>
      <c r="R17" s="198" t="str">
        <f t="shared" si="19"/>
        <v/>
      </c>
      <c r="S17" s="318">
        <f t="shared" si="1"/>
        <v>75</v>
      </c>
      <c r="T17" s="138">
        <f t="shared" si="12"/>
        <v>0</v>
      </c>
      <c r="U17" s="125" t="s">
        <v>557</v>
      </c>
      <c r="V17" s="150"/>
      <c r="W17" s="82"/>
      <c r="X17" s="248">
        <f t="shared" si="14"/>
        <v>4</v>
      </c>
      <c r="Y17" s="139">
        <f t="shared" si="15"/>
        <v>7</v>
      </c>
      <c r="Z17" s="139">
        <f>IF($Y17="n/a","",IFERROR(COUNTIF($Y$2:$Y17,"="&amp;Y17),""))</f>
        <v>2</v>
      </c>
      <c r="AA17" s="139">
        <f>COUNTIF($X$2:X16,"&lt;"&amp;X17)</f>
        <v>0</v>
      </c>
      <c r="AB17" s="149">
        <f t="shared" si="16"/>
        <v>75</v>
      </c>
      <c r="AC17" s="319">
        <f t="shared" si="9"/>
        <v>75</v>
      </c>
    </row>
    <row r="18" spans="1:29" x14ac:dyDescent="0.2">
      <c r="A18" s="229">
        <v>901</v>
      </c>
      <c r="B18" s="1" t="s">
        <v>434</v>
      </c>
      <c r="C18" s="1" t="str">
        <f t="shared" si="10"/>
        <v>allan rewell</v>
      </c>
      <c r="D18" s="8" t="s">
        <v>408</v>
      </c>
      <c r="E18" s="17" t="s">
        <v>435</v>
      </c>
      <c r="F18" s="1"/>
      <c r="G18" s="8">
        <v>32</v>
      </c>
      <c r="H18" s="186" t="str">
        <f t="shared" si="19"/>
        <v/>
      </c>
      <c r="I18" s="186" t="str">
        <f t="shared" si="19"/>
        <v/>
      </c>
      <c r="J18" s="186" t="str">
        <f t="shared" si="19"/>
        <v/>
      </c>
      <c r="K18" s="186" t="str">
        <f t="shared" si="19"/>
        <v/>
      </c>
      <c r="L18" s="186" t="str">
        <f t="shared" si="19"/>
        <v/>
      </c>
      <c r="M18" s="186" t="str">
        <f t="shared" si="19"/>
        <v/>
      </c>
      <c r="N18" s="186" t="str">
        <f t="shared" si="19"/>
        <v/>
      </c>
      <c r="O18" s="186" t="str">
        <f t="shared" si="19"/>
        <v/>
      </c>
      <c r="P18" s="186" t="str">
        <f t="shared" si="19"/>
        <v/>
      </c>
      <c r="Q18" s="186" t="str">
        <f t="shared" si="19"/>
        <v/>
      </c>
      <c r="R18" s="198" t="str">
        <f t="shared" si="19"/>
        <v/>
      </c>
      <c r="S18" s="318">
        <f t="shared" si="1"/>
        <v>0</v>
      </c>
      <c r="T18" s="138">
        <f t="shared" si="12"/>
        <v>0</v>
      </c>
      <c r="U18" s="125" t="str">
        <f t="shared" si="13"/>
        <v/>
      </c>
      <c r="V18" s="150"/>
      <c r="W18" s="82"/>
      <c r="X18" s="248" t="str">
        <f t="shared" si="14"/>
        <v>n/a</v>
      </c>
      <c r="Y18" s="139" t="str">
        <f t="shared" si="15"/>
        <v>n/a</v>
      </c>
      <c r="Z18" s="139" t="str">
        <f>IF($Y18="n/a","",IFERROR(COUNTIF($Y$2:$Y18,"="&amp;Y18),""))</f>
        <v/>
      </c>
      <c r="AA18" s="139">
        <f>COUNTIF($X$2:X17,"&lt;"&amp;X18)</f>
        <v>0</v>
      </c>
      <c r="AB18" s="149">
        <f t="shared" si="16"/>
        <v>0</v>
      </c>
      <c r="AC18" s="319">
        <f t="shared" si="9"/>
        <v>0</v>
      </c>
    </row>
    <row r="19" spans="1:29" x14ac:dyDescent="0.2">
      <c r="A19" s="229">
        <v>51</v>
      </c>
      <c r="B19" s="1" t="s">
        <v>62</v>
      </c>
      <c r="C19" s="1" t="str">
        <f t="shared" si="10"/>
        <v>alan conrad</v>
      </c>
      <c r="D19" s="8" t="s">
        <v>49</v>
      </c>
      <c r="E19" s="297" t="s">
        <v>436</v>
      </c>
      <c r="F19" s="287" t="s">
        <v>104</v>
      </c>
      <c r="G19" s="8">
        <v>35</v>
      </c>
      <c r="H19" s="186" t="str">
        <f t="shared" si="19"/>
        <v/>
      </c>
      <c r="I19" s="186" t="str">
        <f t="shared" si="19"/>
        <v/>
      </c>
      <c r="J19" s="186" t="str">
        <f t="shared" si="19"/>
        <v/>
      </c>
      <c r="K19" s="186">
        <f t="shared" si="19"/>
        <v>100</v>
      </c>
      <c r="L19" s="186" t="str">
        <f t="shared" si="19"/>
        <v/>
      </c>
      <c r="M19" s="186" t="str">
        <f t="shared" si="19"/>
        <v/>
      </c>
      <c r="N19" s="186" t="str">
        <f t="shared" si="19"/>
        <v/>
      </c>
      <c r="O19" s="186" t="str">
        <f t="shared" si="19"/>
        <v/>
      </c>
      <c r="P19" s="186" t="str">
        <f t="shared" si="19"/>
        <v/>
      </c>
      <c r="Q19" s="186" t="str">
        <f t="shared" si="19"/>
        <v/>
      </c>
      <c r="R19" s="198" t="str">
        <f t="shared" si="19"/>
        <v/>
      </c>
      <c r="S19" s="318">
        <f t="shared" si="1"/>
        <v>100</v>
      </c>
      <c r="T19" s="138">
        <f t="shared" si="12"/>
        <v>0</v>
      </c>
      <c r="U19" s="125" t="s">
        <v>557</v>
      </c>
      <c r="V19" s="150"/>
      <c r="W19" s="82"/>
      <c r="X19" s="248">
        <f t="shared" si="14"/>
        <v>4</v>
      </c>
      <c r="Y19" s="139">
        <f t="shared" si="15"/>
        <v>8</v>
      </c>
      <c r="Z19" s="139">
        <f>IF($Y19="n/a","",IFERROR(COUNTIF($Y$2:$Y19,"="&amp;Y19),""))</f>
        <v>1</v>
      </c>
      <c r="AA19" s="139">
        <f>COUNTIF($X$2:X18,"&lt;"&amp;X19)</f>
        <v>0</v>
      </c>
      <c r="AB19" s="149">
        <f t="shared" si="16"/>
        <v>100</v>
      </c>
      <c r="AC19" s="319">
        <f t="shared" si="9"/>
        <v>100</v>
      </c>
    </row>
    <row r="20" spans="1:29" x14ac:dyDescent="0.2">
      <c r="A20" s="229">
        <v>361</v>
      </c>
      <c r="B20" s="1" t="s">
        <v>437</v>
      </c>
      <c r="C20" s="1" t="str">
        <f t="shared" si="10"/>
        <v>martyn voormeulen</v>
      </c>
      <c r="D20" s="8" t="s">
        <v>408</v>
      </c>
      <c r="E20" s="17" t="s">
        <v>438</v>
      </c>
      <c r="F20" s="1"/>
      <c r="G20" s="8">
        <v>20</v>
      </c>
      <c r="H20" s="186" t="str">
        <f t="shared" si="19"/>
        <v/>
      </c>
      <c r="I20" s="186" t="str">
        <f t="shared" si="19"/>
        <v/>
      </c>
      <c r="J20" s="186" t="str">
        <f t="shared" si="19"/>
        <v/>
      </c>
      <c r="K20" s="186" t="str">
        <f t="shared" si="19"/>
        <v/>
      </c>
      <c r="L20" s="186" t="str">
        <f t="shared" si="19"/>
        <v/>
      </c>
      <c r="M20" s="186" t="str">
        <f t="shared" si="19"/>
        <v/>
      </c>
      <c r="N20" s="186" t="str">
        <f t="shared" si="19"/>
        <v/>
      </c>
      <c r="O20" s="186" t="str">
        <f t="shared" si="19"/>
        <v/>
      </c>
      <c r="P20" s="186" t="str">
        <f t="shared" si="19"/>
        <v/>
      </c>
      <c r="Q20" s="186" t="str">
        <f t="shared" si="19"/>
        <v/>
      </c>
      <c r="R20" s="198" t="str">
        <f t="shared" si="19"/>
        <v/>
      </c>
      <c r="S20" s="318">
        <f t="shared" si="1"/>
        <v>0</v>
      </c>
      <c r="T20" s="138">
        <f t="shared" si="12"/>
        <v>0</v>
      </c>
      <c r="U20" s="125" t="str">
        <f t="shared" si="13"/>
        <v/>
      </c>
      <c r="V20" s="150"/>
      <c r="W20" s="82"/>
      <c r="X20" s="248" t="str">
        <f t="shared" si="14"/>
        <v>n/a</v>
      </c>
      <c r="Y20" s="139" t="str">
        <f t="shared" si="15"/>
        <v>n/a</v>
      </c>
      <c r="Z20" s="139" t="str">
        <f>IF($Y20="n/a","",IFERROR(COUNTIF($Y$2:$Y20,"="&amp;Y20),""))</f>
        <v/>
      </c>
      <c r="AA20" s="139">
        <f>COUNTIF($X$2:X19,"&lt;"&amp;X20)</f>
        <v>0</v>
      </c>
      <c r="AB20" s="149">
        <f t="shared" si="16"/>
        <v>0</v>
      </c>
      <c r="AC20" s="319">
        <f t="shared" si="9"/>
        <v>0</v>
      </c>
    </row>
    <row r="21" spans="1:29" x14ac:dyDescent="0.2">
      <c r="A21" s="229">
        <v>217</v>
      </c>
      <c r="B21" s="1" t="s">
        <v>439</v>
      </c>
      <c r="C21" s="1" t="str">
        <f t="shared" si="10"/>
        <v>peter barnwell</v>
      </c>
      <c r="D21" s="8" t="s">
        <v>408</v>
      </c>
      <c r="E21" s="17" t="s">
        <v>440</v>
      </c>
      <c r="F21" s="1"/>
      <c r="G21" s="8">
        <v>5</v>
      </c>
      <c r="H21" s="186" t="str">
        <f t="shared" si="19"/>
        <v/>
      </c>
      <c r="I21" s="186" t="str">
        <f t="shared" si="19"/>
        <v/>
      </c>
      <c r="J21" s="186" t="str">
        <f t="shared" si="19"/>
        <v/>
      </c>
      <c r="K21" s="186" t="str">
        <f t="shared" si="19"/>
        <v/>
      </c>
      <c r="L21" s="186" t="str">
        <f t="shared" si="19"/>
        <v/>
      </c>
      <c r="M21" s="186" t="str">
        <f t="shared" si="19"/>
        <v/>
      </c>
      <c r="N21" s="186" t="str">
        <f t="shared" si="19"/>
        <v/>
      </c>
      <c r="O21" s="186" t="str">
        <f t="shared" si="19"/>
        <v/>
      </c>
      <c r="P21" s="186" t="str">
        <f t="shared" si="19"/>
        <v/>
      </c>
      <c r="Q21" s="186" t="str">
        <f t="shared" si="19"/>
        <v/>
      </c>
      <c r="R21" s="198" t="str">
        <f t="shared" si="19"/>
        <v/>
      </c>
      <c r="S21" s="318">
        <f t="shared" si="1"/>
        <v>0</v>
      </c>
      <c r="T21" s="138">
        <f t="shared" si="12"/>
        <v>0</v>
      </c>
      <c r="U21" s="125" t="str">
        <f t="shared" si="13"/>
        <v/>
      </c>
      <c r="V21" s="150"/>
      <c r="W21" s="82"/>
      <c r="X21" s="248" t="str">
        <f t="shared" si="14"/>
        <v>n/a</v>
      </c>
      <c r="Y21" s="139" t="str">
        <f t="shared" si="15"/>
        <v>n/a</v>
      </c>
      <c r="Z21" s="139" t="str">
        <f>IF($Y21="n/a","",IFERROR(COUNTIF($Y$2:$Y21,"="&amp;Y21),""))</f>
        <v/>
      </c>
      <c r="AA21" s="139">
        <f>COUNTIF($X$2:X20,"&lt;"&amp;X21)</f>
        <v>0</v>
      </c>
      <c r="AB21" s="149">
        <f t="shared" si="16"/>
        <v>0</v>
      </c>
      <c r="AC21" s="319">
        <f t="shared" si="9"/>
        <v>0</v>
      </c>
    </row>
    <row r="22" spans="1:29" x14ac:dyDescent="0.2">
      <c r="A22" s="229">
        <v>16</v>
      </c>
      <c r="B22" s="1" t="s">
        <v>441</v>
      </c>
      <c r="C22" s="1" t="str">
        <f t="shared" si="10"/>
        <v>john karayannis</v>
      </c>
      <c r="D22" s="8" t="s">
        <v>408</v>
      </c>
      <c r="E22" s="17" t="s">
        <v>442</v>
      </c>
      <c r="F22" s="1"/>
      <c r="G22" s="8">
        <v>18</v>
      </c>
      <c r="H22" s="186" t="str">
        <f t="shared" si="19"/>
        <v/>
      </c>
      <c r="I22" s="186" t="str">
        <f t="shared" si="19"/>
        <v/>
      </c>
      <c r="J22" s="186" t="str">
        <f t="shared" si="19"/>
        <v/>
      </c>
      <c r="K22" s="186" t="str">
        <f t="shared" si="19"/>
        <v/>
      </c>
      <c r="L22" s="186" t="str">
        <f t="shared" si="19"/>
        <v/>
      </c>
      <c r="M22" s="186" t="str">
        <f t="shared" si="19"/>
        <v/>
      </c>
      <c r="N22" s="186" t="str">
        <f t="shared" si="19"/>
        <v/>
      </c>
      <c r="O22" s="186" t="str">
        <f t="shared" si="19"/>
        <v/>
      </c>
      <c r="P22" s="186" t="str">
        <f t="shared" si="19"/>
        <v/>
      </c>
      <c r="Q22" s="186" t="str">
        <f t="shared" si="19"/>
        <v/>
      </c>
      <c r="R22" s="198" t="str">
        <f t="shared" si="19"/>
        <v/>
      </c>
      <c r="S22" s="318">
        <f t="shared" si="1"/>
        <v>0</v>
      </c>
      <c r="T22" s="138">
        <f t="shared" si="12"/>
        <v>0</v>
      </c>
      <c r="U22" s="125" t="str">
        <f t="shared" si="13"/>
        <v/>
      </c>
      <c r="V22" s="150"/>
      <c r="W22" s="82"/>
      <c r="X22" s="248" t="str">
        <f t="shared" si="14"/>
        <v>n/a</v>
      </c>
      <c r="Y22" s="139" t="str">
        <f t="shared" si="15"/>
        <v>n/a</v>
      </c>
      <c r="Z22" s="139" t="str">
        <f>IF($Y22="n/a","",IFERROR(COUNTIF($Y$2:$Y22,"="&amp;Y22),""))</f>
        <v/>
      </c>
      <c r="AA22" s="139">
        <f>COUNTIF($X$2:X21,"&lt;"&amp;X22)</f>
        <v>0</v>
      </c>
      <c r="AB22" s="149">
        <f t="shared" si="16"/>
        <v>0</v>
      </c>
      <c r="AC22" s="319">
        <f t="shared" si="9"/>
        <v>0</v>
      </c>
    </row>
    <row r="23" spans="1:29" x14ac:dyDescent="0.2">
      <c r="A23" s="229">
        <v>32</v>
      </c>
      <c r="B23" s="1" t="s">
        <v>71</v>
      </c>
      <c r="C23" s="1" t="str">
        <f t="shared" si="10"/>
        <v>gavin newman</v>
      </c>
      <c r="D23" s="8" t="s">
        <v>48</v>
      </c>
      <c r="E23" s="17" t="s">
        <v>443</v>
      </c>
      <c r="F23" s="1"/>
      <c r="G23" s="8">
        <v>31</v>
      </c>
      <c r="H23" s="186" t="str">
        <f t="shared" si="19"/>
        <v/>
      </c>
      <c r="I23" s="186" t="str">
        <f t="shared" si="19"/>
        <v/>
      </c>
      <c r="J23" s="186" t="str">
        <f t="shared" si="19"/>
        <v/>
      </c>
      <c r="K23" s="186" t="str">
        <f t="shared" si="19"/>
        <v/>
      </c>
      <c r="L23" s="186">
        <f t="shared" si="19"/>
        <v>60</v>
      </c>
      <c r="M23" s="186" t="str">
        <f t="shared" si="19"/>
        <v/>
      </c>
      <c r="N23" s="186" t="str">
        <f t="shared" si="19"/>
        <v/>
      </c>
      <c r="O23" s="186" t="str">
        <f t="shared" si="19"/>
        <v/>
      </c>
      <c r="P23" s="186" t="str">
        <f t="shared" si="19"/>
        <v/>
      </c>
      <c r="Q23" s="186" t="str">
        <f t="shared" si="19"/>
        <v/>
      </c>
      <c r="R23" s="198" t="str">
        <f t="shared" si="19"/>
        <v/>
      </c>
      <c r="S23" s="318">
        <f t="shared" si="1"/>
        <v>60</v>
      </c>
      <c r="T23" s="138">
        <f t="shared" si="12"/>
        <v>0</v>
      </c>
      <c r="U23" s="125" t="s">
        <v>557</v>
      </c>
      <c r="V23" s="150"/>
      <c r="W23" s="82"/>
      <c r="X23" s="248">
        <f t="shared" si="14"/>
        <v>4</v>
      </c>
      <c r="Y23" s="139">
        <f t="shared" si="15"/>
        <v>7</v>
      </c>
      <c r="Z23" s="139">
        <f>IF($Y23="n/a","",IFERROR(COUNTIF($Y$2:$Y23,"="&amp;Y23),""))</f>
        <v>3</v>
      </c>
      <c r="AA23" s="139">
        <f>COUNTIF($X$2:X22,"&lt;"&amp;X23)</f>
        <v>0</v>
      </c>
      <c r="AB23" s="149">
        <f t="shared" si="16"/>
        <v>60</v>
      </c>
      <c r="AC23" s="319">
        <f t="shared" si="9"/>
        <v>60</v>
      </c>
    </row>
    <row r="24" spans="1:29" x14ac:dyDescent="0.2">
      <c r="A24" s="229">
        <v>89</v>
      </c>
      <c r="B24" s="1" t="s">
        <v>444</v>
      </c>
      <c r="C24" s="1" t="str">
        <f t="shared" si="10"/>
        <v>paul guastini</v>
      </c>
      <c r="D24" s="8" t="s">
        <v>408</v>
      </c>
      <c r="E24" s="17" t="s">
        <v>445</v>
      </c>
      <c r="F24" s="1"/>
      <c r="G24" s="8">
        <v>26</v>
      </c>
      <c r="H24" s="186" t="str">
        <f t="shared" si="19"/>
        <v/>
      </c>
      <c r="I24" s="186" t="str">
        <f t="shared" si="19"/>
        <v/>
      </c>
      <c r="J24" s="186" t="str">
        <f t="shared" si="19"/>
        <v/>
      </c>
      <c r="K24" s="186" t="str">
        <f t="shared" si="19"/>
        <v/>
      </c>
      <c r="L24" s="186" t="str">
        <f t="shared" si="19"/>
        <v/>
      </c>
      <c r="M24" s="186" t="str">
        <f t="shared" si="19"/>
        <v/>
      </c>
      <c r="N24" s="186" t="str">
        <f t="shared" si="19"/>
        <v/>
      </c>
      <c r="O24" s="186" t="str">
        <f t="shared" si="19"/>
        <v/>
      </c>
      <c r="P24" s="186" t="str">
        <f t="shared" si="19"/>
        <v/>
      </c>
      <c r="Q24" s="186" t="str">
        <f t="shared" si="19"/>
        <v/>
      </c>
      <c r="R24" s="198" t="str">
        <f t="shared" si="19"/>
        <v/>
      </c>
      <c r="S24" s="318">
        <f t="shared" si="1"/>
        <v>0</v>
      </c>
      <c r="T24" s="138">
        <f t="shared" si="12"/>
        <v>0</v>
      </c>
      <c r="U24" s="125" t="str">
        <f t="shared" si="13"/>
        <v/>
      </c>
      <c r="V24" s="150"/>
      <c r="W24" s="82"/>
      <c r="X24" s="248" t="str">
        <f t="shared" si="14"/>
        <v>n/a</v>
      </c>
      <c r="Y24" s="139" t="str">
        <f t="shared" si="15"/>
        <v>n/a</v>
      </c>
      <c r="Z24" s="139" t="str">
        <f>IF($Y24="n/a","",IFERROR(COUNTIF($Y$2:$Y24,"="&amp;Y24),""))</f>
        <v/>
      </c>
      <c r="AA24" s="139">
        <f>COUNTIF($X$2:X23,"&lt;"&amp;X24)</f>
        <v>0</v>
      </c>
      <c r="AB24" s="149">
        <f t="shared" si="16"/>
        <v>0</v>
      </c>
      <c r="AC24" s="319">
        <f t="shared" si="9"/>
        <v>0</v>
      </c>
    </row>
    <row r="25" spans="1:29" x14ac:dyDescent="0.2">
      <c r="A25" s="229">
        <v>74</v>
      </c>
      <c r="B25" s="1" t="s">
        <v>446</v>
      </c>
      <c r="C25" s="1" t="str">
        <f t="shared" si="10"/>
        <v>peter feutrill</v>
      </c>
      <c r="D25" s="8" t="s">
        <v>408</v>
      </c>
      <c r="E25" s="17" t="s">
        <v>447</v>
      </c>
      <c r="F25" s="1"/>
      <c r="G25" s="8">
        <v>18</v>
      </c>
      <c r="H25" s="186" t="str">
        <f t="shared" si="19"/>
        <v/>
      </c>
      <c r="I25" s="186" t="str">
        <f t="shared" si="19"/>
        <v/>
      </c>
      <c r="J25" s="186" t="str">
        <f t="shared" si="19"/>
        <v/>
      </c>
      <c r="K25" s="186" t="str">
        <f t="shared" si="19"/>
        <v/>
      </c>
      <c r="L25" s="186" t="str">
        <f t="shared" si="19"/>
        <v/>
      </c>
      <c r="M25" s="186" t="str">
        <f t="shared" si="19"/>
        <v/>
      </c>
      <c r="N25" s="186" t="str">
        <f t="shared" si="19"/>
        <v/>
      </c>
      <c r="O25" s="186" t="str">
        <f t="shared" si="19"/>
        <v/>
      </c>
      <c r="P25" s="186" t="str">
        <f t="shared" si="19"/>
        <v/>
      </c>
      <c r="Q25" s="186" t="str">
        <f t="shared" si="19"/>
        <v/>
      </c>
      <c r="R25" s="198" t="str">
        <f t="shared" si="19"/>
        <v/>
      </c>
      <c r="S25" s="318">
        <f t="shared" si="1"/>
        <v>0</v>
      </c>
      <c r="T25" s="138">
        <f t="shared" si="12"/>
        <v>0</v>
      </c>
      <c r="U25" s="125" t="str">
        <f t="shared" si="13"/>
        <v/>
      </c>
      <c r="V25" s="150"/>
      <c r="W25" s="82"/>
      <c r="X25" s="248" t="str">
        <f t="shared" si="14"/>
        <v>n/a</v>
      </c>
      <c r="Y25" s="139" t="str">
        <f t="shared" si="15"/>
        <v>n/a</v>
      </c>
      <c r="Z25" s="139" t="str">
        <f>IF($Y25="n/a","",IFERROR(COUNTIF($Y$2:$Y25,"="&amp;Y25),""))</f>
        <v/>
      </c>
      <c r="AA25" s="139">
        <f>COUNTIF($X$2:X24,"&lt;"&amp;X25)</f>
        <v>0</v>
      </c>
      <c r="AB25" s="149">
        <f t="shared" si="16"/>
        <v>0</v>
      </c>
      <c r="AC25" s="319">
        <f t="shared" si="9"/>
        <v>0</v>
      </c>
    </row>
    <row r="26" spans="1:29" x14ac:dyDescent="0.2">
      <c r="A26" s="229">
        <v>13</v>
      </c>
      <c r="B26" s="1" t="s">
        <v>448</v>
      </c>
      <c r="C26" s="1" t="str">
        <f t="shared" si="10"/>
        <v>luke kovacic</v>
      </c>
      <c r="D26" s="8" t="s">
        <v>408</v>
      </c>
      <c r="E26" s="17" t="s">
        <v>449</v>
      </c>
      <c r="F26" s="1"/>
      <c r="G26" s="8">
        <v>13</v>
      </c>
      <c r="H26" s="186" t="str">
        <f t="shared" si="19"/>
        <v/>
      </c>
      <c r="I26" s="186" t="str">
        <f t="shared" si="19"/>
        <v/>
      </c>
      <c r="J26" s="186" t="str">
        <f t="shared" si="19"/>
        <v/>
      </c>
      <c r="K26" s="186" t="str">
        <f t="shared" si="19"/>
        <v/>
      </c>
      <c r="L26" s="186" t="str">
        <f t="shared" si="19"/>
        <v/>
      </c>
      <c r="M26" s="186" t="str">
        <f t="shared" si="19"/>
        <v/>
      </c>
      <c r="N26" s="186" t="str">
        <f t="shared" si="19"/>
        <v/>
      </c>
      <c r="O26" s="186" t="str">
        <f t="shared" si="19"/>
        <v/>
      </c>
      <c r="P26" s="186" t="str">
        <f t="shared" si="19"/>
        <v/>
      </c>
      <c r="Q26" s="186" t="str">
        <f t="shared" si="19"/>
        <v/>
      </c>
      <c r="R26" s="198" t="str">
        <f t="shared" si="19"/>
        <v/>
      </c>
      <c r="S26" s="318">
        <f t="shared" si="1"/>
        <v>0</v>
      </c>
      <c r="T26" s="138">
        <f t="shared" si="12"/>
        <v>0</v>
      </c>
      <c r="U26" s="125" t="str">
        <f t="shared" si="13"/>
        <v/>
      </c>
      <c r="V26" s="150"/>
      <c r="W26" s="82"/>
      <c r="X26" s="248" t="str">
        <f t="shared" si="14"/>
        <v>n/a</v>
      </c>
      <c r="Y26" s="139" t="str">
        <f t="shared" si="15"/>
        <v>n/a</v>
      </c>
      <c r="Z26" s="139" t="str">
        <f>IF($Y26="n/a","",IFERROR(COUNTIF($Y$2:$Y26,"="&amp;Y26),""))</f>
        <v/>
      </c>
      <c r="AA26" s="139">
        <f>COUNTIF($X$2:X25,"&lt;"&amp;X26)</f>
        <v>0</v>
      </c>
      <c r="AB26" s="149">
        <f t="shared" si="16"/>
        <v>0</v>
      </c>
      <c r="AC26" s="319">
        <f t="shared" si="9"/>
        <v>0</v>
      </c>
    </row>
    <row r="27" spans="1:29" x14ac:dyDescent="0.2">
      <c r="A27" s="229">
        <v>2</v>
      </c>
      <c r="B27" s="1" t="s">
        <v>125</v>
      </c>
      <c r="C27" s="1" t="str">
        <f t="shared" si="10"/>
        <v>matt brogan</v>
      </c>
      <c r="D27" s="8" t="s">
        <v>49</v>
      </c>
      <c r="E27" s="17" t="s">
        <v>450</v>
      </c>
      <c r="F27" s="1"/>
      <c r="G27" s="8">
        <v>24</v>
      </c>
      <c r="H27" s="186" t="str">
        <f t="shared" si="19"/>
        <v/>
      </c>
      <c r="I27" s="186" t="str">
        <f t="shared" si="19"/>
        <v/>
      </c>
      <c r="J27" s="186" t="str">
        <f t="shared" si="19"/>
        <v/>
      </c>
      <c r="K27" s="186">
        <f t="shared" si="19"/>
        <v>75</v>
      </c>
      <c r="L27" s="186" t="str">
        <f t="shared" si="19"/>
        <v/>
      </c>
      <c r="M27" s="186" t="str">
        <f t="shared" si="19"/>
        <v/>
      </c>
      <c r="N27" s="186" t="str">
        <f t="shared" si="19"/>
        <v/>
      </c>
      <c r="O27" s="186" t="str">
        <f t="shared" si="19"/>
        <v/>
      </c>
      <c r="P27" s="186" t="str">
        <f t="shared" si="19"/>
        <v/>
      </c>
      <c r="Q27" s="186" t="str">
        <f t="shared" si="19"/>
        <v/>
      </c>
      <c r="R27" s="198" t="str">
        <f t="shared" si="19"/>
        <v/>
      </c>
      <c r="S27" s="318">
        <f t="shared" si="1"/>
        <v>75</v>
      </c>
      <c r="T27" s="138">
        <f t="shared" si="12"/>
        <v>0</v>
      </c>
      <c r="U27" s="125" t="s">
        <v>557</v>
      </c>
      <c r="V27" s="150"/>
      <c r="W27" s="82"/>
      <c r="X27" s="248">
        <f t="shared" si="14"/>
        <v>4</v>
      </c>
      <c r="Y27" s="139">
        <f t="shared" si="15"/>
        <v>8</v>
      </c>
      <c r="Z27" s="139">
        <f>IF($Y27="n/a","",IFERROR(COUNTIF($Y$2:$Y27,"="&amp;Y27),""))</f>
        <v>2</v>
      </c>
      <c r="AA27" s="139">
        <f>COUNTIF($X$2:X26,"&lt;"&amp;X27)</f>
        <v>0</v>
      </c>
      <c r="AB27" s="149">
        <f t="shared" si="16"/>
        <v>75</v>
      </c>
      <c r="AC27" s="319">
        <f t="shared" si="9"/>
        <v>75</v>
      </c>
    </row>
    <row r="28" spans="1:29" x14ac:dyDescent="0.2">
      <c r="A28" s="229">
        <v>611</v>
      </c>
      <c r="B28" s="1" t="s">
        <v>451</v>
      </c>
      <c r="C28" s="1" t="str">
        <f t="shared" si="10"/>
        <v>lesa bunn</v>
      </c>
      <c r="D28" s="8" t="s">
        <v>408</v>
      </c>
      <c r="E28" s="17" t="s">
        <v>452</v>
      </c>
      <c r="F28" s="1"/>
      <c r="G28" s="8">
        <v>4</v>
      </c>
      <c r="H28" s="186" t="str">
        <f t="shared" si="19"/>
        <v/>
      </c>
      <c r="I28" s="186" t="str">
        <f t="shared" si="19"/>
        <v/>
      </c>
      <c r="J28" s="186" t="str">
        <f t="shared" si="19"/>
        <v/>
      </c>
      <c r="K28" s="186" t="str">
        <f t="shared" si="19"/>
        <v/>
      </c>
      <c r="L28" s="186" t="str">
        <f t="shared" si="19"/>
        <v/>
      </c>
      <c r="M28" s="186" t="str">
        <f t="shared" si="19"/>
        <v/>
      </c>
      <c r="N28" s="186" t="str">
        <f t="shared" si="19"/>
        <v/>
      </c>
      <c r="O28" s="186" t="str">
        <f t="shared" si="19"/>
        <v/>
      </c>
      <c r="P28" s="186" t="str">
        <f t="shared" si="19"/>
        <v/>
      </c>
      <c r="Q28" s="186" t="str">
        <f t="shared" si="19"/>
        <v/>
      </c>
      <c r="R28" s="198" t="str">
        <f t="shared" si="19"/>
        <v/>
      </c>
      <c r="S28" s="318">
        <f t="shared" si="1"/>
        <v>0</v>
      </c>
      <c r="T28" s="138">
        <f t="shared" si="12"/>
        <v>0</v>
      </c>
      <c r="U28" s="125" t="str">
        <f t="shared" si="13"/>
        <v/>
      </c>
      <c r="V28" s="150"/>
      <c r="W28" s="82"/>
      <c r="X28" s="248" t="str">
        <f t="shared" si="14"/>
        <v>n/a</v>
      </c>
      <c r="Y28" s="139" t="str">
        <f t="shared" si="15"/>
        <v>n/a</v>
      </c>
      <c r="Z28" s="139" t="str">
        <f>IF($Y28="n/a","",IFERROR(COUNTIF($Y$2:$Y28,"="&amp;Y28),""))</f>
        <v/>
      </c>
      <c r="AA28" s="139">
        <f>COUNTIF($X$2:X27,"&lt;"&amp;X28)</f>
        <v>0</v>
      </c>
      <c r="AB28" s="149">
        <f t="shared" si="16"/>
        <v>0</v>
      </c>
      <c r="AC28" s="319">
        <f t="shared" si="9"/>
        <v>0</v>
      </c>
    </row>
    <row r="29" spans="1:29" x14ac:dyDescent="0.2">
      <c r="A29" s="229">
        <v>28</v>
      </c>
      <c r="B29" s="1" t="s">
        <v>453</v>
      </c>
      <c r="C29" s="1" t="str">
        <f t="shared" si="10"/>
        <v>christopher lowry</v>
      </c>
      <c r="D29" s="8" t="s">
        <v>408</v>
      </c>
      <c r="E29" s="17" t="s">
        <v>454</v>
      </c>
      <c r="F29" s="1"/>
      <c r="G29" s="8">
        <v>12</v>
      </c>
      <c r="H29" s="186" t="str">
        <f t="shared" si="19"/>
        <v/>
      </c>
      <c r="I29" s="186" t="str">
        <f t="shared" si="19"/>
        <v/>
      </c>
      <c r="J29" s="186" t="str">
        <f t="shared" si="19"/>
        <v/>
      </c>
      <c r="K29" s="186" t="str">
        <f t="shared" si="19"/>
        <v/>
      </c>
      <c r="L29" s="186" t="str">
        <f t="shared" si="19"/>
        <v/>
      </c>
      <c r="M29" s="186" t="str">
        <f t="shared" si="19"/>
        <v/>
      </c>
      <c r="N29" s="186" t="str">
        <f t="shared" si="19"/>
        <v/>
      </c>
      <c r="O29" s="186" t="str">
        <f t="shared" si="19"/>
        <v/>
      </c>
      <c r="P29" s="186" t="str">
        <f t="shared" si="19"/>
        <v/>
      </c>
      <c r="Q29" s="186" t="str">
        <f t="shared" si="19"/>
        <v/>
      </c>
      <c r="R29" s="198" t="str">
        <f t="shared" si="19"/>
        <v/>
      </c>
      <c r="S29" s="318">
        <f t="shared" si="1"/>
        <v>0</v>
      </c>
      <c r="T29" s="138">
        <f t="shared" si="12"/>
        <v>0</v>
      </c>
      <c r="U29" s="125" t="str">
        <f t="shared" si="13"/>
        <v/>
      </c>
      <c r="V29" s="150"/>
      <c r="W29" s="82"/>
      <c r="X29" s="248" t="str">
        <f t="shared" si="14"/>
        <v>n/a</v>
      </c>
      <c r="Y29" s="139" t="str">
        <f t="shared" si="15"/>
        <v>n/a</v>
      </c>
      <c r="Z29" s="139" t="str">
        <f>IF($Y29="n/a","",IFERROR(COUNTIF($Y$2:$Y29,"="&amp;Y29),""))</f>
        <v/>
      </c>
      <c r="AA29" s="139">
        <f>COUNTIF($X$2:X28,"&lt;"&amp;X29)</f>
        <v>0</v>
      </c>
      <c r="AB29" s="149">
        <f t="shared" si="16"/>
        <v>0</v>
      </c>
      <c r="AC29" s="319">
        <f t="shared" si="9"/>
        <v>0</v>
      </c>
    </row>
    <row r="30" spans="1:29" x14ac:dyDescent="0.2">
      <c r="A30" s="229">
        <v>34</v>
      </c>
      <c r="B30" s="1" t="s">
        <v>455</v>
      </c>
      <c r="C30" s="1" t="str">
        <f t="shared" si="10"/>
        <v>gerardo martin</v>
      </c>
      <c r="D30" s="8" t="s">
        <v>408</v>
      </c>
      <c r="E30" s="17" t="s">
        <v>456</v>
      </c>
      <c r="F30" s="1"/>
      <c r="G30" s="8">
        <v>26</v>
      </c>
      <c r="H30" s="186" t="str">
        <f t="shared" si="19"/>
        <v/>
      </c>
      <c r="I30" s="186" t="str">
        <f t="shared" si="19"/>
        <v/>
      </c>
      <c r="J30" s="186" t="str">
        <f t="shared" si="19"/>
        <v/>
      </c>
      <c r="K30" s="186" t="str">
        <f t="shared" si="19"/>
        <v/>
      </c>
      <c r="L30" s="186" t="str">
        <f t="shared" si="19"/>
        <v/>
      </c>
      <c r="M30" s="186" t="str">
        <f t="shared" si="19"/>
        <v/>
      </c>
      <c r="N30" s="186" t="str">
        <f t="shared" si="19"/>
        <v/>
      </c>
      <c r="O30" s="186" t="str">
        <f t="shared" si="19"/>
        <v/>
      </c>
      <c r="P30" s="186" t="str">
        <f t="shared" si="19"/>
        <v/>
      </c>
      <c r="Q30" s="186" t="str">
        <f t="shared" si="19"/>
        <v/>
      </c>
      <c r="R30" s="198" t="str">
        <f t="shared" si="19"/>
        <v/>
      </c>
      <c r="S30" s="318">
        <f t="shared" si="1"/>
        <v>0</v>
      </c>
      <c r="T30" s="138">
        <f t="shared" si="12"/>
        <v>0</v>
      </c>
      <c r="U30" s="125" t="str">
        <f t="shared" si="13"/>
        <v/>
      </c>
      <c r="V30" s="150"/>
      <c r="W30" s="82"/>
      <c r="X30" s="248" t="str">
        <f t="shared" si="14"/>
        <v>n/a</v>
      </c>
      <c r="Y30" s="139" t="str">
        <f t="shared" si="15"/>
        <v>n/a</v>
      </c>
      <c r="Z30" s="139" t="str">
        <f>IF($Y30="n/a","",IFERROR(COUNTIF($Y$2:$Y30,"="&amp;Y30),""))</f>
        <v/>
      </c>
      <c r="AA30" s="139">
        <f>COUNTIF($X$2:X29,"&lt;"&amp;X30)</f>
        <v>0</v>
      </c>
      <c r="AB30" s="149">
        <f t="shared" si="16"/>
        <v>0</v>
      </c>
      <c r="AC30" s="319">
        <f t="shared" si="9"/>
        <v>0</v>
      </c>
    </row>
    <row r="31" spans="1:29" x14ac:dyDescent="0.2">
      <c r="A31" s="229">
        <v>35</v>
      </c>
      <c r="B31" s="1" t="s">
        <v>457</v>
      </c>
      <c r="C31" s="1" t="str">
        <f t="shared" si="10"/>
        <v>keith monaghan</v>
      </c>
      <c r="D31" s="8" t="s">
        <v>408</v>
      </c>
      <c r="E31" s="17" t="s">
        <v>458</v>
      </c>
      <c r="F31" s="1"/>
      <c r="G31" s="8">
        <v>26</v>
      </c>
      <c r="H31" s="186" t="str">
        <f t="shared" si="19"/>
        <v/>
      </c>
      <c r="I31" s="186" t="str">
        <f t="shared" si="19"/>
        <v/>
      </c>
      <c r="J31" s="186" t="str">
        <f t="shared" si="19"/>
        <v/>
      </c>
      <c r="K31" s="186" t="str">
        <f t="shared" si="19"/>
        <v/>
      </c>
      <c r="L31" s="186" t="str">
        <f t="shared" si="19"/>
        <v/>
      </c>
      <c r="M31" s="186" t="str">
        <f t="shared" si="19"/>
        <v/>
      </c>
      <c r="N31" s="186" t="str">
        <f t="shared" si="19"/>
        <v/>
      </c>
      <c r="O31" s="186" t="str">
        <f t="shared" si="19"/>
        <v/>
      </c>
      <c r="P31" s="186" t="str">
        <f t="shared" si="19"/>
        <v/>
      </c>
      <c r="Q31" s="186" t="str">
        <f t="shared" si="19"/>
        <v/>
      </c>
      <c r="R31" s="198" t="str">
        <f t="shared" si="19"/>
        <v/>
      </c>
      <c r="S31" s="318">
        <f t="shared" si="1"/>
        <v>0</v>
      </c>
      <c r="T31" s="138">
        <f t="shared" si="12"/>
        <v>0</v>
      </c>
      <c r="U31" s="125" t="str">
        <f t="shared" si="13"/>
        <v/>
      </c>
      <c r="V31" s="150"/>
      <c r="W31" s="82"/>
      <c r="X31" s="248" t="str">
        <f t="shared" si="14"/>
        <v>n/a</v>
      </c>
      <c r="Y31" s="139" t="str">
        <f t="shared" si="15"/>
        <v>n/a</v>
      </c>
      <c r="Z31" s="139" t="str">
        <f>IF($Y31="n/a","",IFERROR(COUNTIF($Y$2:$Y31,"="&amp;Y31),""))</f>
        <v/>
      </c>
      <c r="AA31" s="139">
        <f>COUNTIF($X$2:X30,"&lt;"&amp;X31)</f>
        <v>0</v>
      </c>
      <c r="AB31" s="149">
        <f t="shared" si="16"/>
        <v>0</v>
      </c>
      <c r="AC31" s="319">
        <f t="shared" si="9"/>
        <v>0</v>
      </c>
    </row>
    <row r="32" spans="1:29" x14ac:dyDescent="0.2">
      <c r="A32" s="229">
        <v>53</v>
      </c>
      <c r="B32" s="1" t="s">
        <v>459</v>
      </c>
      <c r="C32" s="1" t="str">
        <f t="shared" si="10"/>
        <v>jamie martin</v>
      </c>
      <c r="D32" s="8" t="s">
        <v>408</v>
      </c>
      <c r="E32" s="17" t="s">
        <v>460</v>
      </c>
      <c r="F32" s="1"/>
      <c r="G32" s="8">
        <v>33</v>
      </c>
      <c r="H32" s="186" t="str">
        <f t="shared" ref="H32:R49" si="20">IF($D32=H$1,$S32,"")</f>
        <v/>
      </c>
      <c r="I32" s="186" t="str">
        <f t="shared" si="20"/>
        <v/>
      </c>
      <c r="J32" s="186" t="str">
        <f t="shared" si="20"/>
        <v/>
      </c>
      <c r="K32" s="186" t="str">
        <f t="shared" si="20"/>
        <v/>
      </c>
      <c r="L32" s="186" t="str">
        <f t="shared" si="20"/>
        <v/>
      </c>
      <c r="M32" s="186" t="str">
        <f t="shared" si="20"/>
        <v/>
      </c>
      <c r="N32" s="186" t="str">
        <f t="shared" si="20"/>
        <v/>
      </c>
      <c r="O32" s="186" t="str">
        <f t="shared" si="20"/>
        <v/>
      </c>
      <c r="P32" s="186" t="str">
        <f t="shared" si="20"/>
        <v/>
      </c>
      <c r="Q32" s="186" t="str">
        <f t="shared" si="20"/>
        <v/>
      </c>
      <c r="R32" s="198" t="str">
        <f t="shared" si="20"/>
        <v/>
      </c>
      <c r="S32" s="318">
        <f t="shared" si="1"/>
        <v>0</v>
      </c>
      <c r="T32" s="138">
        <f t="shared" si="12"/>
        <v>0</v>
      </c>
      <c r="U32" s="125" t="str">
        <f t="shared" si="13"/>
        <v/>
      </c>
      <c r="V32" s="150"/>
      <c r="W32" s="82"/>
      <c r="X32" s="248" t="str">
        <f t="shared" si="14"/>
        <v>n/a</v>
      </c>
      <c r="Y32" s="139" t="str">
        <f t="shared" si="15"/>
        <v>n/a</v>
      </c>
      <c r="Z32" s="139" t="str">
        <f>IF($Y32="n/a","",IFERROR(COUNTIF($Y$2:$Y32,"="&amp;Y32),""))</f>
        <v/>
      </c>
      <c r="AA32" s="139">
        <f>COUNTIF($X$2:X31,"&lt;"&amp;X32)</f>
        <v>0</v>
      </c>
      <c r="AB32" s="149">
        <f t="shared" si="16"/>
        <v>0</v>
      </c>
      <c r="AC32" s="319">
        <f t="shared" si="9"/>
        <v>0</v>
      </c>
    </row>
    <row r="33" spans="1:29" x14ac:dyDescent="0.2">
      <c r="A33" s="229">
        <v>22</v>
      </c>
      <c r="B33" s="1" t="s">
        <v>461</v>
      </c>
      <c r="C33" s="1" t="str">
        <f t="shared" si="10"/>
        <v>michael demaio</v>
      </c>
      <c r="D33" s="8" t="s">
        <v>408</v>
      </c>
      <c r="E33" s="17" t="s">
        <v>462</v>
      </c>
      <c r="F33" s="1"/>
      <c r="G33" s="8">
        <v>34</v>
      </c>
      <c r="H33" s="186" t="str">
        <f t="shared" si="20"/>
        <v/>
      </c>
      <c r="I33" s="186" t="str">
        <f t="shared" si="20"/>
        <v/>
      </c>
      <c r="J33" s="186" t="str">
        <f t="shared" si="20"/>
        <v/>
      </c>
      <c r="K33" s="186" t="str">
        <f t="shared" si="20"/>
        <v/>
      </c>
      <c r="L33" s="186" t="str">
        <f t="shared" si="20"/>
        <v/>
      </c>
      <c r="M33" s="186" t="str">
        <f t="shared" si="20"/>
        <v/>
      </c>
      <c r="N33" s="186" t="str">
        <f t="shared" si="20"/>
        <v/>
      </c>
      <c r="O33" s="186" t="str">
        <f t="shared" si="20"/>
        <v/>
      </c>
      <c r="P33" s="186" t="str">
        <f t="shared" si="20"/>
        <v/>
      </c>
      <c r="Q33" s="186" t="str">
        <f t="shared" si="20"/>
        <v/>
      </c>
      <c r="R33" s="198" t="str">
        <f t="shared" si="20"/>
        <v/>
      </c>
      <c r="S33" s="318">
        <f t="shared" si="1"/>
        <v>0</v>
      </c>
      <c r="T33" s="138">
        <f t="shared" si="12"/>
        <v>0</v>
      </c>
      <c r="U33" s="125" t="str">
        <f t="shared" si="13"/>
        <v/>
      </c>
      <c r="V33" s="150"/>
      <c r="W33" s="82"/>
      <c r="X33" s="248" t="str">
        <f t="shared" si="14"/>
        <v>n/a</v>
      </c>
      <c r="Y33" s="139" t="str">
        <f t="shared" si="15"/>
        <v>n/a</v>
      </c>
      <c r="Z33" s="139" t="str">
        <f>IF($Y33="n/a","",IFERROR(COUNTIF($Y$2:$Y33,"="&amp;Y33),""))</f>
        <v/>
      </c>
      <c r="AA33" s="139">
        <f>COUNTIF($X$2:X32,"&lt;"&amp;X33)</f>
        <v>0</v>
      </c>
      <c r="AB33" s="149">
        <f t="shared" si="16"/>
        <v>0</v>
      </c>
      <c r="AC33" s="319">
        <f t="shared" si="9"/>
        <v>0</v>
      </c>
    </row>
    <row r="34" spans="1:29" x14ac:dyDescent="0.2">
      <c r="A34" s="229">
        <v>68</v>
      </c>
      <c r="B34" s="1" t="s">
        <v>463</v>
      </c>
      <c r="C34" s="1" t="str">
        <f t="shared" si="10"/>
        <v>paul rodgers</v>
      </c>
      <c r="D34" s="8" t="s">
        <v>408</v>
      </c>
      <c r="E34" s="17" t="s">
        <v>464</v>
      </c>
      <c r="F34" s="1"/>
      <c r="G34" s="8">
        <v>9</v>
      </c>
      <c r="H34" s="186" t="str">
        <f t="shared" si="20"/>
        <v/>
      </c>
      <c r="I34" s="186" t="str">
        <f t="shared" si="20"/>
        <v/>
      </c>
      <c r="J34" s="186" t="str">
        <f t="shared" si="20"/>
        <v/>
      </c>
      <c r="K34" s="186" t="str">
        <f t="shared" si="20"/>
        <v/>
      </c>
      <c r="L34" s="186" t="str">
        <f t="shared" si="20"/>
        <v/>
      </c>
      <c r="M34" s="186" t="str">
        <f t="shared" si="20"/>
        <v/>
      </c>
      <c r="N34" s="186" t="str">
        <f t="shared" si="20"/>
        <v/>
      </c>
      <c r="O34" s="186" t="str">
        <f t="shared" si="20"/>
        <v/>
      </c>
      <c r="P34" s="186" t="str">
        <f t="shared" si="20"/>
        <v/>
      </c>
      <c r="Q34" s="186" t="str">
        <f t="shared" si="20"/>
        <v/>
      </c>
      <c r="R34" s="198" t="str">
        <f t="shared" si="20"/>
        <v/>
      </c>
      <c r="S34" s="318">
        <f t="shared" si="1"/>
        <v>0</v>
      </c>
      <c r="T34" s="138">
        <f t="shared" si="12"/>
        <v>0</v>
      </c>
      <c r="U34" s="125" t="str">
        <f t="shared" si="13"/>
        <v/>
      </c>
      <c r="V34" s="150"/>
      <c r="W34" s="82"/>
      <c r="X34" s="248" t="str">
        <f t="shared" si="14"/>
        <v>n/a</v>
      </c>
      <c r="Y34" s="139" t="str">
        <f t="shared" si="15"/>
        <v>n/a</v>
      </c>
      <c r="Z34" s="139" t="str">
        <f>IF($Y34="n/a","",IFERROR(COUNTIF($Y$2:$Y34,"="&amp;Y34),""))</f>
        <v/>
      </c>
      <c r="AA34" s="139">
        <f>COUNTIF($X$2:X33,"&lt;"&amp;X34)</f>
        <v>0</v>
      </c>
      <c r="AB34" s="149">
        <f t="shared" si="16"/>
        <v>0</v>
      </c>
      <c r="AC34" s="319">
        <f t="shared" si="9"/>
        <v>0</v>
      </c>
    </row>
    <row r="35" spans="1:29" x14ac:dyDescent="0.2">
      <c r="A35" s="229">
        <v>470</v>
      </c>
      <c r="B35" s="1" t="s">
        <v>465</v>
      </c>
      <c r="C35" s="1" t="str">
        <f t="shared" si="10"/>
        <v>matthew tarrant</v>
      </c>
      <c r="D35" s="8" t="s">
        <v>408</v>
      </c>
      <c r="E35" s="17" t="s">
        <v>466</v>
      </c>
      <c r="F35" s="1"/>
      <c r="G35" s="8">
        <v>17</v>
      </c>
      <c r="H35" s="186" t="str">
        <f t="shared" si="20"/>
        <v/>
      </c>
      <c r="I35" s="186" t="str">
        <f t="shared" si="20"/>
        <v/>
      </c>
      <c r="J35" s="186" t="str">
        <f t="shared" si="20"/>
        <v/>
      </c>
      <c r="K35" s="186" t="str">
        <f t="shared" si="20"/>
        <v/>
      </c>
      <c r="L35" s="186" t="str">
        <f t="shared" si="20"/>
        <v/>
      </c>
      <c r="M35" s="186" t="str">
        <f t="shared" si="20"/>
        <v/>
      </c>
      <c r="N35" s="186" t="str">
        <f t="shared" si="20"/>
        <v/>
      </c>
      <c r="O35" s="186" t="str">
        <f t="shared" si="20"/>
        <v/>
      </c>
      <c r="P35" s="186" t="str">
        <f t="shared" si="20"/>
        <v/>
      </c>
      <c r="Q35" s="186" t="str">
        <f t="shared" si="20"/>
        <v/>
      </c>
      <c r="R35" s="198" t="str">
        <f t="shared" si="20"/>
        <v/>
      </c>
      <c r="S35" s="318">
        <f t="shared" si="1"/>
        <v>0</v>
      </c>
      <c r="T35" s="138">
        <f t="shared" si="12"/>
        <v>0</v>
      </c>
      <c r="U35" s="125" t="str">
        <f t="shared" si="13"/>
        <v/>
      </c>
      <c r="V35" s="150"/>
      <c r="W35" s="82"/>
      <c r="X35" s="248" t="str">
        <f t="shared" si="14"/>
        <v>n/a</v>
      </c>
      <c r="Y35" s="139" t="str">
        <f t="shared" si="15"/>
        <v>n/a</v>
      </c>
      <c r="Z35" s="139" t="str">
        <f>IF($Y35="n/a","",IFERROR(COUNTIF($Y$2:$Y35,"="&amp;Y35),""))</f>
        <v/>
      </c>
      <c r="AA35" s="139">
        <f>COUNTIF($X$2:X34,"&lt;"&amp;X35)</f>
        <v>0</v>
      </c>
      <c r="AB35" s="149">
        <f t="shared" si="16"/>
        <v>0</v>
      </c>
      <c r="AC35" s="319">
        <f t="shared" si="9"/>
        <v>0</v>
      </c>
    </row>
    <row r="36" spans="1:29" x14ac:dyDescent="0.2">
      <c r="A36" s="229">
        <v>43</v>
      </c>
      <c r="B36" s="245" t="s">
        <v>127</v>
      </c>
      <c r="C36" s="1" t="str">
        <f t="shared" si="10"/>
        <v>tim van duyl</v>
      </c>
      <c r="D36" s="8" t="s">
        <v>48</v>
      </c>
      <c r="E36" s="17" t="s">
        <v>467</v>
      </c>
      <c r="F36" s="1"/>
      <c r="G36" s="8">
        <v>35</v>
      </c>
      <c r="H36" s="186" t="str">
        <f t="shared" si="20"/>
        <v/>
      </c>
      <c r="I36" s="186" t="str">
        <f t="shared" si="20"/>
        <v/>
      </c>
      <c r="J36" s="186" t="str">
        <f t="shared" si="20"/>
        <v/>
      </c>
      <c r="K36" s="186" t="str">
        <f t="shared" si="20"/>
        <v/>
      </c>
      <c r="L36" s="186">
        <f t="shared" si="20"/>
        <v>45</v>
      </c>
      <c r="M36" s="186" t="str">
        <f t="shared" si="20"/>
        <v/>
      </c>
      <c r="N36" s="186" t="str">
        <f t="shared" si="20"/>
        <v/>
      </c>
      <c r="O36" s="186" t="str">
        <f t="shared" si="20"/>
        <v/>
      </c>
      <c r="P36" s="186" t="str">
        <f t="shared" si="20"/>
        <v/>
      </c>
      <c r="Q36" s="186" t="str">
        <f t="shared" si="20"/>
        <v/>
      </c>
      <c r="R36" s="198" t="str">
        <f t="shared" si="20"/>
        <v/>
      </c>
      <c r="S36" s="318">
        <f t="shared" si="1"/>
        <v>45</v>
      </c>
      <c r="T36" s="138">
        <f t="shared" si="12"/>
        <v>0</v>
      </c>
      <c r="U36" s="125" t="s">
        <v>557</v>
      </c>
      <c r="V36" s="150"/>
      <c r="W36" s="82"/>
      <c r="X36" s="248">
        <f t="shared" si="14"/>
        <v>4</v>
      </c>
      <c r="Y36" s="139">
        <f t="shared" si="15"/>
        <v>7</v>
      </c>
      <c r="Z36" s="139">
        <f>IF($Y36="n/a","",IFERROR(COUNTIF($Y$2:$Y36,"="&amp;Y36),""))</f>
        <v>4</v>
      </c>
      <c r="AA36" s="139">
        <f>COUNTIF($X$2:X35,"&lt;"&amp;X36)</f>
        <v>0</v>
      </c>
      <c r="AB36" s="149">
        <f t="shared" si="16"/>
        <v>45</v>
      </c>
      <c r="AC36" s="319">
        <f t="shared" si="9"/>
        <v>45</v>
      </c>
    </row>
    <row r="37" spans="1:29" x14ac:dyDescent="0.2">
      <c r="A37" s="229">
        <v>25</v>
      </c>
      <c r="B37" s="1" t="s">
        <v>468</v>
      </c>
      <c r="C37" s="1" t="str">
        <f t="shared" si="10"/>
        <v>jason atkins</v>
      </c>
      <c r="D37" s="8" t="s">
        <v>408</v>
      </c>
      <c r="E37" s="17" t="s">
        <v>469</v>
      </c>
      <c r="F37" s="1"/>
      <c r="G37" s="8">
        <v>32</v>
      </c>
      <c r="H37" s="186" t="str">
        <f t="shared" si="20"/>
        <v/>
      </c>
      <c r="I37" s="186" t="str">
        <f t="shared" si="20"/>
        <v/>
      </c>
      <c r="J37" s="186" t="str">
        <f t="shared" si="20"/>
        <v/>
      </c>
      <c r="K37" s="186" t="str">
        <f t="shared" si="20"/>
        <v/>
      </c>
      <c r="L37" s="186" t="str">
        <f t="shared" si="20"/>
        <v/>
      </c>
      <c r="M37" s="186" t="str">
        <f t="shared" si="20"/>
        <v/>
      </c>
      <c r="N37" s="186" t="str">
        <f t="shared" si="20"/>
        <v/>
      </c>
      <c r="O37" s="186" t="str">
        <f t="shared" si="20"/>
        <v/>
      </c>
      <c r="P37" s="186" t="str">
        <f t="shared" si="20"/>
        <v/>
      </c>
      <c r="Q37" s="186" t="str">
        <f t="shared" si="20"/>
        <v/>
      </c>
      <c r="R37" s="198" t="str">
        <f t="shared" si="20"/>
        <v/>
      </c>
      <c r="S37" s="318">
        <f t="shared" si="1"/>
        <v>0</v>
      </c>
      <c r="T37" s="138">
        <f t="shared" si="12"/>
        <v>0</v>
      </c>
      <c r="U37" s="125" t="str">
        <f t="shared" si="13"/>
        <v/>
      </c>
      <c r="V37" s="150"/>
      <c r="W37" s="82"/>
      <c r="X37" s="248" t="str">
        <f t="shared" si="14"/>
        <v>n/a</v>
      </c>
      <c r="Y37" s="139" t="str">
        <f t="shared" si="15"/>
        <v>n/a</v>
      </c>
      <c r="Z37" s="139" t="str">
        <f>IF($Y37="n/a","",IFERROR(COUNTIF($Y$2:$Y37,"="&amp;Y37),""))</f>
        <v/>
      </c>
      <c r="AA37" s="139">
        <f>COUNTIF($X$2:X36,"&lt;"&amp;X37)</f>
        <v>0</v>
      </c>
      <c r="AB37" s="149">
        <f t="shared" si="16"/>
        <v>0</v>
      </c>
      <c r="AC37" s="319">
        <f t="shared" si="9"/>
        <v>0</v>
      </c>
    </row>
    <row r="38" spans="1:29" x14ac:dyDescent="0.2">
      <c r="A38" s="229">
        <v>8</v>
      </c>
      <c r="B38" s="1" t="s">
        <v>132</v>
      </c>
      <c r="C38" s="1" t="str">
        <f t="shared" si="10"/>
        <v>tom whelan</v>
      </c>
      <c r="D38" s="8" t="s">
        <v>48</v>
      </c>
      <c r="E38" s="17" t="s">
        <v>470</v>
      </c>
      <c r="F38" s="1"/>
      <c r="G38" s="8">
        <v>35</v>
      </c>
      <c r="H38" s="186" t="str">
        <f t="shared" si="20"/>
        <v/>
      </c>
      <c r="I38" s="186" t="str">
        <f t="shared" si="20"/>
        <v/>
      </c>
      <c r="J38" s="186" t="str">
        <f t="shared" si="20"/>
        <v/>
      </c>
      <c r="K38" s="186" t="str">
        <f t="shared" si="20"/>
        <v/>
      </c>
      <c r="L38" s="186">
        <f t="shared" si="20"/>
        <v>30</v>
      </c>
      <c r="M38" s="186" t="str">
        <f t="shared" si="20"/>
        <v/>
      </c>
      <c r="N38" s="186" t="str">
        <f t="shared" si="20"/>
        <v/>
      </c>
      <c r="O38" s="186" t="str">
        <f t="shared" si="20"/>
        <v/>
      </c>
      <c r="P38" s="186" t="str">
        <f t="shared" si="20"/>
        <v/>
      </c>
      <c r="Q38" s="186" t="str">
        <f t="shared" si="20"/>
        <v/>
      </c>
      <c r="R38" s="198" t="str">
        <f t="shared" si="20"/>
        <v/>
      </c>
      <c r="S38" s="318">
        <f t="shared" si="1"/>
        <v>30</v>
      </c>
      <c r="T38" s="138">
        <f t="shared" si="12"/>
        <v>0</v>
      </c>
      <c r="U38" s="125" t="s">
        <v>557</v>
      </c>
      <c r="V38" s="150"/>
      <c r="W38" s="82"/>
      <c r="X38" s="248">
        <f t="shared" si="14"/>
        <v>4</v>
      </c>
      <c r="Y38" s="139">
        <f t="shared" si="15"/>
        <v>7</v>
      </c>
      <c r="Z38" s="139">
        <f>IF($Y38="n/a","",IFERROR(COUNTIF($Y$2:$Y38,"="&amp;Y38),""))</f>
        <v>5</v>
      </c>
      <c r="AA38" s="139">
        <f>COUNTIF($X$2:X37,"&lt;"&amp;X38)</f>
        <v>0</v>
      </c>
      <c r="AB38" s="149">
        <f t="shared" si="16"/>
        <v>30</v>
      </c>
      <c r="AC38" s="319">
        <f t="shared" si="9"/>
        <v>30</v>
      </c>
    </row>
    <row r="39" spans="1:29" x14ac:dyDescent="0.2">
      <c r="A39" s="229">
        <v>18</v>
      </c>
      <c r="B39" s="1" t="s">
        <v>471</v>
      </c>
      <c r="C39" s="1" t="str">
        <f t="shared" si="10"/>
        <v>benjamin liu</v>
      </c>
      <c r="D39" s="8" t="s">
        <v>408</v>
      </c>
      <c r="E39" s="17" t="s">
        <v>472</v>
      </c>
      <c r="F39" s="1"/>
      <c r="G39" s="8">
        <v>33</v>
      </c>
      <c r="H39" s="186" t="str">
        <f t="shared" si="20"/>
        <v/>
      </c>
      <c r="I39" s="186" t="str">
        <f t="shared" si="20"/>
        <v/>
      </c>
      <c r="J39" s="186" t="str">
        <f t="shared" si="20"/>
        <v/>
      </c>
      <c r="K39" s="186" t="str">
        <f t="shared" si="20"/>
        <v/>
      </c>
      <c r="L39" s="186" t="str">
        <f t="shared" si="20"/>
        <v/>
      </c>
      <c r="M39" s="186" t="str">
        <f t="shared" si="20"/>
        <v/>
      </c>
      <c r="N39" s="186" t="str">
        <f t="shared" si="20"/>
        <v/>
      </c>
      <c r="O39" s="186" t="str">
        <f t="shared" si="20"/>
        <v/>
      </c>
      <c r="P39" s="186" t="str">
        <f t="shared" si="20"/>
        <v/>
      </c>
      <c r="Q39" s="186" t="str">
        <f t="shared" si="20"/>
        <v/>
      </c>
      <c r="R39" s="198" t="str">
        <f t="shared" si="20"/>
        <v/>
      </c>
      <c r="S39" s="318">
        <f t="shared" si="1"/>
        <v>0</v>
      </c>
      <c r="T39" s="138">
        <f t="shared" si="12"/>
        <v>0</v>
      </c>
      <c r="U39" s="125" t="str">
        <f t="shared" si="13"/>
        <v/>
      </c>
      <c r="V39" s="150"/>
      <c r="W39" s="82"/>
      <c r="X39" s="248" t="str">
        <f t="shared" si="14"/>
        <v>n/a</v>
      </c>
      <c r="Y39" s="139" t="str">
        <f t="shared" si="15"/>
        <v>n/a</v>
      </c>
      <c r="Z39" s="139" t="str">
        <f>IF($Y39="n/a","",IFERROR(COUNTIF($Y$2:$Y39,"="&amp;Y39),""))</f>
        <v/>
      </c>
      <c r="AA39" s="139">
        <f>COUNTIF($X$2:X38,"&lt;"&amp;X39)</f>
        <v>0</v>
      </c>
      <c r="AB39" s="149">
        <f t="shared" si="16"/>
        <v>0</v>
      </c>
      <c r="AC39" s="319">
        <f t="shared" si="9"/>
        <v>0</v>
      </c>
    </row>
    <row r="40" spans="1:29" x14ac:dyDescent="0.2">
      <c r="A40" s="229">
        <v>67</v>
      </c>
      <c r="B40" s="1" t="s">
        <v>473</v>
      </c>
      <c r="C40" s="1" t="str">
        <f t="shared" si="10"/>
        <v>michael hall</v>
      </c>
      <c r="D40" s="8" t="s">
        <v>408</v>
      </c>
      <c r="E40" s="17" t="s">
        <v>474</v>
      </c>
      <c r="F40" s="1"/>
      <c r="G40" s="8">
        <v>31</v>
      </c>
      <c r="H40" s="186" t="str">
        <f t="shared" si="20"/>
        <v/>
      </c>
      <c r="I40" s="186" t="str">
        <f t="shared" si="20"/>
        <v/>
      </c>
      <c r="J40" s="186" t="str">
        <f t="shared" si="20"/>
        <v/>
      </c>
      <c r="K40" s="186" t="str">
        <f t="shared" si="20"/>
        <v/>
      </c>
      <c r="L40" s="186" t="str">
        <f t="shared" si="20"/>
        <v/>
      </c>
      <c r="M40" s="186" t="str">
        <f t="shared" si="20"/>
        <v/>
      </c>
      <c r="N40" s="186" t="str">
        <f t="shared" si="20"/>
        <v/>
      </c>
      <c r="O40" s="186" t="str">
        <f t="shared" si="20"/>
        <v/>
      </c>
      <c r="P40" s="186" t="str">
        <f t="shared" si="20"/>
        <v/>
      </c>
      <c r="Q40" s="186" t="str">
        <f t="shared" si="20"/>
        <v/>
      </c>
      <c r="R40" s="198" t="str">
        <f t="shared" si="20"/>
        <v/>
      </c>
      <c r="S40" s="318">
        <f t="shared" si="1"/>
        <v>0</v>
      </c>
      <c r="T40" s="138">
        <f t="shared" si="12"/>
        <v>0</v>
      </c>
      <c r="U40" s="125" t="str">
        <f t="shared" si="13"/>
        <v/>
      </c>
      <c r="V40" s="150"/>
      <c r="W40" s="82"/>
      <c r="X40" s="248" t="str">
        <f t="shared" si="14"/>
        <v>n/a</v>
      </c>
      <c r="Y40" s="139" t="str">
        <f t="shared" si="15"/>
        <v>n/a</v>
      </c>
      <c r="Z40" s="139" t="str">
        <f>IF($Y40="n/a","",IFERROR(COUNTIF($Y$2:$Y40,"="&amp;Y40),""))</f>
        <v/>
      </c>
      <c r="AA40" s="139">
        <f>COUNTIF($X$2:X39,"&lt;"&amp;X40)</f>
        <v>0</v>
      </c>
      <c r="AB40" s="149">
        <f t="shared" si="16"/>
        <v>0</v>
      </c>
      <c r="AC40" s="319">
        <f t="shared" si="9"/>
        <v>0</v>
      </c>
    </row>
    <row r="41" spans="1:29" x14ac:dyDescent="0.2">
      <c r="A41" s="229">
        <v>119</v>
      </c>
      <c r="B41" s="1" t="s">
        <v>141</v>
      </c>
      <c r="C41" s="1" t="str">
        <f t="shared" si="10"/>
        <v>peter dannock</v>
      </c>
      <c r="D41" s="8" t="s">
        <v>21</v>
      </c>
      <c r="E41" s="297" t="s">
        <v>475</v>
      </c>
      <c r="F41" s="287" t="s">
        <v>104</v>
      </c>
      <c r="G41" s="8">
        <v>32</v>
      </c>
      <c r="H41" s="186" t="str">
        <f t="shared" si="20"/>
        <v/>
      </c>
      <c r="I41" s="186" t="str">
        <f t="shared" si="20"/>
        <v/>
      </c>
      <c r="J41" s="186" t="str">
        <f t="shared" si="20"/>
        <v/>
      </c>
      <c r="K41" s="186" t="str">
        <f t="shared" si="20"/>
        <v/>
      </c>
      <c r="L41" s="186" t="str">
        <f t="shared" si="20"/>
        <v/>
      </c>
      <c r="M41" s="186">
        <f t="shared" si="20"/>
        <v>100</v>
      </c>
      <c r="N41" s="186" t="str">
        <f t="shared" si="20"/>
        <v/>
      </c>
      <c r="O41" s="186" t="str">
        <f t="shared" si="20"/>
        <v/>
      </c>
      <c r="P41" s="186" t="str">
        <f t="shared" si="20"/>
        <v/>
      </c>
      <c r="Q41" s="186" t="str">
        <f t="shared" si="20"/>
        <v/>
      </c>
      <c r="R41" s="198" t="str">
        <f t="shared" si="20"/>
        <v/>
      </c>
      <c r="S41" s="318">
        <f t="shared" si="1"/>
        <v>100</v>
      </c>
      <c r="T41" s="138">
        <f t="shared" si="12"/>
        <v>0</v>
      </c>
      <c r="U41" s="125">
        <f t="shared" si="13"/>
        <v>77.719999999999985</v>
      </c>
      <c r="V41" s="150">
        <f t="shared" si="17"/>
        <v>-2.3389999999999702</v>
      </c>
      <c r="W41" s="82">
        <f t="shared" si="18"/>
        <v>10</v>
      </c>
      <c r="X41" s="248">
        <f t="shared" si="14"/>
        <v>2</v>
      </c>
      <c r="Y41" s="139">
        <f t="shared" si="15"/>
        <v>4</v>
      </c>
      <c r="Z41" s="139">
        <f>IF($Y41="n/a","",IFERROR(COUNTIF($Y$2:$Y41,"="&amp;Y41),""))</f>
        <v>1</v>
      </c>
      <c r="AA41" s="139">
        <f>COUNTIF($X$2:X40,"&lt;"&amp;X41)</f>
        <v>0</v>
      </c>
      <c r="AB41" s="149">
        <f t="shared" si="16"/>
        <v>100</v>
      </c>
      <c r="AC41" s="319">
        <f t="shared" si="9"/>
        <v>110</v>
      </c>
    </row>
    <row r="42" spans="1:29" x14ac:dyDescent="0.2">
      <c r="A42" s="229">
        <v>141</v>
      </c>
      <c r="B42" s="1" t="s">
        <v>93</v>
      </c>
      <c r="C42" s="1" t="str">
        <f t="shared" si="10"/>
        <v>max lloyd</v>
      </c>
      <c r="D42" s="8" t="s">
        <v>21</v>
      </c>
      <c r="E42" s="17" t="s">
        <v>476</v>
      </c>
      <c r="F42" s="1"/>
      <c r="G42" s="8">
        <v>32</v>
      </c>
      <c r="H42" s="186" t="str">
        <f t="shared" si="20"/>
        <v/>
      </c>
      <c r="I42" s="186" t="str">
        <f t="shared" si="20"/>
        <v/>
      </c>
      <c r="J42" s="186" t="str">
        <f t="shared" si="20"/>
        <v/>
      </c>
      <c r="K42" s="186" t="str">
        <f t="shared" si="20"/>
        <v/>
      </c>
      <c r="L42" s="186" t="str">
        <f t="shared" si="20"/>
        <v/>
      </c>
      <c r="M42" s="186">
        <f t="shared" si="20"/>
        <v>75</v>
      </c>
      <c r="N42" s="186" t="str">
        <f t="shared" si="20"/>
        <v/>
      </c>
      <c r="O42" s="186" t="str">
        <f t="shared" si="20"/>
        <v/>
      </c>
      <c r="P42" s="186" t="str">
        <f t="shared" si="20"/>
        <v/>
      </c>
      <c r="Q42" s="186" t="str">
        <f t="shared" si="20"/>
        <v/>
      </c>
      <c r="R42" s="198" t="str">
        <f t="shared" si="20"/>
        <v/>
      </c>
      <c r="S42" s="318">
        <f t="shared" si="1"/>
        <v>75</v>
      </c>
      <c r="T42" s="138">
        <f t="shared" si="12"/>
        <v>0</v>
      </c>
      <c r="U42" s="125">
        <f t="shared" si="13"/>
        <v>77.719999999999985</v>
      </c>
      <c r="V42" s="150">
        <f t="shared" si="17"/>
        <v>-2.3119999999999834</v>
      </c>
      <c r="W42" s="82">
        <f t="shared" si="18"/>
        <v>10</v>
      </c>
      <c r="X42" s="248">
        <f t="shared" si="14"/>
        <v>2</v>
      </c>
      <c r="Y42" s="139">
        <f t="shared" si="15"/>
        <v>4</v>
      </c>
      <c r="Z42" s="139">
        <f>IF($Y42="n/a","",IFERROR(COUNTIF($Y$2:$Y42,"="&amp;Y42),""))</f>
        <v>2</v>
      </c>
      <c r="AA42" s="139">
        <f>COUNTIF($X$2:X41,"&lt;"&amp;X42)</f>
        <v>0</v>
      </c>
      <c r="AB42" s="149">
        <f t="shared" si="16"/>
        <v>75</v>
      </c>
      <c r="AC42" s="319">
        <f t="shared" si="9"/>
        <v>85</v>
      </c>
    </row>
    <row r="43" spans="1:29" x14ac:dyDescent="0.2">
      <c r="A43" s="229">
        <v>60</v>
      </c>
      <c r="B43" s="1" t="s">
        <v>477</v>
      </c>
      <c r="C43" s="1" t="str">
        <f t="shared" si="10"/>
        <v>sean byers</v>
      </c>
      <c r="D43" s="8" t="s">
        <v>408</v>
      </c>
      <c r="E43" s="17" t="s">
        <v>478</v>
      </c>
      <c r="F43" s="1"/>
      <c r="G43" s="8">
        <v>25</v>
      </c>
      <c r="H43" s="186" t="str">
        <f t="shared" si="20"/>
        <v/>
      </c>
      <c r="I43" s="186" t="str">
        <f t="shared" si="20"/>
        <v/>
      </c>
      <c r="J43" s="186" t="str">
        <f t="shared" si="20"/>
        <v/>
      </c>
      <c r="K43" s="186" t="str">
        <f t="shared" si="20"/>
        <v/>
      </c>
      <c r="L43" s="186" t="str">
        <f t="shared" si="20"/>
        <v/>
      </c>
      <c r="M43" s="186" t="str">
        <f t="shared" si="20"/>
        <v/>
      </c>
      <c r="N43" s="186" t="str">
        <f t="shared" si="20"/>
        <v/>
      </c>
      <c r="O43" s="186" t="str">
        <f t="shared" si="20"/>
        <v/>
      </c>
      <c r="P43" s="186" t="str">
        <f t="shared" si="20"/>
        <v/>
      </c>
      <c r="Q43" s="186" t="str">
        <f t="shared" si="20"/>
        <v/>
      </c>
      <c r="R43" s="198" t="str">
        <f t="shared" si="20"/>
        <v/>
      </c>
      <c r="S43" s="318">
        <f t="shared" si="1"/>
        <v>0</v>
      </c>
      <c r="T43" s="138">
        <f t="shared" si="12"/>
        <v>0</v>
      </c>
      <c r="U43" s="125" t="str">
        <f t="shared" si="13"/>
        <v/>
      </c>
      <c r="V43" s="150"/>
      <c r="W43" s="82"/>
      <c r="X43" s="248" t="str">
        <f t="shared" si="14"/>
        <v>n/a</v>
      </c>
      <c r="Y43" s="139" t="str">
        <f t="shared" si="15"/>
        <v>n/a</v>
      </c>
      <c r="Z43" s="139" t="str">
        <f>IF($Y43="n/a","",IFERROR(COUNTIF($Y$2:$Y43,"="&amp;Y43),""))</f>
        <v/>
      </c>
      <c r="AA43" s="139">
        <f>COUNTIF($X$2:X42,"&lt;"&amp;X43)</f>
        <v>0</v>
      </c>
      <c r="AB43" s="149">
        <f t="shared" si="16"/>
        <v>0</v>
      </c>
      <c r="AC43" s="319">
        <f t="shared" si="9"/>
        <v>0</v>
      </c>
    </row>
    <row r="44" spans="1:29" x14ac:dyDescent="0.2">
      <c r="A44" s="229">
        <v>211</v>
      </c>
      <c r="B44" s="1" t="s">
        <v>479</v>
      </c>
      <c r="C44" s="1" t="str">
        <f t="shared" si="10"/>
        <v>kim jacobs</v>
      </c>
      <c r="D44" s="8" t="s">
        <v>408</v>
      </c>
      <c r="E44" s="17" t="s">
        <v>480</v>
      </c>
      <c r="F44" s="1"/>
      <c r="G44" s="8">
        <v>17</v>
      </c>
      <c r="H44" s="186" t="str">
        <f t="shared" si="20"/>
        <v/>
      </c>
      <c r="I44" s="186" t="str">
        <f t="shared" si="20"/>
        <v/>
      </c>
      <c r="J44" s="186" t="str">
        <f t="shared" si="20"/>
        <v/>
      </c>
      <c r="K44" s="186" t="str">
        <f t="shared" si="20"/>
        <v/>
      </c>
      <c r="L44" s="186" t="str">
        <f t="shared" si="20"/>
        <v/>
      </c>
      <c r="M44" s="186" t="str">
        <f t="shared" si="20"/>
        <v/>
      </c>
      <c r="N44" s="186" t="str">
        <f t="shared" si="20"/>
        <v/>
      </c>
      <c r="O44" s="186" t="str">
        <f t="shared" si="20"/>
        <v/>
      </c>
      <c r="P44" s="186" t="str">
        <f t="shared" si="20"/>
        <v/>
      </c>
      <c r="Q44" s="186" t="str">
        <f t="shared" si="20"/>
        <v/>
      </c>
      <c r="R44" s="198" t="str">
        <f t="shared" si="20"/>
        <v/>
      </c>
      <c r="S44" s="318">
        <f t="shared" si="1"/>
        <v>0</v>
      </c>
      <c r="T44" s="138">
        <f t="shared" si="12"/>
        <v>0</v>
      </c>
      <c r="U44" s="125" t="str">
        <f t="shared" si="13"/>
        <v/>
      </c>
      <c r="V44" s="150"/>
      <c r="W44" s="82"/>
      <c r="X44" s="248" t="str">
        <f t="shared" si="14"/>
        <v>n/a</v>
      </c>
      <c r="Y44" s="139" t="str">
        <f t="shared" si="15"/>
        <v>n/a</v>
      </c>
      <c r="Z44" s="139" t="str">
        <f>IF($Y44="n/a","",IFERROR(COUNTIF($Y$2:$Y44,"="&amp;Y44),""))</f>
        <v/>
      </c>
      <c r="AA44" s="139">
        <f>COUNTIF($X$2:X43,"&lt;"&amp;X44)</f>
        <v>0</v>
      </c>
      <c r="AB44" s="149">
        <f t="shared" si="16"/>
        <v>0</v>
      </c>
      <c r="AC44" s="319">
        <f t="shared" si="9"/>
        <v>0</v>
      </c>
    </row>
    <row r="45" spans="1:29" x14ac:dyDescent="0.2">
      <c r="A45" s="229">
        <v>45</v>
      </c>
      <c r="B45" s="1" t="s">
        <v>109</v>
      </c>
      <c r="C45" s="1" t="str">
        <f t="shared" si="10"/>
        <v>kutay dal</v>
      </c>
      <c r="D45" s="8" t="s">
        <v>22</v>
      </c>
      <c r="E45" s="297" t="s">
        <v>481</v>
      </c>
      <c r="F45" s="287" t="s">
        <v>104</v>
      </c>
      <c r="G45" s="8">
        <v>31</v>
      </c>
      <c r="H45" s="186" t="str">
        <f t="shared" si="20"/>
        <v/>
      </c>
      <c r="I45" s="186" t="str">
        <f t="shared" si="20"/>
        <v/>
      </c>
      <c r="J45" s="186" t="str">
        <f t="shared" si="20"/>
        <v/>
      </c>
      <c r="K45" s="186" t="str">
        <f t="shared" si="20"/>
        <v/>
      </c>
      <c r="L45" s="186" t="str">
        <f t="shared" si="20"/>
        <v/>
      </c>
      <c r="M45" s="186" t="str">
        <f t="shared" si="20"/>
        <v/>
      </c>
      <c r="N45" s="186">
        <f t="shared" si="20"/>
        <v>100</v>
      </c>
      <c r="O45" s="186" t="str">
        <f t="shared" si="20"/>
        <v/>
      </c>
      <c r="P45" s="186" t="str">
        <f t="shared" si="20"/>
        <v/>
      </c>
      <c r="Q45" s="186" t="str">
        <f t="shared" si="20"/>
        <v/>
      </c>
      <c r="R45" s="198" t="str">
        <f t="shared" si="20"/>
        <v/>
      </c>
      <c r="S45" s="318">
        <f t="shared" si="1"/>
        <v>100</v>
      </c>
      <c r="T45" s="138">
        <f t="shared" si="12"/>
        <v>0</v>
      </c>
      <c r="U45" s="125" t="s">
        <v>557</v>
      </c>
      <c r="V45" s="150"/>
      <c r="W45" s="82"/>
      <c r="X45" s="248">
        <f t="shared" si="14"/>
        <v>2</v>
      </c>
      <c r="Y45" s="139">
        <f t="shared" si="15"/>
        <v>3</v>
      </c>
      <c r="Z45" s="139">
        <f>IF($Y45="n/a","",IFERROR(COUNTIF($Y$2:$Y45,"="&amp;Y45),""))</f>
        <v>1</v>
      </c>
      <c r="AA45" s="139">
        <f>COUNTIF($X$2:X44,"&lt;"&amp;X45)</f>
        <v>0</v>
      </c>
      <c r="AB45" s="149">
        <f t="shared" si="16"/>
        <v>100</v>
      </c>
      <c r="AC45" s="319">
        <f t="shared" si="9"/>
        <v>100</v>
      </c>
    </row>
    <row r="46" spans="1:29" x14ac:dyDescent="0.2">
      <c r="A46" s="229">
        <v>57</v>
      </c>
      <c r="B46" s="1" t="s">
        <v>482</v>
      </c>
      <c r="C46" s="1" t="str">
        <f t="shared" si="10"/>
        <v>murray seymour</v>
      </c>
      <c r="D46" s="8" t="s">
        <v>21</v>
      </c>
      <c r="E46" s="17" t="s">
        <v>483</v>
      </c>
      <c r="F46" s="1"/>
      <c r="G46" s="8">
        <v>34</v>
      </c>
      <c r="H46" s="186" t="str">
        <f t="shared" si="20"/>
        <v/>
      </c>
      <c r="I46" s="186" t="str">
        <f t="shared" si="20"/>
        <v/>
      </c>
      <c r="J46" s="186" t="str">
        <f t="shared" si="20"/>
        <v/>
      </c>
      <c r="K46" s="186" t="str">
        <f t="shared" si="20"/>
        <v/>
      </c>
      <c r="L46" s="186" t="str">
        <f t="shared" si="20"/>
        <v/>
      </c>
      <c r="M46" s="186">
        <f t="shared" si="20"/>
        <v>60</v>
      </c>
      <c r="N46" s="186" t="str">
        <f t="shared" si="20"/>
        <v/>
      </c>
      <c r="O46" s="186" t="str">
        <f t="shared" si="20"/>
        <v/>
      </c>
      <c r="P46" s="186" t="str">
        <f t="shared" si="20"/>
        <v/>
      </c>
      <c r="Q46" s="186" t="str">
        <f t="shared" si="20"/>
        <v/>
      </c>
      <c r="R46" s="198" t="str">
        <f t="shared" si="20"/>
        <v/>
      </c>
      <c r="S46" s="318">
        <f t="shared" si="1"/>
        <v>60</v>
      </c>
      <c r="T46" s="138">
        <f t="shared" si="12"/>
        <v>0</v>
      </c>
      <c r="U46" s="125">
        <f t="shared" si="13"/>
        <v>77.719999999999985</v>
      </c>
      <c r="V46" s="150">
        <f t="shared" si="17"/>
        <v>-1.8779999999999859</v>
      </c>
      <c r="W46" s="82">
        <f t="shared" si="18"/>
        <v>10</v>
      </c>
      <c r="X46" s="248">
        <f t="shared" si="14"/>
        <v>2</v>
      </c>
      <c r="Y46" s="139">
        <f t="shared" si="15"/>
        <v>4</v>
      </c>
      <c r="Z46" s="139">
        <f>IF($Y46="n/a","",IFERROR(COUNTIF($Y$2:$Y46,"="&amp;Y46),""))</f>
        <v>3</v>
      </c>
      <c r="AA46" s="139">
        <f>COUNTIF($X$2:X45,"&lt;"&amp;X46)</f>
        <v>0</v>
      </c>
      <c r="AB46" s="149">
        <f t="shared" si="16"/>
        <v>60</v>
      </c>
      <c r="AC46" s="319">
        <f t="shared" si="9"/>
        <v>70</v>
      </c>
    </row>
    <row r="47" spans="1:29" x14ac:dyDescent="0.2">
      <c r="A47" s="229">
        <v>247</v>
      </c>
      <c r="B47" s="1" t="s">
        <v>484</v>
      </c>
      <c r="C47" s="1" t="str">
        <f t="shared" si="10"/>
        <v>eddie fong</v>
      </c>
      <c r="D47" s="8" t="s">
        <v>408</v>
      </c>
      <c r="E47" s="17" t="s">
        <v>485</v>
      </c>
      <c r="F47" s="1"/>
      <c r="G47" s="8">
        <v>28</v>
      </c>
      <c r="H47" s="186" t="str">
        <f t="shared" si="20"/>
        <v/>
      </c>
      <c r="I47" s="186" t="str">
        <f t="shared" si="20"/>
        <v/>
      </c>
      <c r="J47" s="186" t="str">
        <f t="shared" si="20"/>
        <v/>
      </c>
      <c r="K47" s="186" t="str">
        <f t="shared" si="20"/>
        <v/>
      </c>
      <c r="L47" s="186" t="str">
        <f t="shared" si="20"/>
        <v/>
      </c>
      <c r="M47" s="186" t="str">
        <f t="shared" si="20"/>
        <v/>
      </c>
      <c r="N47" s="186" t="str">
        <f t="shared" si="20"/>
        <v/>
      </c>
      <c r="O47" s="186" t="str">
        <f t="shared" si="20"/>
        <v/>
      </c>
      <c r="P47" s="186" t="str">
        <f t="shared" si="20"/>
        <v/>
      </c>
      <c r="Q47" s="186" t="str">
        <f t="shared" si="20"/>
        <v/>
      </c>
      <c r="R47" s="198" t="str">
        <f t="shared" si="20"/>
        <v/>
      </c>
      <c r="S47" s="318">
        <f t="shared" si="1"/>
        <v>0</v>
      </c>
      <c r="T47" s="138">
        <f t="shared" si="12"/>
        <v>0</v>
      </c>
      <c r="U47" s="125" t="str">
        <f t="shared" si="13"/>
        <v/>
      </c>
      <c r="V47" s="150"/>
      <c r="W47" s="82"/>
      <c r="X47" s="248" t="str">
        <f t="shared" si="14"/>
        <v>n/a</v>
      </c>
      <c r="Y47" s="139" t="str">
        <f t="shared" si="15"/>
        <v>n/a</v>
      </c>
      <c r="Z47" s="139" t="str">
        <f>IF($Y47="n/a","",IFERROR(COUNTIF($Y$2:$Y47,"="&amp;Y47),""))</f>
        <v/>
      </c>
      <c r="AA47" s="139">
        <f>COUNTIF($X$2:X46,"&lt;"&amp;X47)</f>
        <v>0</v>
      </c>
      <c r="AB47" s="149">
        <f t="shared" si="16"/>
        <v>0</v>
      </c>
      <c r="AC47" s="319">
        <f t="shared" si="9"/>
        <v>0</v>
      </c>
    </row>
    <row r="48" spans="1:29" x14ac:dyDescent="0.2">
      <c r="A48" s="229">
        <v>48</v>
      </c>
      <c r="B48" s="1" t="s">
        <v>486</v>
      </c>
      <c r="C48" s="1" t="str">
        <f t="shared" si="10"/>
        <v>david johnson</v>
      </c>
      <c r="D48" s="8" t="s">
        <v>408</v>
      </c>
      <c r="E48" s="17" t="s">
        <v>487</v>
      </c>
      <c r="F48" s="1"/>
      <c r="G48" s="8">
        <v>17</v>
      </c>
      <c r="H48" s="186" t="str">
        <f t="shared" si="20"/>
        <v/>
      </c>
      <c r="I48" s="186" t="str">
        <f t="shared" si="20"/>
        <v/>
      </c>
      <c r="J48" s="186" t="str">
        <f t="shared" si="20"/>
        <v/>
      </c>
      <c r="K48" s="186" t="str">
        <f t="shared" si="20"/>
        <v/>
      </c>
      <c r="L48" s="186" t="str">
        <f t="shared" si="20"/>
        <v/>
      </c>
      <c r="M48" s="186" t="str">
        <f t="shared" si="20"/>
        <v/>
      </c>
      <c r="N48" s="186" t="str">
        <f t="shared" si="20"/>
        <v/>
      </c>
      <c r="O48" s="186" t="str">
        <f t="shared" si="20"/>
        <v/>
      </c>
      <c r="P48" s="186" t="str">
        <f t="shared" si="20"/>
        <v/>
      </c>
      <c r="Q48" s="186" t="str">
        <f t="shared" si="20"/>
        <v/>
      </c>
      <c r="R48" s="198" t="str">
        <f t="shared" si="20"/>
        <v/>
      </c>
      <c r="S48" s="318">
        <f t="shared" si="1"/>
        <v>0</v>
      </c>
      <c r="T48" s="138">
        <f t="shared" si="12"/>
        <v>0</v>
      </c>
      <c r="U48" s="125" t="str">
        <f t="shared" si="13"/>
        <v/>
      </c>
      <c r="V48" s="150"/>
      <c r="W48" s="82"/>
      <c r="X48" s="248" t="str">
        <f t="shared" si="14"/>
        <v>n/a</v>
      </c>
      <c r="Y48" s="139" t="str">
        <f t="shared" si="15"/>
        <v>n/a</v>
      </c>
      <c r="Z48" s="139" t="str">
        <f>IF($Y48="n/a","",IFERROR(COUNTIF($Y$2:$Y48,"="&amp;Y48),""))</f>
        <v/>
      </c>
      <c r="AA48" s="139">
        <f>COUNTIF($X$2:X47,"&lt;"&amp;X48)</f>
        <v>0</v>
      </c>
      <c r="AB48" s="149">
        <f t="shared" si="16"/>
        <v>0</v>
      </c>
      <c r="AC48" s="319">
        <f t="shared" si="9"/>
        <v>0</v>
      </c>
    </row>
    <row r="49" spans="1:29" x14ac:dyDescent="0.2">
      <c r="A49" s="229">
        <v>451</v>
      </c>
      <c r="B49" s="1" t="s">
        <v>488</v>
      </c>
      <c r="C49" s="1" t="str">
        <f t="shared" si="10"/>
        <v>david alland</v>
      </c>
      <c r="D49" s="8" t="s">
        <v>408</v>
      </c>
      <c r="E49" s="17" t="s">
        <v>489</v>
      </c>
      <c r="F49" s="1"/>
      <c r="G49" s="8">
        <v>10</v>
      </c>
      <c r="H49" s="186" t="str">
        <f t="shared" si="20"/>
        <v/>
      </c>
      <c r="I49" s="186" t="str">
        <f t="shared" si="20"/>
        <v/>
      </c>
      <c r="J49" s="186" t="str">
        <f t="shared" si="20"/>
        <v/>
      </c>
      <c r="K49" s="186" t="str">
        <f t="shared" si="20"/>
        <v/>
      </c>
      <c r="L49" s="186" t="str">
        <f t="shared" si="20"/>
        <v/>
      </c>
      <c r="M49" s="186" t="str">
        <f t="shared" si="20"/>
        <v/>
      </c>
      <c r="N49" s="186" t="str">
        <f t="shared" si="20"/>
        <v/>
      </c>
      <c r="O49" s="186" t="str">
        <f t="shared" si="20"/>
        <v/>
      </c>
      <c r="P49" s="186" t="str">
        <f t="shared" si="20"/>
        <v/>
      </c>
      <c r="Q49" s="186" t="str">
        <f t="shared" si="20"/>
        <v/>
      </c>
      <c r="R49" s="198" t="str">
        <f t="shared" si="20"/>
        <v/>
      </c>
      <c r="S49" s="318">
        <f t="shared" si="1"/>
        <v>0</v>
      </c>
      <c r="T49" s="138">
        <f t="shared" si="12"/>
        <v>0</v>
      </c>
      <c r="U49" s="125" t="str">
        <f t="shared" si="13"/>
        <v/>
      </c>
      <c r="V49" s="150"/>
      <c r="W49" s="82"/>
      <c r="X49" s="248" t="str">
        <f t="shared" si="14"/>
        <v>n/a</v>
      </c>
      <c r="Y49" s="139" t="str">
        <f t="shared" si="15"/>
        <v>n/a</v>
      </c>
      <c r="Z49" s="139" t="str">
        <f>IF($Y49="n/a","",IFERROR(COUNTIF($Y$2:$Y49,"="&amp;Y49),""))</f>
        <v/>
      </c>
      <c r="AA49" s="139">
        <f>COUNTIF($X$2:X48,"&lt;"&amp;X49)</f>
        <v>0</v>
      </c>
      <c r="AB49" s="149">
        <f t="shared" si="16"/>
        <v>0</v>
      </c>
      <c r="AC49" s="319">
        <f t="shared" si="9"/>
        <v>0</v>
      </c>
    </row>
    <row r="50" spans="1:29" x14ac:dyDescent="0.2">
      <c r="A50" s="229">
        <v>54</v>
      </c>
      <c r="B50" s="1" t="s">
        <v>490</v>
      </c>
      <c r="C50" s="1" t="str">
        <f t="shared" si="10"/>
        <v>andrew digney</v>
      </c>
      <c r="D50" s="8" t="s">
        <v>408</v>
      </c>
      <c r="E50" s="17" t="s">
        <v>491</v>
      </c>
      <c r="F50" s="1"/>
      <c r="G50" s="8">
        <v>17</v>
      </c>
      <c r="H50" s="186" t="str">
        <f t="shared" ref="H50:R64" si="21">IF($D50=H$1,$S50,"")</f>
        <v/>
      </c>
      <c r="I50" s="186" t="str">
        <f t="shared" si="21"/>
        <v/>
      </c>
      <c r="J50" s="186" t="str">
        <f t="shared" si="21"/>
        <v/>
      </c>
      <c r="K50" s="186" t="str">
        <f t="shared" si="21"/>
        <v/>
      </c>
      <c r="L50" s="186" t="str">
        <f t="shared" si="21"/>
        <v/>
      </c>
      <c r="M50" s="186" t="str">
        <f t="shared" si="21"/>
        <v/>
      </c>
      <c r="N50" s="186" t="str">
        <f t="shared" si="21"/>
        <v/>
      </c>
      <c r="O50" s="186" t="str">
        <f t="shared" si="21"/>
        <v/>
      </c>
      <c r="P50" s="186" t="str">
        <f t="shared" si="21"/>
        <v/>
      </c>
      <c r="Q50" s="186" t="str">
        <f t="shared" si="21"/>
        <v/>
      </c>
      <c r="R50" s="198" t="str">
        <f t="shared" si="21"/>
        <v/>
      </c>
      <c r="S50" s="318">
        <f t="shared" si="1"/>
        <v>0</v>
      </c>
      <c r="T50" s="138">
        <f t="shared" si="12"/>
        <v>0</v>
      </c>
      <c r="U50" s="125" t="str">
        <f t="shared" si="13"/>
        <v/>
      </c>
      <c r="V50" s="150"/>
      <c r="W50" s="82"/>
      <c r="X50" s="248" t="str">
        <f t="shared" si="14"/>
        <v>n/a</v>
      </c>
      <c r="Y50" s="139" t="str">
        <f t="shared" si="15"/>
        <v>n/a</v>
      </c>
      <c r="Z50" s="139" t="str">
        <f>IF($Y50="n/a","",IFERROR(COUNTIF($Y$2:$Y50,"="&amp;Y50),""))</f>
        <v/>
      </c>
      <c r="AA50" s="139">
        <f>COUNTIF($X$2:X49,"&lt;"&amp;X50)</f>
        <v>0</v>
      </c>
      <c r="AB50" s="149">
        <f t="shared" si="16"/>
        <v>0</v>
      </c>
      <c r="AC50" s="319">
        <f t="shared" si="9"/>
        <v>0</v>
      </c>
    </row>
    <row r="51" spans="1:29" x14ac:dyDescent="0.2">
      <c r="A51" s="229">
        <v>131</v>
      </c>
      <c r="B51" s="1" t="s">
        <v>492</v>
      </c>
      <c r="C51" s="1" t="str">
        <f t="shared" si="10"/>
        <v>joe kovacic</v>
      </c>
      <c r="D51" s="8" t="s">
        <v>408</v>
      </c>
      <c r="E51" s="17" t="s">
        <v>493</v>
      </c>
      <c r="F51" s="1"/>
      <c r="G51" s="8">
        <v>6</v>
      </c>
      <c r="H51" s="186" t="str">
        <f t="shared" si="21"/>
        <v/>
      </c>
      <c r="I51" s="186" t="str">
        <f t="shared" si="21"/>
        <v/>
      </c>
      <c r="J51" s="186" t="str">
        <f t="shared" si="21"/>
        <v/>
      </c>
      <c r="K51" s="186" t="str">
        <f t="shared" si="21"/>
        <v/>
      </c>
      <c r="L51" s="186" t="str">
        <f t="shared" si="21"/>
        <v/>
      </c>
      <c r="M51" s="186" t="str">
        <f t="shared" si="21"/>
        <v/>
      </c>
      <c r="N51" s="186" t="str">
        <f t="shared" si="21"/>
        <v/>
      </c>
      <c r="O51" s="186" t="str">
        <f t="shared" si="21"/>
        <v/>
      </c>
      <c r="P51" s="186" t="str">
        <f t="shared" si="21"/>
        <v/>
      </c>
      <c r="Q51" s="186" t="str">
        <f t="shared" si="21"/>
        <v/>
      </c>
      <c r="R51" s="198" t="str">
        <f t="shared" si="21"/>
        <v/>
      </c>
      <c r="S51" s="318">
        <f t="shared" si="1"/>
        <v>0</v>
      </c>
      <c r="T51" s="138">
        <f t="shared" si="12"/>
        <v>0</v>
      </c>
      <c r="U51" s="125" t="str">
        <f t="shared" si="13"/>
        <v/>
      </c>
      <c r="V51" s="150"/>
      <c r="W51" s="82"/>
      <c r="X51" s="248" t="str">
        <f t="shared" si="14"/>
        <v>n/a</v>
      </c>
      <c r="Y51" s="139" t="str">
        <f t="shared" si="15"/>
        <v>n/a</v>
      </c>
      <c r="Z51" s="139" t="str">
        <f>IF($Y51="n/a","",IFERROR(COUNTIF($Y$2:$Y51,"="&amp;Y51),""))</f>
        <v/>
      </c>
      <c r="AA51" s="139">
        <f>COUNTIF($X$2:X50,"&lt;"&amp;X51)</f>
        <v>0</v>
      </c>
      <c r="AB51" s="149">
        <f t="shared" si="16"/>
        <v>0</v>
      </c>
      <c r="AC51" s="319">
        <f t="shared" si="9"/>
        <v>0</v>
      </c>
    </row>
    <row r="52" spans="1:29" x14ac:dyDescent="0.2">
      <c r="A52" s="229">
        <v>46</v>
      </c>
      <c r="B52" s="1" t="s">
        <v>66</v>
      </c>
      <c r="C52" s="1" t="str">
        <f t="shared" si="10"/>
        <v>simeon ouzas</v>
      </c>
      <c r="D52" s="8" t="s">
        <v>5</v>
      </c>
      <c r="E52" s="297" t="s">
        <v>494</v>
      </c>
      <c r="F52" s="287" t="s">
        <v>104</v>
      </c>
      <c r="G52" s="8">
        <v>32</v>
      </c>
      <c r="H52" s="186" t="str">
        <f t="shared" si="21"/>
        <v/>
      </c>
      <c r="I52" s="186" t="str">
        <f t="shared" si="21"/>
        <v/>
      </c>
      <c r="J52" s="186" t="str">
        <f t="shared" si="21"/>
        <v/>
      </c>
      <c r="K52" s="186" t="str">
        <f t="shared" si="21"/>
        <v/>
      </c>
      <c r="L52" s="186" t="str">
        <f t="shared" si="21"/>
        <v/>
      </c>
      <c r="M52" s="186" t="str">
        <f t="shared" si="21"/>
        <v/>
      </c>
      <c r="N52" s="186" t="str">
        <f t="shared" si="21"/>
        <v/>
      </c>
      <c r="O52" s="186" t="str">
        <f t="shared" si="21"/>
        <v/>
      </c>
      <c r="P52" s="186" t="str">
        <f t="shared" si="21"/>
        <v/>
      </c>
      <c r="Q52" s="186">
        <f t="shared" si="21"/>
        <v>100</v>
      </c>
      <c r="R52" s="198" t="str">
        <f t="shared" si="21"/>
        <v/>
      </c>
      <c r="S52" s="318">
        <f t="shared" si="1"/>
        <v>100</v>
      </c>
      <c r="T52" s="138">
        <f t="shared" si="12"/>
        <v>0</v>
      </c>
      <c r="U52" s="125">
        <f t="shared" si="13"/>
        <v>79.42</v>
      </c>
      <c r="V52" s="150">
        <f t="shared" si="17"/>
        <v>-2.6259999999999906</v>
      </c>
      <c r="W52" s="82">
        <f t="shared" si="18"/>
        <v>10</v>
      </c>
      <c r="X52" s="248">
        <f t="shared" si="14"/>
        <v>1</v>
      </c>
      <c r="Y52" s="139">
        <f t="shared" si="15"/>
        <v>2</v>
      </c>
      <c r="Z52" s="139">
        <f>IF($Y52="n/a","",IFERROR(COUNTIF($Y$2:$Y52,"="&amp;Y52),""))</f>
        <v>1</v>
      </c>
      <c r="AA52" s="139">
        <f>COUNTIF($X$2:X51,"&lt;"&amp;X52)</f>
        <v>0</v>
      </c>
      <c r="AB52" s="149">
        <f t="shared" si="16"/>
        <v>100</v>
      </c>
      <c r="AC52" s="319">
        <f t="shared" si="9"/>
        <v>110</v>
      </c>
    </row>
    <row r="53" spans="1:29" x14ac:dyDescent="0.2">
      <c r="A53" s="229">
        <v>113</v>
      </c>
      <c r="B53" s="1" t="s">
        <v>495</v>
      </c>
      <c r="C53" s="1" t="str">
        <f t="shared" si="10"/>
        <v>aimee kovacic</v>
      </c>
      <c r="D53" s="8" t="s">
        <v>408</v>
      </c>
      <c r="E53" s="17" t="s">
        <v>496</v>
      </c>
      <c r="F53" s="1"/>
      <c r="G53" s="8">
        <v>25</v>
      </c>
      <c r="H53" s="186" t="str">
        <f t="shared" si="21"/>
        <v/>
      </c>
      <c r="I53" s="186" t="str">
        <f t="shared" si="21"/>
        <v/>
      </c>
      <c r="J53" s="186" t="str">
        <f t="shared" si="21"/>
        <v/>
      </c>
      <c r="K53" s="186" t="str">
        <f t="shared" si="21"/>
        <v/>
      </c>
      <c r="L53" s="186" t="str">
        <f t="shared" si="21"/>
        <v/>
      </c>
      <c r="M53" s="186" t="str">
        <f t="shared" si="21"/>
        <v/>
      </c>
      <c r="N53" s="186" t="str">
        <f t="shared" si="21"/>
        <v/>
      </c>
      <c r="O53" s="186" t="str">
        <f t="shared" si="21"/>
        <v/>
      </c>
      <c r="P53" s="186" t="str">
        <f t="shared" si="21"/>
        <v/>
      </c>
      <c r="Q53" s="186" t="str">
        <f t="shared" si="21"/>
        <v/>
      </c>
      <c r="R53" s="198" t="str">
        <f t="shared" si="21"/>
        <v/>
      </c>
      <c r="S53" s="318">
        <f t="shared" si="1"/>
        <v>0</v>
      </c>
      <c r="T53" s="138">
        <f t="shared" si="12"/>
        <v>0</v>
      </c>
      <c r="U53" s="125" t="str">
        <f t="shared" si="13"/>
        <v/>
      </c>
      <c r="V53" s="150"/>
      <c r="W53" s="82"/>
      <c r="X53" s="248" t="str">
        <f t="shared" si="14"/>
        <v>n/a</v>
      </c>
      <c r="Y53" s="139" t="str">
        <f t="shared" si="15"/>
        <v>n/a</v>
      </c>
      <c r="Z53" s="139" t="str">
        <f>IF($Y53="n/a","",IFERROR(COUNTIF($Y$2:$Y53,"="&amp;Y53),""))</f>
        <v/>
      </c>
      <c r="AA53" s="139">
        <f>COUNTIF($X$2:X52,"&lt;"&amp;X53)</f>
        <v>0</v>
      </c>
      <c r="AB53" s="149">
        <f t="shared" si="16"/>
        <v>0</v>
      </c>
      <c r="AC53" s="319">
        <f t="shared" si="9"/>
        <v>0</v>
      </c>
    </row>
    <row r="54" spans="1:29" x14ac:dyDescent="0.2">
      <c r="A54" s="229">
        <v>58</v>
      </c>
      <c r="B54" s="1" t="s">
        <v>497</v>
      </c>
      <c r="C54" s="1" t="str">
        <f t="shared" si="10"/>
        <v>allan gibson</v>
      </c>
      <c r="D54" s="8" t="s">
        <v>408</v>
      </c>
      <c r="E54" s="17" t="s">
        <v>498</v>
      </c>
      <c r="F54" s="1"/>
      <c r="G54" s="8">
        <v>11</v>
      </c>
      <c r="H54" s="186" t="str">
        <f t="shared" si="21"/>
        <v/>
      </c>
      <c r="I54" s="186" t="str">
        <f t="shared" si="21"/>
        <v/>
      </c>
      <c r="J54" s="186" t="str">
        <f t="shared" si="21"/>
        <v/>
      </c>
      <c r="K54" s="186" t="str">
        <f t="shared" si="21"/>
        <v/>
      </c>
      <c r="L54" s="186" t="str">
        <f t="shared" si="21"/>
        <v/>
      </c>
      <c r="M54" s="186" t="str">
        <f t="shared" si="21"/>
        <v/>
      </c>
      <c r="N54" s="186" t="str">
        <f t="shared" si="21"/>
        <v/>
      </c>
      <c r="O54" s="186" t="str">
        <f t="shared" si="21"/>
        <v/>
      </c>
      <c r="P54" s="186" t="str">
        <f t="shared" si="21"/>
        <v/>
      </c>
      <c r="Q54" s="186" t="str">
        <f t="shared" si="21"/>
        <v/>
      </c>
      <c r="R54" s="198" t="str">
        <f t="shared" si="21"/>
        <v/>
      </c>
      <c r="S54" s="318">
        <f t="shared" si="1"/>
        <v>0</v>
      </c>
      <c r="T54" s="138">
        <f t="shared" si="12"/>
        <v>0</v>
      </c>
      <c r="U54" s="125" t="str">
        <f t="shared" si="13"/>
        <v/>
      </c>
      <c r="V54" s="150"/>
      <c r="W54" s="82"/>
      <c r="X54" s="248" t="str">
        <f t="shared" si="14"/>
        <v>n/a</v>
      </c>
      <c r="Y54" s="139" t="str">
        <f t="shared" si="15"/>
        <v>n/a</v>
      </c>
      <c r="Z54" s="139" t="str">
        <f>IF($Y54="n/a","",IFERROR(COUNTIF($Y$2:$Y54,"="&amp;Y54),""))</f>
        <v/>
      </c>
      <c r="AA54" s="139">
        <f>COUNTIF($X$2:X53,"&lt;"&amp;X54)</f>
        <v>0</v>
      </c>
      <c r="AB54" s="149">
        <f t="shared" si="16"/>
        <v>0</v>
      </c>
      <c r="AC54" s="319">
        <f t="shared" si="9"/>
        <v>0</v>
      </c>
    </row>
    <row r="55" spans="1:29" x14ac:dyDescent="0.2">
      <c r="A55" s="229">
        <v>20</v>
      </c>
      <c r="B55" s="1" t="s">
        <v>499</v>
      </c>
      <c r="C55" s="1" t="str">
        <f t="shared" si="10"/>
        <v>james burke</v>
      </c>
      <c r="D55" s="8" t="s">
        <v>408</v>
      </c>
      <c r="E55" s="17" t="s">
        <v>500</v>
      </c>
      <c r="F55" s="1"/>
      <c r="G55" s="8">
        <v>37</v>
      </c>
      <c r="H55" s="186" t="str">
        <f t="shared" si="21"/>
        <v/>
      </c>
      <c r="I55" s="186" t="str">
        <f t="shared" si="21"/>
        <v/>
      </c>
      <c r="J55" s="186" t="str">
        <f t="shared" si="21"/>
        <v/>
      </c>
      <c r="K55" s="186" t="str">
        <f t="shared" si="21"/>
        <v/>
      </c>
      <c r="L55" s="186" t="str">
        <f t="shared" si="21"/>
        <v/>
      </c>
      <c r="M55" s="186" t="str">
        <f t="shared" si="21"/>
        <v/>
      </c>
      <c r="N55" s="186" t="str">
        <f t="shared" si="21"/>
        <v/>
      </c>
      <c r="O55" s="186" t="str">
        <f t="shared" si="21"/>
        <v/>
      </c>
      <c r="P55" s="186" t="str">
        <f t="shared" si="21"/>
        <v/>
      </c>
      <c r="Q55" s="186" t="str">
        <f t="shared" si="21"/>
        <v/>
      </c>
      <c r="R55" s="198" t="str">
        <f t="shared" si="21"/>
        <v/>
      </c>
      <c r="S55" s="318">
        <f t="shared" si="1"/>
        <v>0</v>
      </c>
      <c r="T55" s="138">
        <f t="shared" si="12"/>
        <v>0</v>
      </c>
      <c r="U55" s="125" t="str">
        <f t="shared" si="13"/>
        <v/>
      </c>
      <c r="V55" s="150"/>
      <c r="W55" s="82"/>
      <c r="X55" s="248" t="str">
        <f t="shared" si="14"/>
        <v>n/a</v>
      </c>
      <c r="Y55" s="139" t="str">
        <f t="shared" si="15"/>
        <v>n/a</v>
      </c>
      <c r="Z55" s="139" t="str">
        <f>IF($Y55="n/a","",IFERROR(COUNTIF($Y$2:$Y55,"="&amp;Y55),""))</f>
        <v/>
      </c>
      <c r="AA55" s="139">
        <f>COUNTIF($X$2:X54,"&lt;"&amp;X55)</f>
        <v>0</v>
      </c>
      <c r="AB55" s="149">
        <f t="shared" si="16"/>
        <v>0</v>
      </c>
      <c r="AC55" s="319">
        <f t="shared" si="9"/>
        <v>0</v>
      </c>
    </row>
    <row r="56" spans="1:29" x14ac:dyDescent="0.2">
      <c r="A56" s="229">
        <v>44</v>
      </c>
      <c r="B56" s="1" t="s">
        <v>501</v>
      </c>
      <c r="C56" s="1" t="str">
        <f t="shared" si="10"/>
        <v>gregory unger</v>
      </c>
      <c r="D56" s="8" t="s">
        <v>408</v>
      </c>
      <c r="E56" s="17" t="s">
        <v>502</v>
      </c>
      <c r="F56" s="1"/>
      <c r="G56" s="8">
        <v>32</v>
      </c>
      <c r="H56" s="186" t="str">
        <f t="shared" si="21"/>
        <v/>
      </c>
      <c r="I56" s="186" t="str">
        <f t="shared" si="21"/>
        <v/>
      </c>
      <c r="J56" s="186" t="str">
        <f t="shared" si="21"/>
        <v/>
      </c>
      <c r="K56" s="186" t="str">
        <f t="shared" si="21"/>
        <v/>
      </c>
      <c r="L56" s="186" t="str">
        <f t="shared" si="21"/>
        <v/>
      </c>
      <c r="M56" s="186" t="str">
        <f t="shared" si="21"/>
        <v/>
      </c>
      <c r="N56" s="186" t="str">
        <f t="shared" si="21"/>
        <v/>
      </c>
      <c r="O56" s="186" t="str">
        <f t="shared" si="21"/>
        <v/>
      </c>
      <c r="P56" s="186" t="str">
        <f t="shared" si="21"/>
        <v/>
      </c>
      <c r="Q56" s="186" t="str">
        <f t="shared" si="21"/>
        <v/>
      </c>
      <c r="R56" s="198" t="str">
        <f t="shared" si="21"/>
        <v/>
      </c>
      <c r="S56" s="318">
        <f t="shared" si="1"/>
        <v>0</v>
      </c>
      <c r="T56" s="138">
        <f t="shared" si="12"/>
        <v>0</v>
      </c>
      <c r="U56" s="125" t="str">
        <f t="shared" si="13"/>
        <v/>
      </c>
      <c r="V56" s="150"/>
      <c r="W56" s="82"/>
      <c r="X56" s="248" t="str">
        <f t="shared" si="14"/>
        <v>n/a</v>
      </c>
      <c r="Y56" s="139" t="str">
        <f t="shared" si="15"/>
        <v>n/a</v>
      </c>
      <c r="Z56" s="139" t="str">
        <f>IF($Y56="n/a","",IFERROR(COUNTIF($Y$2:$Y56,"="&amp;Y56),""))</f>
        <v/>
      </c>
      <c r="AA56" s="139">
        <f>COUNTIF($X$2:X55,"&lt;"&amp;X56)</f>
        <v>0</v>
      </c>
      <c r="AB56" s="149">
        <f t="shared" si="16"/>
        <v>0</v>
      </c>
      <c r="AC56" s="319">
        <f t="shared" si="9"/>
        <v>0</v>
      </c>
    </row>
    <row r="57" spans="1:29" x14ac:dyDescent="0.2">
      <c r="A57" s="229">
        <v>19</v>
      </c>
      <c r="B57" s="1" t="s">
        <v>503</v>
      </c>
      <c r="C57" s="1" t="str">
        <f t="shared" si="10"/>
        <v>steve van waart</v>
      </c>
      <c r="D57" s="8" t="s">
        <v>408</v>
      </c>
      <c r="E57" s="17" t="s">
        <v>504</v>
      </c>
      <c r="F57" s="1"/>
      <c r="G57" s="8">
        <v>34</v>
      </c>
      <c r="H57" s="186" t="str">
        <f t="shared" si="21"/>
        <v/>
      </c>
      <c r="I57" s="186" t="str">
        <f t="shared" si="21"/>
        <v/>
      </c>
      <c r="J57" s="186" t="str">
        <f t="shared" si="21"/>
        <v/>
      </c>
      <c r="K57" s="186" t="str">
        <f t="shared" si="21"/>
        <v/>
      </c>
      <c r="L57" s="186" t="str">
        <f t="shared" si="21"/>
        <v/>
      </c>
      <c r="M57" s="186" t="str">
        <f t="shared" si="21"/>
        <v/>
      </c>
      <c r="N57" s="186" t="str">
        <f t="shared" si="21"/>
        <v/>
      </c>
      <c r="O57" s="186" t="str">
        <f t="shared" si="21"/>
        <v/>
      </c>
      <c r="P57" s="186" t="str">
        <f t="shared" si="21"/>
        <v/>
      </c>
      <c r="Q57" s="186" t="str">
        <f t="shared" si="21"/>
        <v/>
      </c>
      <c r="R57" s="198" t="str">
        <f t="shared" si="21"/>
        <v/>
      </c>
      <c r="S57" s="318">
        <f t="shared" si="1"/>
        <v>0</v>
      </c>
      <c r="T57" s="138">
        <f t="shared" si="12"/>
        <v>0</v>
      </c>
      <c r="U57" s="125" t="str">
        <f t="shared" si="13"/>
        <v/>
      </c>
      <c r="V57" s="150"/>
      <c r="W57" s="82"/>
      <c r="X57" s="248" t="str">
        <f t="shared" si="14"/>
        <v>n/a</v>
      </c>
      <c r="Y57" s="139" t="str">
        <f t="shared" si="15"/>
        <v>n/a</v>
      </c>
      <c r="Z57" s="139" t="str">
        <f>IF($Y57="n/a","",IFERROR(COUNTIF($Y$2:$Y57,"="&amp;Y57),""))</f>
        <v/>
      </c>
      <c r="AA57" s="139">
        <f>COUNTIF($X$2:X56,"&lt;"&amp;X57)</f>
        <v>0</v>
      </c>
      <c r="AB57" s="149">
        <f t="shared" si="16"/>
        <v>0</v>
      </c>
      <c r="AC57" s="319">
        <f t="shared" si="9"/>
        <v>0</v>
      </c>
    </row>
    <row r="58" spans="1:29" x14ac:dyDescent="0.2">
      <c r="A58" s="229">
        <v>42</v>
      </c>
      <c r="B58" s="1" t="s">
        <v>505</v>
      </c>
      <c r="C58" s="1" t="str">
        <f t="shared" si="10"/>
        <v>chris veitch</v>
      </c>
      <c r="D58" s="8" t="s">
        <v>408</v>
      </c>
      <c r="E58" s="17" t="s">
        <v>506</v>
      </c>
      <c r="F58" s="1"/>
      <c r="G58" s="8">
        <v>36</v>
      </c>
      <c r="H58" s="186" t="str">
        <f t="shared" si="21"/>
        <v/>
      </c>
      <c r="I58" s="186" t="str">
        <f t="shared" si="21"/>
        <v/>
      </c>
      <c r="J58" s="186" t="str">
        <f t="shared" si="21"/>
        <v/>
      </c>
      <c r="K58" s="186" t="str">
        <f t="shared" si="21"/>
        <v/>
      </c>
      <c r="L58" s="186" t="str">
        <f t="shared" si="21"/>
        <v/>
      </c>
      <c r="M58" s="186" t="str">
        <f t="shared" si="21"/>
        <v/>
      </c>
      <c r="N58" s="186" t="str">
        <f t="shared" si="21"/>
        <v/>
      </c>
      <c r="O58" s="186" t="str">
        <f t="shared" si="21"/>
        <v/>
      </c>
      <c r="P58" s="186" t="str">
        <f t="shared" si="21"/>
        <v/>
      </c>
      <c r="Q58" s="186" t="str">
        <f t="shared" si="21"/>
        <v/>
      </c>
      <c r="R58" s="198" t="str">
        <f t="shared" si="21"/>
        <v/>
      </c>
      <c r="S58" s="318">
        <f t="shared" si="1"/>
        <v>0</v>
      </c>
      <c r="T58" s="138">
        <f t="shared" si="12"/>
        <v>0</v>
      </c>
      <c r="U58" s="125" t="str">
        <f t="shared" si="13"/>
        <v/>
      </c>
      <c r="V58" s="150"/>
      <c r="W58" s="82"/>
      <c r="X58" s="248" t="str">
        <f t="shared" si="14"/>
        <v>n/a</v>
      </c>
      <c r="Y58" s="139" t="str">
        <f t="shared" si="15"/>
        <v>n/a</v>
      </c>
      <c r="Z58" s="139" t="str">
        <f>IF($Y58="n/a","",IFERROR(COUNTIF($Y$2:$Y58,"="&amp;Y58),""))</f>
        <v/>
      </c>
      <c r="AA58" s="139">
        <f>COUNTIF($X$2:X57,"&lt;"&amp;X58)</f>
        <v>0</v>
      </c>
      <c r="AB58" s="149">
        <f t="shared" si="16"/>
        <v>0</v>
      </c>
      <c r="AC58" s="319">
        <f t="shared" si="9"/>
        <v>0</v>
      </c>
    </row>
    <row r="59" spans="1:29" x14ac:dyDescent="0.2">
      <c r="A59" s="229">
        <v>37</v>
      </c>
      <c r="B59" s="1" t="s">
        <v>507</v>
      </c>
      <c r="C59" s="1" t="str">
        <f t="shared" si="10"/>
        <v>christopher parsons</v>
      </c>
      <c r="D59" s="8" t="s">
        <v>408</v>
      </c>
      <c r="E59" s="17" t="s">
        <v>508</v>
      </c>
      <c r="F59" s="1"/>
      <c r="G59" s="8">
        <v>37</v>
      </c>
      <c r="H59" s="186" t="str">
        <f t="shared" si="21"/>
        <v/>
      </c>
      <c r="I59" s="186" t="str">
        <f t="shared" si="21"/>
        <v/>
      </c>
      <c r="J59" s="186" t="str">
        <f t="shared" si="21"/>
        <v/>
      </c>
      <c r="K59" s="186" t="str">
        <f t="shared" si="21"/>
        <v/>
      </c>
      <c r="L59" s="186" t="str">
        <f t="shared" si="21"/>
        <v/>
      </c>
      <c r="M59" s="186" t="str">
        <f t="shared" si="21"/>
        <v/>
      </c>
      <c r="N59" s="186" t="str">
        <f t="shared" si="21"/>
        <v/>
      </c>
      <c r="O59" s="186" t="str">
        <f t="shared" si="21"/>
        <v/>
      </c>
      <c r="P59" s="186" t="str">
        <f t="shared" si="21"/>
        <v/>
      </c>
      <c r="Q59" s="186" t="str">
        <f t="shared" si="21"/>
        <v/>
      </c>
      <c r="R59" s="198" t="str">
        <f t="shared" si="21"/>
        <v/>
      </c>
      <c r="S59" s="318">
        <f t="shared" si="1"/>
        <v>0</v>
      </c>
      <c r="T59" s="138">
        <f t="shared" si="12"/>
        <v>0</v>
      </c>
      <c r="U59" s="125" t="str">
        <f t="shared" si="13"/>
        <v/>
      </c>
      <c r="V59" s="150"/>
      <c r="W59" s="82"/>
      <c r="X59" s="248" t="str">
        <f t="shared" si="14"/>
        <v>n/a</v>
      </c>
      <c r="Y59" s="139" t="str">
        <f t="shared" si="15"/>
        <v>n/a</v>
      </c>
      <c r="Z59" s="139" t="str">
        <f>IF($Y59="n/a","",IFERROR(COUNTIF($Y$2:$Y59,"="&amp;Y59),""))</f>
        <v/>
      </c>
      <c r="AA59" s="139">
        <f>COUNTIF($X$2:X58,"&lt;"&amp;X59)</f>
        <v>0</v>
      </c>
      <c r="AB59" s="149">
        <f t="shared" si="16"/>
        <v>0</v>
      </c>
      <c r="AC59" s="319">
        <f t="shared" si="9"/>
        <v>0</v>
      </c>
    </row>
    <row r="60" spans="1:29" x14ac:dyDescent="0.2">
      <c r="A60" s="229">
        <v>21</v>
      </c>
      <c r="B60" s="1" t="s">
        <v>509</v>
      </c>
      <c r="C60" s="1" t="str">
        <f t="shared" si="10"/>
        <v>neil tribe</v>
      </c>
      <c r="D60" s="8" t="s">
        <v>408</v>
      </c>
      <c r="E60" s="17" t="s">
        <v>510</v>
      </c>
      <c r="F60" s="1"/>
      <c r="G60" s="8">
        <v>18</v>
      </c>
      <c r="H60" s="186" t="str">
        <f t="shared" si="21"/>
        <v/>
      </c>
      <c r="I60" s="186" t="str">
        <f t="shared" si="21"/>
        <v/>
      </c>
      <c r="J60" s="186" t="str">
        <f t="shared" si="21"/>
        <v/>
      </c>
      <c r="K60" s="186" t="str">
        <f t="shared" si="21"/>
        <v/>
      </c>
      <c r="L60" s="186" t="str">
        <f t="shared" si="21"/>
        <v/>
      </c>
      <c r="M60" s="186" t="str">
        <f t="shared" si="21"/>
        <v/>
      </c>
      <c r="N60" s="186" t="str">
        <f t="shared" si="21"/>
        <v/>
      </c>
      <c r="O60" s="186" t="str">
        <f t="shared" si="21"/>
        <v/>
      </c>
      <c r="P60" s="186" t="str">
        <f t="shared" si="21"/>
        <v/>
      </c>
      <c r="Q60" s="186" t="str">
        <f t="shared" si="21"/>
        <v/>
      </c>
      <c r="R60" s="198" t="str">
        <f t="shared" si="21"/>
        <v/>
      </c>
      <c r="S60" s="318">
        <f t="shared" si="1"/>
        <v>0</v>
      </c>
      <c r="T60" s="138">
        <f t="shared" si="12"/>
        <v>0</v>
      </c>
      <c r="U60" s="125" t="str">
        <f t="shared" si="13"/>
        <v/>
      </c>
      <c r="V60" s="150"/>
      <c r="W60" s="82"/>
      <c r="X60" s="248" t="str">
        <f t="shared" si="14"/>
        <v>n/a</v>
      </c>
      <c r="Y60" s="139" t="str">
        <f t="shared" si="15"/>
        <v>n/a</v>
      </c>
      <c r="Z60" s="139" t="str">
        <f>IF($Y60="n/a","",IFERROR(COUNTIF($Y$2:$Y60,"="&amp;Y60),""))</f>
        <v/>
      </c>
      <c r="AA60" s="139">
        <f>COUNTIF($X$2:X59,"&lt;"&amp;X60)</f>
        <v>0</v>
      </c>
      <c r="AB60" s="149">
        <f t="shared" si="16"/>
        <v>0</v>
      </c>
      <c r="AC60" s="319">
        <f t="shared" si="9"/>
        <v>0</v>
      </c>
    </row>
    <row r="61" spans="1:29" x14ac:dyDescent="0.2">
      <c r="A61" s="229">
        <v>4</v>
      </c>
      <c r="B61" s="1" t="s">
        <v>511</v>
      </c>
      <c r="C61" s="1" t="str">
        <f t="shared" si="10"/>
        <v>barry payne</v>
      </c>
      <c r="D61" s="8" t="s">
        <v>48</v>
      </c>
      <c r="E61" s="17" t="s">
        <v>512</v>
      </c>
      <c r="F61" s="1"/>
      <c r="G61" s="8">
        <v>34</v>
      </c>
      <c r="H61" s="186" t="str">
        <f t="shared" si="21"/>
        <v/>
      </c>
      <c r="I61" s="186" t="str">
        <f t="shared" si="21"/>
        <v/>
      </c>
      <c r="J61" s="186" t="str">
        <f t="shared" si="21"/>
        <v/>
      </c>
      <c r="K61" s="186" t="str">
        <f t="shared" si="21"/>
        <v/>
      </c>
      <c r="L61" s="186">
        <f t="shared" si="21"/>
        <v>15</v>
      </c>
      <c r="M61" s="186" t="str">
        <f t="shared" si="21"/>
        <v/>
      </c>
      <c r="N61" s="186" t="str">
        <f t="shared" si="21"/>
        <v/>
      </c>
      <c r="O61" s="186" t="str">
        <f t="shared" si="21"/>
        <v/>
      </c>
      <c r="P61" s="186" t="str">
        <f t="shared" si="21"/>
        <v/>
      </c>
      <c r="Q61" s="186" t="str">
        <f t="shared" si="21"/>
        <v/>
      </c>
      <c r="R61" s="198" t="str">
        <f t="shared" si="21"/>
        <v/>
      </c>
      <c r="S61" s="318">
        <f t="shared" si="1"/>
        <v>15</v>
      </c>
      <c r="T61" s="138">
        <f t="shared" si="12"/>
        <v>0</v>
      </c>
      <c r="U61" s="125" t="s">
        <v>557</v>
      </c>
      <c r="V61" s="150"/>
      <c r="W61" s="82"/>
      <c r="X61" s="248">
        <f t="shared" si="14"/>
        <v>4</v>
      </c>
      <c r="Y61" s="139">
        <f t="shared" si="15"/>
        <v>7</v>
      </c>
      <c r="Z61" s="139">
        <f>IF($Y61="n/a","",IFERROR(COUNTIF($Y$2:$Y61,"="&amp;Y61),""))</f>
        <v>6</v>
      </c>
      <c r="AA61" s="139">
        <f>COUNTIF($X$2:X60,"&lt;"&amp;X61)</f>
        <v>5</v>
      </c>
      <c r="AB61" s="149">
        <f t="shared" si="16"/>
        <v>15</v>
      </c>
      <c r="AC61" s="319">
        <f t="shared" si="9"/>
        <v>15</v>
      </c>
    </row>
    <row r="62" spans="1:29" x14ac:dyDescent="0.2">
      <c r="A62" s="229">
        <v>9</v>
      </c>
      <c r="B62" s="1" t="s">
        <v>513</v>
      </c>
      <c r="C62" s="1" t="str">
        <f t="shared" si="10"/>
        <v>jake murphy</v>
      </c>
      <c r="D62" s="8" t="s">
        <v>408</v>
      </c>
      <c r="E62" s="17" t="s">
        <v>514</v>
      </c>
      <c r="F62" s="1"/>
      <c r="G62" s="8">
        <v>35</v>
      </c>
      <c r="H62" s="186" t="str">
        <f t="shared" si="21"/>
        <v/>
      </c>
      <c r="I62" s="186" t="str">
        <f t="shared" si="21"/>
        <v/>
      </c>
      <c r="J62" s="186" t="str">
        <f t="shared" si="21"/>
        <v/>
      </c>
      <c r="K62" s="186" t="str">
        <f t="shared" si="21"/>
        <v/>
      </c>
      <c r="L62" s="186" t="str">
        <f t="shared" si="21"/>
        <v/>
      </c>
      <c r="M62" s="186" t="str">
        <f t="shared" si="21"/>
        <v/>
      </c>
      <c r="N62" s="186" t="str">
        <f t="shared" si="21"/>
        <v/>
      </c>
      <c r="O62" s="186" t="str">
        <f t="shared" si="21"/>
        <v/>
      </c>
      <c r="P62" s="186" t="str">
        <f t="shared" si="21"/>
        <v/>
      </c>
      <c r="Q62" s="186" t="str">
        <f t="shared" si="21"/>
        <v/>
      </c>
      <c r="R62" s="198" t="str">
        <f t="shared" si="21"/>
        <v/>
      </c>
      <c r="S62" s="318">
        <f t="shared" si="1"/>
        <v>0</v>
      </c>
      <c r="T62" s="138">
        <f t="shared" si="12"/>
        <v>0</v>
      </c>
      <c r="U62" s="125" t="str">
        <f t="shared" si="13"/>
        <v/>
      </c>
      <c r="V62" s="150"/>
      <c r="W62" s="82"/>
      <c r="X62" s="248" t="str">
        <f t="shared" si="14"/>
        <v>n/a</v>
      </c>
      <c r="Y62" s="139" t="str">
        <f t="shared" si="15"/>
        <v>n/a</v>
      </c>
      <c r="Z62" s="139" t="str">
        <f>IF($Y62="n/a","",IFERROR(COUNTIF($Y$2:$Y62,"="&amp;Y62),""))</f>
        <v/>
      </c>
      <c r="AA62" s="139">
        <f>COUNTIF($X$2:X61,"&lt;"&amp;X62)</f>
        <v>0</v>
      </c>
      <c r="AB62" s="149">
        <f t="shared" si="16"/>
        <v>0</v>
      </c>
      <c r="AC62" s="319">
        <f t="shared" si="9"/>
        <v>0</v>
      </c>
    </row>
    <row r="63" spans="1:29" x14ac:dyDescent="0.2">
      <c r="A63" s="229">
        <v>59</v>
      </c>
      <c r="B63" s="1" t="s">
        <v>515</v>
      </c>
      <c r="C63" s="1" t="str">
        <f t="shared" si="10"/>
        <v>philip christie</v>
      </c>
      <c r="D63" s="8" t="s">
        <v>408</v>
      </c>
      <c r="E63" s="17" t="s">
        <v>516</v>
      </c>
      <c r="F63" s="1"/>
      <c r="G63" s="8">
        <v>32</v>
      </c>
      <c r="H63" s="186" t="str">
        <f t="shared" si="21"/>
        <v/>
      </c>
      <c r="I63" s="186" t="str">
        <f t="shared" si="21"/>
        <v/>
      </c>
      <c r="J63" s="186" t="str">
        <f t="shared" si="21"/>
        <v/>
      </c>
      <c r="K63" s="186" t="str">
        <f t="shared" si="21"/>
        <v/>
      </c>
      <c r="L63" s="186" t="str">
        <f t="shared" si="21"/>
        <v/>
      </c>
      <c r="M63" s="186" t="str">
        <f t="shared" si="21"/>
        <v/>
      </c>
      <c r="N63" s="186" t="str">
        <f t="shared" si="21"/>
        <v/>
      </c>
      <c r="O63" s="186" t="str">
        <f t="shared" si="21"/>
        <v/>
      </c>
      <c r="P63" s="186" t="str">
        <f t="shared" si="21"/>
        <v/>
      </c>
      <c r="Q63" s="186" t="str">
        <f t="shared" si="21"/>
        <v/>
      </c>
      <c r="R63" s="198" t="str">
        <f t="shared" si="21"/>
        <v/>
      </c>
      <c r="S63" s="318">
        <f t="shared" si="1"/>
        <v>0</v>
      </c>
      <c r="T63" s="138">
        <f t="shared" si="12"/>
        <v>0</v>
      </c>
      <c r="U63" s="125" t="str">
        <f t="shared" si="13"/>
        <v/>
      </c>
      <c r="V63" s="150"/>
      <c r="W63" s="82"/>
      <c r="X63" s="248" t="str">
        <f t="shared" si="14"/>
        <v>n/a</v>
      </c>
      <c r="Y63" s="139" t="str">
        <f t="shared" si="15"/>
        <v>n/a</v>
      </c>
      <c r="Z63" s="139" t="str">
        <f>IF($Y63="n/a","",IFERROR(COUNTIF($Y$2:$Y63,"="&amp;Y63),""))</f>
        <v/>
      </c>
      <c r="AA63" s="139">
        <f>COUNTIF($X$2:X62,"&lt;"&amp;X63)</f>
        <v>0</v>
      </c>
      <c r="AB63" s="149">
        <f t="shared" si="16"/>
        <v>0</v>
      </c>
      <c r="AC63" s="319">
        <f t="shared" si="9"/>
        <v>0</v>
      </c>
    </row>
    <row r="64" spans="1:29" x14ac:dyDescent="0.2">
      <c r="A64" s="229">
        <v>47</v>
      </c>
      <c r="B64" s="1" t="s">
        <v>517</v>
      </c>
      <c r="C64" s="1" t="str">
        <f t="shared" si="10"/>
        <v>michael tarrant</v>
      </c>
      <c r="D64" s="8" t="s">
        <v>408</v>
      </c>
      <c r="E64" s="17" t="s">
        <v>518</v>
      </c>
      <c r="F64" s="1"/>
      <c r="G64" s="8">
        <v>13</v>
      </c>
      <c r="H64" s="186" t="str">
        <f t="shared" si="21"/>
        <v/>
      </c>
      <c r="I64" s="186" t="str">
        <f t="shared" si="21"/>
        <v/>
      </c>
      <c r="J64" s="186" t="str">
        <f t="shared" si="21"/>
        <v/>
      </c>
      <c r="K64" s="186" t="str">
        <f t="shared" si="21"/>
        <v/>
      </c>
      <c r="L64" s="186" t="str">
        <f t="shared" si="21"/>
        <v/>
      </c>
      <c r="M64" s="186" t="str">
        <f t="shared" si="21"/>
        <v/>
      </c>
      <c r="N64" s="186" t="str">
        <f t="shared" si="21"/>
        <v/>
      </c>
      <c r="O64" s="186" t="str">
        <f t="shared" si="21"/>
        <v/>
      </c>
      <c r="P64" s="186" t="str">
        <f t="shared" si="21"/>
        <v/>
      </c>
      <c r="Q64" s="186" t="str">
        <f t="shared" si="21"/>
        <v/>
      </c>
      <c r="R64" s="198" t="str">
        <f t="shared" si="21"/>
        <v/>
      </c>
      <c r="S64" s="318">
        <f t="shared" si="1"/>
        <v>0</v>
      </c>
      <c r="T64" s="138">
        <f t="shared" si="12"/>
        <v>0</v>
      </c>
      <c r="U64" s="125" t="str">
        <f t="shared" si="13"/>
        <v/>
      </c>
      <c r="V64" s="150"/>
      <c r="W64" s="82"/>
      <c r="X64" s="248" t="str">
        <f t="shared" si="14"/>
        <v>n/a</v>
      </c>
      <c r="Y64" s="139" t="str">
        <f t="shared" si="15"/>
        <v>n/a</v>
      </c>
      <c r="Z64" s="139" t="str">
        <f>IF($Y64="n/a","",IFERROR(COUNTIF($Y$2:$Y64,"="&amp;Y64),""))</f>
        <v/>
      </c>
      <c r="AA64" s="139">
        <f>COUNTIF($X$2:X63,"&lt;"&amp;X64)</f>
        <v>0</v>
      </c>
      <c r="AB64" s="149">
        <f t="shared" si="16"/>
        <v>0</v>
      </c>
      <c r="AC64" s="319">
        <f t="shared" si="9"/>
        <v>0</v>
      </c>
    </row>
    <row r="65" spans="1:29" x14ac:dyDescent="0.2">
      <c r="A65" s="229">
        <v>33</v>
      </c>
      <c r="B65" s="1" t="s">
        <v>519</v>
      </c>
      <c r="C65" s="1" t="str">
        <f t="shared" si="10"/>
        <v>craig franklin</v>
      </c>
      <c r="D65" s="8" t="s">
        <v>408</v>
      </c>
      <c r="E65" s="17" t="s">
        <v>520</v>
      </c>
      <c r="F65" s="1"/>
      <c r="G65" s="8">
        <v>35</v>
      </c>
      <c r="H65" s="186" t="str">
        <f t="shared" ref="H65:R65" si="22">IF($D65=H$1,$S65,"")</f>
        <v/>
      </c>
      <c r="I65" s="186" t="str">
        <f t="shared" si="22"/>
        <v/>
      </c>
      <c r="J65" s="186" t="str">
        <f t="shared" si="22"/>
        <v/>
      </c>
      <c r="K65" s="186" t="str">
        <f t="shared" si="22"/>
        <v/>
      </c>
      <c r="L65" s="186" t="str">
        <f t="shared" si="22"/>
        <v/>
      </c>
      <c r="M65" s="186" t="str">
        <f t="shared" si="22"/>
        <v/>
      </c>
      <c r="N65" s="186" t="str">
        <f t="shared" si="22"/>
        <v/>
      </c>
      <c r="O65" s="186" t="str">
        <f t="shared" si="22"/>
        <v/>
      </c>
      <c r="P65" s="186" t="str">
        <f t="shared" si="22"/>
        <v/>
      </c>
      <c r="Q65" s="186" t="str">
        <f t="shared" si="22"/>
        <v/>
      </c>
      <c r="R65" s="198" t="str">
        <f t="shared" si="22"/>
        <v/>
      </c>
      <c r="S65" s="318">
        <f t="shared" si="1"/>
        <v>0</v>
      </c>
      <c r="T65" s="138">
        <f t="shared" si="12"/>
        <v>0</v>
      </c>
      <c r="U65" s="125" t="str">
        <f t="shared" si="13"/>
        <v/>
      </c>
      <c r="V65" s="150"/>
      <c r="W65" s="82"/>
      <c r="X65" s="248" t="str">
        <f t="shared" si="14"/>
        <v>n/a</v>
      </c>
      <c r="Y65" s="139" t="str">
        <f t="shared" si="15"/>
        <v>n/a</v>
      </c>
      <c r="Z65" s="139" t="str">
        <f>IF($Y65="n/a","",IFERROR(COUNTIF($Y$2:$Y65,"="&amp;Y65),""))</f>
        <v/>
      </c>
      <c r="AA65" s="139">
        <f>COUNTIF($X$2:X64,"&lt;"&amp;X65)</f>
        <v>0</v>
      </c>
      <c r="AB65" s="149">
        <f t="shared" si="16"/>
        <v>0</v>
      </c>
      <c r="AC65" s="319">
        <f t="shared" si="9"/>
        <v>0</v>
      </c>
    </row>
    <row r="66" spans="1:29" x14ac:dyDescent="0.2">
      <c r="A66" s="229">
        <v>24</v>
      </c>
      <c r="B66" s="1" t="s">
        <v>521</v>
      </c>
      <c r="C66" s="1" t="str">
        <f t="shared" si="10"/>
        <v>mark pullan</v>
      </c>
      <c r="D66" s="8" t="s">
        <v>408</v>
      </c>
      <c r="E66" s="17" t="s">
        <v>522</v>
      </c>
      <c r="F66" s="1"/>
      <c r="G66" s="8">
        <v>37</v>
      </c>
      <c r="H66" s="186" t="str">
        <f t="shared" si="11"/>
        <v/>
      </c>
      <c r="I66" s="186" t="str">
        <f t="shared" si="11"/>
        <v/>
      </c>
      <c r="J66" s="186" t="str">
        <f t="shared" si="11"/>
        <v/>
      </c>
      <c r="K66" s="186" t="str">
        <f t="shared" si="11"/>
        <v/>
      </c>
      <c r="L66" s="186" t="str">
        <f t="shared" si="11"/>
        <v/>
      </c>
      <c r="M66" s="186" t="str">
        <f t="shared" si="11"/>
        <v/>
      </c>
      <c r="N66" s="186" t="str">
        <f t="shared" si="11"/>
        <v/>
      </c>
      <c r="O66" s="186" t="str">
        <f t="shared" si="11"/>
        <v/>
      </c>
      <c r="P66" s="186" t="str">
        <f t="shared" si="11"/>
        <v/>
      </c>
      <c r="Q66" s="186" t="str">
        <f t="shared" si="11"/>
        <v/>
      </c>
      <c r="R66" s="198" t="str">
        <f t="shared" si="11"/>
        <v/>
      </c>
      <c r="S66" s="318">
        <f t="shared" si="1"/>
        <v>0</v>
      </c>
      <c r="T66" s="138">
        <f t="shared" si="12"/>
        <v>0</v>
      </c>
      <c r="U66" s="125" t="str">
        <f t="shared" si="13"/>
        <v/>
      </c>
      <c r="V66" s="150"/>
      <c r="W66" s="82"/>
      <c r="X66" s="248" t="str">
        <f t="shared" si="14"/>
        <v>n/a</v>
      </c>
      <c r="Y66" s="139" t="str">
        <f t="shared" si="15"/>
        <v>n/a</v>
      </c>
      <c r="Z66" s="139" t="str">
        <f>IF($Y66="n/a","",IFERROR(COUNTIF($Y$2:$Y66,"="&amp;Y66),""))</f>
        <v/>
      </c>
      <c r="AA66" s="139">
        <f>COUNTIF($X$2:X65,"&lt;"&amp;X66)</f>
        <v>0</v>
      </c>
      <c r="AB66" s="149">
        <f t="shared" si="16"/>
        <v>0</v>
      </c>
      <c r="AC66" s="319">
        <f t="shared" si="9"/>
        <v>0</v>
      </c>
    </row>
    <row r="67" spans="1:29" x14ac:dyDescent="0.2">
      <c r="A67" s="229">
        <v>243</v>
      </c>
      <c r="B67" s="1" t="s">
        <v>523</v>
      </c>
      <c r="C67" s="1" t="str">
        <f t="shared" ref="C67:C83" si="23">LOWER(B67)</f>
        <v>gerald drechsler</v>
      </c>
      <c r="D67" s="8" t="s">
        <v>408</v>
      </c>
      <c r="E67" s="17" t="s">
        <v>524</v>
      </c>
      <c r="F67" s="1"/>
      <c r="G67" s="8">
        <v>29</v>
      </c>
      <c r="H67" s="186" t="str">
        <f t="shared" si="11"/>
        <v/>
      </c>
      <c r="I67" s="186" t="str">
        <f t="shared" si="11"/>
        <v/>
      </c>
      <c r="J67" s="186" t="str">
        <f t="shared" si="11"/>
        <v/>
      </c>
      <c r="K67" s="186" t="str">
        <f t="shared" si="11"/>
        <v/>
      </c>
      <c r="L67" s="186" t="str">
        <f t="shared" si="11"/>
        <v/>
      </c>
      <c r="M67" s="186" t="str">
        <f t="shared" si="11"/>
        <v/>
      </c>
      <c r="N67" s="186" t="str">
        <f t="shared" si="11"/>
        <v/>
      </c>
      <c r="O67" s="186" t="str">
        <f t="shared" si="11"/>
        <v/>
      </c>
      <c r="P67" s="186" t="str">
        <f t="shared" si="11"/>
        <v/>
      </c>
      <c r="Q67" s="186" t="str">
        <f t="shared" si="11"/>
        <v/>
      </c>
      <c r="R67" s="198" t="str">
        <f t="shared" si="11"/>
        <v/>
      </c>
      <c r="S67" s="318">
        <f t="shared" si="1"/>
        <v>0</v>
      </c>
      <c r="T67" s="138">
        <f t="shared" si="12"/>
        <v>0</v>
      </c>
      <c r="U67" s="125" t="str">
        <f t="shared" si="13"/>
        <v/>
      </c>
      <c r="V67" s="150"/>
      <c r="W67" s="82"/>
      <c r="X67" s="248" t="str">
        <f t="shared" si="14"/>
        <v>n/a</v>
      </c>
      <c r="Y67" s="139" t="str">
        <f t="shared" si="15"/>
        <v>n/a</v>
      </c>
      <c r="Z67" s="139" t="str">
        <f>IF($Y67="n/a","",IFERROR(COUNTIF($Y$2:$Y67,"="&amp;Y67),""))</f>
        <v/>
      </c>
      <c r="AA67" s="139">
        <f>COUNTIF($X$2:X66,"&lt;"&amp;X67)</f>
        <v>0</v>
      </c>
      <c r="AB67" s="149">
        <f t="shared" si="16"/>
        <v>0</v>
      </c>
      <c r="AC67" s="319">
        <f t="shared" si="9"/>
        <v>0</v>
      </c>
    </row>
    <row r="68" spans="1:29" x14ac:dyDescent="0.2">
      <c r="A68" s="229">
        <v>52</v>
      </c>
      <c r="B68" s="1" t="s">
        <v>525</v>
      </c>
      <c r="C68" s="1" t="str">
        <f t="shared" si="23"/>
        <v>bryan hicks</v>
      </c>
      <c r="D68" s="8" t="s">
        <v>408</v>
      </c>
      <c r="E68" s="17" t="s">
        <v>526</v>
      </c>
      <c r="F68" s="1"/>
      <c r="G68" s="8">
        <v>32</v>
      </c>
      <c r="H68" s="186" t="str">
        <f t="shared" si="11"/>
        <v/>
      </c>
      <c r="I68" s="186" t="str">
        <f t="shared" si="11"/>
        <v/>
      </c>
      <c r="J68" s="186" t="str">
        <f t="shared" si="11"/>
        <v/>
      </c>
      <c r="K68" s="186" t="str">
        <f t="shared" si="11"/>
        <v/>
      </c>
      <c r="L68" s="186" t="str">
        <f t="shared" si="11"/>
        <v/>
      </c>
      <c r="M68" s="186" t="str">
        <f t="shared" si="11"/>
        <v/>
      </c>
      <c r="N68" s="186" t="str">
        <f t="shared" si="11"/>
        <v/>
      </c>
      <c r="O68" s="186" t="str">
        <f t="shared" si="11"/>
        <v/>
      </c>
      <c r="P68" s="186" t="str">
        <f t="shared" si="11"/>
        <v/>
      </c>
      <c r="Q68" s="186" t="str">
        <f t="shared" si="11"/>
        <v/>
      </c>
      <c r="R68" s="198" t="str">
        <f t="shared" si="11"/>
        <v/>
      </c>
      <c r="S68" s="318">
        <f t="shared" si="1"/>
        <v>0</v>
      </c>
      <c r="T68" s="138">
        <f t="shared" si="12"/>
        <v>0</v>
      </c>
      <c r="U68" s="125" t="str">
        <f t="shared" si="13"/>
        <v/>
      </c>
      <c r="V68" s="150"/>
      <c r="W68" s="82"/>
      <c r="X68" s="248" t="str">
        <f t="shared" si="14"/>
        <v>n/a</v>
      </c>
      <c r="Y68" s="139" t="str">
        <f t="shared" si="15"/>
        <v>n/a</v>
      </c>
      <c r="Z68" s="139" t="str">
        <f>IF($Y68="n/a","",IFERROR(COUNTIF($Y$2:$Y68,"="&amp;Y68),""))</f>
        <v/>
      </c>
      <c r="AA68" s="139">
        <f>COUNTIF($X$2:X67,"&lt;"&amp;X68)</f>
        <v>0</v>
      </c>
      <c r="AB68" s="149">
        <f t="shared" si="16"/>
        <v>0</v>
      </c>
      <c r="AC68" s="319">
        <f t="shared" si="9"/>
        <v>0</v>
      </c>
    </row>
    <row r="69" spans="1:29" x14ac:dyDescent="0.2">
      <c r="A69" s="229">
        <v>41</v>
      </c>
      <c r="B69" s="1" t="s">
        <v>527</v>
      </c>
      <c r="C69" s="1" t="str">
        <f t="shared" si="23"/>
        <v>rohan matthews</v>
      </c>
      <c r="D69" s="8" t="s">
        <v>408</v>
      </c>
      <c r="E69" s="17" t="s">
        <v>528</v>
      </c>
      <c r="F69" s="1"/>
      <c r="G69" s="8">
        <v>24</v>
      </c>
      <c r="H69" s="186" t="str">
        <f t="shared" si="11"/>
        <v/>
      </c>
      <c r="I69" s="186" t="str">
        <f t="shared" si="11"/>
        <v/>
      </c>
      <c r="J69" s="186" t="str">
        <f t="shared" si="11"/>
        <v/>
      </c>
      <c r="K69" s="186" t="str">
        <f t="shared" si="11"/>
        <v/>
      </c>
      <c r="L69" s="186" t="str">
        <f t="shared" si="11"/>
        <v/>
      </c>
      <c r="M69" s="186" t="str">
        <f t="shared" si="11"/>
        <v/>
      </c>
      <c r="N69" s="186" t="str">
        <f t="shared" si="11"/>
        <v/>
      </c>
      <c r="O69" s="186" t="str">
        <f t="shared" si="11"/>
        <v/>
      </c>
      <c r="P69" s="186" t="str">
        <f t="shared" si="11"/>
        <v/>
      </c>
      <c r="Q69" s="186" t="str">
        <f t="shared" si="11"/>
        <v/>
      </c>
      <c r="R69" s="198" t="str">
        <f t="shared" si="11"/>
        <v/>
      </c>
      <c r="S69" s="318">
        <f t="shared" si="1"/>
        <v>0</v>
      </c>
      <c r="T69" s="138">
        <f t="shared" ref="T69:T83" si="24">AB69-S69</f>
        <v>0</v>
      </c>
      <c r="U69" s="125" t="str">
        <f t="shared" ref="U69:U83" si="25">IFERROR(VLOOKUP(D69,BenchmarksRd4,3,0)*86400,"")</f>
        <v/>
      </c>
      <c r="V69" s="150"/>
      <c r="W69" s="82"/>
      <c r="X69" s="248" t="str">
        <f t="shared" ref="X69:X83" si="26">IFERROR(VLOOKUP(D69,Class2019,4,0),"n/a")</f>
        <v>n/a</v>
      </c>
      <c r="Y69" s="139" t="str">
        <f t="shared" ref="Y69:Y83" si="27">IFERROR(VLOOKUP(D69,Class2019,3,0),"n/a")</f>
        <v>n/a</v>
      </c>
      <c r="Z69" s="139" t="str">
        <f>IF($Y69="n/a","",IFERROR(COUNTIF($Y$2:$Y69,"="&amp;Y69),""))</f>
        <v/>
      </c>
      <c r="AA69" s="139">
        <f>COUNTIF($X$2:X68,"&lt;"&amp;X69)</f>
        <v>0</v>
      </c>
      <c r="AB69" s="149">
        <f t="shared" ref="AB69:AB83" si="28">IF($Y69="n/a",0,IFERROR(VLOOKUP(Z69+AA69,Points2019,2,0),15))</f>
        <v>0</v>
      </c>
      <c r="AC69" s="319">
        <f t="shared" si="9"/>
        <v>0</v>
      </c>
    </row>
    <row r="70" spans="1:29" x14ac:dyDescent="0.2">
      <c r="A70" s="229">
        <v>737</v>
      </c>
      <c r="B70" s="1" t="s">
        <v>136</v>
      </c>
      <c r="C70" s="1" t="str">
        <f t="shared" si="23"/>
        <v>stuart dawson</v>
      </c>
      <c r="D70" s="8" t="s">
        <v>5</v>
      </c>
      <c r="E70" s="17" t="s">
        <v>529</v>
      </c>
      <c r="F70" s="1"/>
      <c r="G70" s="8">
        <v>32</v>
      </c>
      <c r="H70" s="186" t="str">
        <f t="shared" si="11"/>
        <v/>
      </c>
      <c r="I70" s="186" t="str">
        <f t="shared" si="11"/>
        <v/>
      </c>
      <c r="J70" s="186" t="str">
        <f t="shared" si="11"/>
        <v/>
      </c>
      <c r="K70" s="186" t="str">
        <f t="shared" si="11"/>
        <v/>
      </c>
      <c r="L70" s="186" t="str">
        <f t="shared" si="11"/>
        <v/>
      </c>
      <c r="M70" s="186" t="str">
        <f t="shared" si="11"/>
        <v/>
      </c>
      <c r="N70" s="186" t="str">
        <f t="shared" si="11"/>
        <v/>
      </c>
      <c r="O70" s="186" t="str">
        <f t="shared" si="11"/>
        <v/>
      </c>
      <c r="P70" s="186" t="str">
        <f t="shared" si="11"/>
        <v/>
      </c>
      <c r="Q70" s="186">
        <f t="shared" si="11"/>
        <v>75</v>
      </c>
      <c r="R70" s="198" t="str">
        <f t="shared" si="11"/>
        <v/>
      </c>
      <c r="S70" s="318">
        <f t="shared" si="1"/>
        <v>75</v>
      </c>
      <c r="T70" s="138">
        <f t="shared" si="24"/>
        <v>0</v>
      </c>
      <c r="U70" s="125">
        <f t="shared" si="25"/>
        <v>79.42</v>
      </c>
      <c r="V70" s="150">
        <f t="shared" ref="V70:V83" si="29">(($E70*86400)-U70)</f>
        <v>0.48399999999999466</v>
      </c>
      <c r="W70" s="82">
        <f t="shared" ref="W70:W83" si="30">IF(V70&lt;=0,10,IF(V70&lt;1,5,IF(V70&lt;2,0,IF(V70&lt;3,-5,-10))))</f>
        <v>5</v>
      </c>
      <c r="X70" s="248">
        <f t="shared" si="26"/>
        <v>1</v>
      </c>
      <c r="Y70" s="139">
        <f t="shared" si="27"/>
        <v>2</v>
      </c>
      <c r="Z70" s="139">
        <f>IF($Y70="n/a","",IFERROR(COUNTIF($Y$2:$Y70,"="&amp;Y70),""))</f>
        <v>2</v>
      </c>
      <c r="AA70" s="139">
        <f>COUNTIF($X$2:X69,"&lt;"&amp;X70)</f>
        <v>0</v>
      </c>
      <c r="AB70" s="149">
        <f t="shared" si="28"/>
        <v>75</v>
      </c>
      <c r="AC70" s="319">
        <f t="shared" si="9"/>
        <v>80</v>
      </c>
    </row>
    <row r="71" spans="1:29" x14ac:dyDescent="0.2">
      <c r="A71" s="229">
        <v>14</v>
      </c>
      <c r="B71" s="1" t="s">
        <v>530</v>
      </c>
      <c r="C71" s="1" t="str">
        <f t="shared" si="23"/>
        <v>greg maunder</v>
      </c>
      <c r="D71" s="8" t="s">
        <v>408</v>
      </c>
      <c r="E71" s="17" t="s">
        <v>531</v>
      </c>
      <c r="F71" s="1"/>
      <c r="G71" s="8">
        <v>31</v>
      </c>
      <c r="H71" s="186" t="str">
        <f t="shared" si="11"/>
        <v/>
      </c>
      <c r="I71" s="186" t="str">
        <f t="shared" si="11"/>
        <v/>
      </c>
      <c r="J71" s="186" t="str">
        <f t="shared" si="11"/>
        <v/>
      </c>
      <c r="K71" s="186" t="str">
        <f t="shared" si="11"/>
        <v/>
      </c>
      <c r="L71" s="186" t="str">
        <f t="shared" si="11"/>
        <v/>
      </c>
      <c r="M71" s="186" t="str">
        <f t="shared" si="11"/>
        <v/>
      </c>
      <c r="N71" s="186" t="str">
        <f t="shared" si="11"/>
        <v/>
      </c>
      <c r="O71" s="186" t="str">
        <f t="shared" si="11"/>
        <v/>
      </c>
      <c r="P71" s="186" t="str">
        <f t="shared" si="11"/>
        <v/>
      </c>
      <c r="Q71" s="186" t="str">
        <f t="shared" si="11"/>
        <v/>
      </c>
      <c r="R71" s="198" t="str">
        <f t="shared" si="11"/>
        <v/>
      </c>
      <c r="S71" s="318">
        <f t="shared" si="1"/>
        <v>0</v>
      </c>
      <c r="T71" s="138">
        <f t="shared" si="24"/>
        <v>0</v>
      </c>
      <c r="U71" s="125" t="str">
        <f t="shared" si="25"/>
        <v/>
      </c>
      <c r="V71" s="150"/>
      <c r="W71" s="82"/>
      <c r="X71" s="248" t="str">
        <f t="shared" si="26"/>
        <v>n/a</v>
      </c>
      <c r="Y71" s="139" t="str">
        <f t="shared" si="27"/>
        <v>n/a</v>
      </c>
      <c r="Z71" s="139" t="str">
        <f>IF($Y71="n/a","",IFERROR(COUNTIF($Y$2:$Y71,"="&amp;Y71),""))</f>
        <v/>
      </c>
      <c r="AA71" s="139">
        <f>COUNTIF($X$2:X70,"&lt;"&amp;X71)</f>
        <v>0</v>
      </c>
      <c r="AB71" s="149">
        <f t="shared" si="28"/>
        <v>0</v>
      </c>
      <c r="AC71" s="319">
        <f t="shared" si="9"/>
        <v>0</v>
      </c>
    </row>
    <row r="72" spans="1:29" x14ac:dyDescent="0.2">
      <c r="A72" s="229">
        <v>325</v>
      </c>
      <c r="B72" s="1" t="s">
        <v>532</v>
      </c>
      <c r="C72" s="1" t="str">
        <f t="shared" si="23"/>
        <v>barry luttrell</v>
      </c>
      <c r="D72" s="8" t="s">
        <v>408</v>
      </c>
      <c r="E72" s="17" t="s">
        <v>533</v>
      </c>
      <c r="F72" s="1"/>
      <c r="G72" s="8">
        <v>28</v>
      </c>
      <c r="H72" s="186" t="str">
        <f t="shared" si="11"/>
        <v/>
      </c>
      <c r="I72" s="186" t="str">
        <f t="shared" si="11"/>
        <v/>
      </c>
      <c r="J72" s="186" t="str">
        <f t="shared" si="11"/>
        <v/>
      </c>
      <c r="K72" s="186" t="str">
        <f t="shared" si="11"/>
        <v/>
      </c>
      <c r="L72" s="186" t="str">
        <f t="shared" si="11"/>
        <v/>
      </c>
      <c r="M72" s="186" t="str">
        <f t="shared" si="11"/>
        <v/>
      </c>
      <c r="N72" s="186" t="str">
        <f t="shared" si="11"/>
        <v/>
      </c>
      <c r="O72" s="186" t="str">
        <f t="shared" si="11"/>
        <v/>
      </c>
      <c r="P72" s="186" t="str">
        <f t="shared" si="11"/>
        <v/>
      </c>
      <c r="Q72" s="186" t="str">
        <f t="shared" si="11"/>
        <v/>
      </c>
      <c r="R72" s="198" t="str">
        <f t="shared" si="11"/>
        <v/>
      </c>
      <c r="S72" s="318">
        <f t="shared" si="1"/>
        <v>0</v>
      </c>
      <c r="T72" s="138">
        <f t="shared" si="24"/>
        <v>0</v>
      </c>
      <c r="U72" s="125" t="str">
        <f t="shared" si="25"/>
        <v/>
      </c>
      <c r="V72" s="150"/>
      <c r="W72" s="82"/>
      <c r="X72" s="248" t="str">
        <f t="shared" si="26"/>
        <v>n/a</v>
      </c>
      <c r="Y72" s="139" t="str">
        <f t="shared" si="27"/>
        <v>n/a</v>
      </c>
      <c r="Z72" s="139" t="str">
        <f>IF($Y72="n/a","",IFERROR(COUNTIF($Y$2:$Y72,"="&amp;Y72),""))</f>
        <v/>
      </c>
      <c r="AA72" s="139">
        <f>COUNTIF($X$2:X71,"&lt;"&amp;X72)</f>
        <v>0</v>
      </c>
      <c r="AB72" s="149">
        <f t="shared" si="28"/>
        <v>0</v>
      </c>
      <c r="AC72" s="319">
        <f t="shared" si="9"/>
        <v>0</v>
      </c>
    </row>
    <row r="73" spans="1:29" x14ac:dyDescent="0.2">
      <c r="A73" s="229">
        <v>31</v>
      </c>
      <c r="B73" s="1" t="s">
        <v>534</v>
      </c>
      <c r="C73" s="1" t="str">
        <f t="shared" si="23"/>
        <v>sean brennan</v>
      </c>
      <c r="D73" s="8" t="s">
        <v>408</v>
      </c>
      <c r="E73" s="17" t="s">
        <v>535</v>
      </c>
      <c r="F73" s="1"/>
      <c r="G73" s="8">
        <v>33</v>
      </c>
      <c r="H73" s="186" t="str">
        <f t="shared" si="11"/>
        <v/>
      </c>
      <c r="I73" s="186" t="str">
        <f t="shared" si="11"/>
        <v/>
      </c>
      <c r="J73" s="186" t="str">
        <f t="shared" si="11"/>
        <v/>
      </c>
      <c r="K73" s="186" t="str">
        <f t="shared" si="11"/>
        <v/>
      </c>
      <c r="L73" s="186" t="str">
        <f t="shared" si="11"/>
        <v/>
      </c>
      <c r="M73" s="186" t="str">
        <f t="shared" si="11"/>
        <v/>
      </c>
      <c r="N73" s="186" t="str">
        <f t="shared" si="11"/>
        <v/>
      </c>
      <c r="O73" s="186" t="str">
        <f t="shared" si="11"/>
        <v/>
      </c>
      <c r="P73" s="186" t="str">
        <f t="shared" si="11"/>
        <v/>
      </c>
      <c r="Q73" s="186" t="str">
        <f t="shared" si="11"/>
        <v/>
      </c>
      <c r="R73" s="198" t="str">
        <f t="shared" si="11"/>
        <v/>
      </c>
      <c r="S73" s="318">
        <f t="shared" si="1"/>
        <v>0</v>
      </c>
      <c r="T73" s="138">
        <f t="shared" si="24"/>
        <v>0</v>
      </c>
      <c r="U73" s="125" t="str">
        <f t="shared" si="25"/>
        <v/>
      </c>
      <c r="V73" s="150"/>
      <c r="W73" s="82"/>
      <c r="X73" s="248" t="str">
        <f t="shared" si="26"/>
        <v>n/a</v>
      </c>
      <c r="Y73" s="139" t="str">
        <f t="shared" si="27"/>
        <v>n/a</v>
      </c>
      <c r="Z73" s="139" t="str">
        <f>IF($Y73="n/a","",IFERROR(COUNTIF($Y$2:$Y73,"="&amp;Y73),""))</f>
        <v/>
      </c>
      <c r="AA73" s="139">
        <f>COUNTIF($X$2:X72,"&lt;"&amp;X73)</f>
        <v>0</v>
      </c>
      <c r="AB73" s="149">
        <f t="shared" si="28"/>
        <v>0</v>
      </c>
      <c r="AC73" s="319">
        <f t="shared" si="9"/>
        <v>0</v>
      </c>
    </row>
    <row r="74" spans="1:29" x14ac:dyDescent="0.2">
      <c r="A74" s="229">
        <v>39</v>
      </c>
      <c r="B74" s="1" t="s">
        <v>536</v>
      </c>
      <c r="C74" s="1" t="str">
        <f t="shared" si="23"/>
        <v>stephen fisher</v>
      </c>
      <c r="D74" s="8" t="s">
        <v>408</v>
      </c>
      <c r="E74" s="17" t="s">
        <v>537</v>
      </c>
      <c r="F74" s="1"/>
      <c r="G74" s="8">
        <v>21</v>
      </c>
      <c r="H74" s="186" t="str">
        <f t="shared" si="11"/>
        <v/>
      </c>
      <c r="I74" s="186" t="str">
        <f t="shared" si="11"/>
        <v/>
      </c>
      <c r="J74" s="186" t="str">
        <f t="shared" si="11"/>
        <v/>
      </c>
      <c r="K74" s="186" t="str">
        <f t="shared" si="11"/>
        <v/>
      </c>
      <c r="L74" s="186" t="str">
        <f t="shared" si="11"/>
        <v/>
      </c>
      <c r="M74" s="186" t="str">
        <f t="shared" si="11"/>
        <v/>
      </c>
      <c r="N74" s="186" t="str">
        <f t="shared" si="11"/>
        <v/>
      </c>
      <c r="O74" s="186" t="str">
        <f t="shared" si="11"/>
        <v/>
      </c>
      <c r="P74" s="186" t="str">
        <f t="shared" si="11"/>
        <v/>
      </c>
      <c r="Q74" s="186" t="str">
        <f t="shared" si="11"/>
        <v/>
      </c>
      <c r="R74" s="198" t="str">
        <f t="shared" si="11"/>
        <v/>
      </c>
      <c r="S74" s="318">
        <f t="shared" si="1"/>
        <v>0</v>
      </c>
      <c r="T74" s="138">
        <f t="shared" si="24"/>
        <v>0</v>
      </c>
      <c r="U74" s="125" t="str">
        <f t="shared" si="25"/>
        <v/>
      </c>
      <c r="V74" s="150"/>
      <c r="W74" s="82"/>
      <c r="X74" s="248" t="str">
        <f t="shared" si="26"/>
        <v>n/a</v>
      </c>
      <c r="Y74" s="139" t="str">
        <f t="shared" si="27"/>
        <v>n/a</v>
      </c>
      <c r="Z74" s="139" t="str">
        <f>IF($Y74="n/a","",IFERROR(COUNTIF($Y$2:$Y74,"="&amp;Y74),""))</f>
        <v/>
      </c>
      <c r="AA74" s="139">
        <f>COUNTIF($X$2:X73,"&lt;"&amp;X74)</f>
        <v>0</v>
      </c>
      <c r="AB74" s="149">
        <f t="shared" si="28"/>
        <v>0</v>
      </c>
      <c r="AC74" s="319">
        <f t="shared" si="9"/>
        <v>0</v>
      </c>
    </row>
    <row r="75" spans="1:29" x14ac:dyDescent="0.2">
      <c r="A75" s="229">
        <v>49</v>
      </c>
      <c r="B75" s="1" t="s">
        <v>538</v>
      </c>
      <c r="C75" s="1" t="str">
        <f t="shared" si="23"/>
        <v>julian paine</v>
      </c>
      <c r="D75" s="8" t="s">
        <v>408</v>
      </c>
      <c r="E75" s="17" t="s">
        <v>539</v>
      </c>
      <c r="F75" s="1"/>
      <c r="G75" s="8">
        <v>10</v>
      </c>
      <c r="H75" s="186" t="str">
        <f t="shared" si="11"/>
        <v/>
      </c>
      <c r="I75" s="186" t="str">
        <f t="shared" si="11"/>
        <v/>
      </c>
      <c r="J75" s="186" t="str">
        <f t="shared" si="11"/>
        <v/>
      </c>
      <c r="K75" s="186" t="str">
        <f t="shared" si="11"/>
        <v/>
      </c>
      <c r="L75" s="186" t="str">
        <f t="shared" si="11"/>
        <v/>
      </c>
      <c r="M75" s="186" t="str">
        <f t="shared" si="11"/>
        <v/>
      </c>
      <c r="N75" s="186" t="str">
        <f t="shared" si="11"/>
        <v/>
      </c>
      <c r="O75" s="186" t="str">
        <f t="shared" si="11"/>
        <v/>
      </c>
      <c r="P75" s="186" t="str">
        <f t="shared" si="11"/>
        <v/>
      </c>
      <c r="Q75" s="186" t="str">
        <f t="shared" si="11"/>
        <v/>
      </c>
      <c r="R75" s="198" t="str">
        <f t="shared" si="11"/>
        <v/>
      </c>
      <c r="S75" s="318">
        <f t="shared" si="1"/>
        <v>0</v>
      </c>
      <c r="T75" s="138">
        <f t="shared" si="24"/>
        <v>0</v>
      </c>
      <c r="U75" s="125" t="str">
        <f t="shared" si="25"/>
        <v/>
      </c>
      <c r="V75" s="150"/>
      <c r="W75" s="82"/>
      <c r="X75" s="248" t="str">
        <f t="shared" si="26"/>
        <v>n/a</v>
      </c>
      <c r="Y75" s="139" t="str">
        <f t="shared" si="27"/>
        <v>n/a</v>
      </c>
      <c r="Z75" s="139" t="str">
        <f>IF($Y75="n/a","",IFERROR(COUNTIF($Y$2:$Y75,"="&amp;Y75),""))</f>
        <v/>
      </c>
      <c r="AA75" s="139">
        <f>COUNTIF($X$2:X74,"&lt;"&amp;X75)</f>
        <v>0</v>
      </c>
      <c r="AB75" s="149">
        <f t="shared" si="28"/>
        <v>0</v>
      </c>
      <c r="AC75" s="319">
        <f t="shared" si="9"/>
        <v>0</v>
      </c>
    </row>
    <row r="76" spans="1:29" x14ac:dyDescent="0.2">
      <c r="A76" s="229">
        <v>17</v>
      </c>
      <c r="B76" s="1" t="s">
        <v>540</v>
      </c>
      <c r="C76" s="1" t="str">
        <f t="shared" si="23"/>
        <v>graeme tierney</v>
      </c>
      <c r="D76" s="8" t="s">
        <v>408</v>
      </c>
      <c r="E76" s="17" t="s">
        <v>541</v>
      </c>
      <c r="F76" s="1"/>
      <c r="G76" s="8">
        <v>32</v>
      </c>
      <c r="H76" s="186" t="str">
        <f t="shared" si="11"/>
        <v/>
      </c>
      <c r="I76" s="186" t="str">
        <f t="shared" si="11"/>
        <v/>
      </c>
      <c r="J76" s="186" t="str">
        <f t="shared" si="11"/>
        <v/>
      </c>
      <c r="K76" s="186" t="str">
        <f t="shared" si="11"/>
        <v/>
      </c>
      <c r="L76" s="186" t="str">
        <f t="shared" si="11"/>
        <v/>
      </c>
      <c r="M76" s="186" t="str">
        <f t="shared" si="11"/>
        <v/>
      </c>
      <c r="N76" s="186" t="str">
        <f t="shared" si="11"/>
        <v/>
      </c>
      <c r="O76" s="186" t="str">
        <f t="shared" si="11"/>
        <v/>
      </c>
      <c r="P76" s="186" t="str">
        <f t="shared" si="11"/>
        <v/>
      </c>
      <c r="Q76" s="186" t="str">
        <f t="shared" si="11"/>
        <v/>
      </c>
      <c r="R76" s="198" t="str">
        <f t="shared" si="11"/>
        <v/>
      </c>
      <c r="S76" s="318">
        <f t="shared" si="1"/>
        <v>0</v>
      </c>
      <c r="T76" s="138">
        <f t="shared" si="24"/>
        <v>0</v>
      </c>
      <c r="U76" s="125" t="str">
        <f t="shared" si="25"/>
        <v/>
      </c>
      <c r="V76" s="150"/>
      <c r="W76" s="82"/>
      <c r="X76" s="248" t="str">
        <f t="shared" si="26"/>
        <v>n/a</v>
      </c>
      <c r="Y76" s="139" t="str">
        <f t="shared" si="27"/>
        <v>n/a</v>
      </c>
      <c r="Z76" s="139" t="str">
        <f>IF($Y76="n/a","",IFERROR(COUNTIF($Y$2:$Y76,"="&amp;Y76),""))</f>
        <v/>
      </c>
      <c r="AA76" s="139">
        <f>COUNTIF($X$2:X75,"&lt;"&amp;X76)</f>
        <v>0</v>
      </c>
      <c r="AB76" s="149">
        <f t="shared" si="28"/>
        <v>0</v>
      </c>
      <c r="AC76" s="319">
        <f t="shared" si="9"/>
        <v>0</v>
      </c>
    </row>
    <row r="77" spans="1:29" x14ac:dyDescent="0.2">
      <c r="A77" s="229">
        <v>56</v>
      </c>
      <c r="B77" s="1" t="s">
        <v>542</v>
      </c>
      <c r="C77" s="1" t="str">
        <f t="shared" si="23"/>
        <v>gregor lochtie</v>
      </c>
      <c r="D77" s="8" t="s">
        <v>408</v>
      </c>
      <c r="E77" s="17" t="s">
        <v>543</v>
      </c>
      <c r="F77" s="1"/>
      <c r="G77" s="8">
        <v>32</v>
      </c>
      <c r="H77" s="186" t="str">
        <f t="shared" si="11"/>
        <v/>
      </c>
      <c r="I77" s="186" t="str">
        <f t="shared" si="11"/>
        <v/>
      </c>
      <c r="J77" s="186" t="str">
        <f t="shared" si="11"/>
        <v/>
      </c>
      <c r="K77" s="186" t="str">
        <f t="shared" si="11"/>
        <v/>
      </c>
      <c r="L77" s="186" t="str">
        <f t="shared" si="11"/>
        <v/>
      </c>
      <c r="M77" s="186" t="str">
        <f t="shared" si="11"/>
        <v/>
      </c>
      <c r="N77" s="186" t="str">
        <f t="shared" si="11"/>
        <v/>
      </c>
      <c r="O77" s="186" t="str">
        <f t="shared" si="11"/>
        <v/>
      </c>
      <c r="P77" s="186" t="str">
        <f t="shared" si="11"/>
        <v/>
      </c>
      <c r="Q77" s="186" t="str">
        <f t="shared" si="11"/>
        <v/>
      </c>
      <c r="R77" s="198" t="str">
        <f t="shared" si="11"/>
        <v/>
      </c>
      <c r="S77" s="318">
        <f t="shared" si="1"/>
        <v>0</v>
      </c>
      <c r="T77" s="138">
        <f t="shared" si="24"/>
        <v>0</v>
      </c>
      <c r="U77" s="125" t="str">
        <f t="shared" si="25"/>
        <v/>
      </c>
      <c r="V77" s="150"/>
      <c r="W77" s="82"/>
      <c r="X77" s="248" t="str">
        <f t="shared" si="26"/>
        <v>n/a</v>
      </c>
      <c r="Y77" s="139" t="str">
        <f t="shared" si="27"/>
        <v>n/a</v>
      </c>
      <c r="Z77" s="139" t="str">
        <f>IF($Y77="n/a","",IFERROR(COUNTIF($Y$2:$Y77,"="&amp;Y77),""))</f>
        <v/>
      </c>
      <c r="AA77" s="139">
        <f>COUNTIF($X$2:X76,"&lt;"&amp;X77)</f>
        <v>0</v>
      </c>
      <c r="AB77" s="149">
        <f t="shared" si="28"/>
        <v>0</v>
      </c>
      <c r="AC77" s="319">
        <f t="shared" si="9"/>
        <v>0</v>
      </c>
    </row>
    <row r="78" spans="1:29" x14ac:dyDescent="0.2">
      <c r="A78" s="229">
        <v>10</v>
      </c>
      <c r="B78" s="1" t="s">
        <v>544</v>
      </c>
      <c r="C78" s="1" t="str">
        <f t="shared" si="23"/>
        <v>peter hilkmann</v>
      </c>
      <c r="D78" s="8" t="s">
        <v>408</v>
      </c>
      <c r="E78" s="17" t="s">
        <v>545</v>
      </c>
      <c r="F78" s="1"/>
      <c r="G78" s="8">
        <v>24</v>
      </c>
      <c r="H78" s="186" t="str">
        <f t="shared" si="11"/>
        <v/>
      </c>
      <c r="I78" s="186" t="str">
        <f t="shared" si="11"/>
        <v/>
      </c>
      <c r="J78" s="186" t="str">
        <f t="shared" ref="H78:R83" si="31">IF($D78=J$1,$S78,"")</f>
        <v/>
      </c>
      <c r="K78" s="186" t="str">
        <f t="shared" si="31"/>
        <v/>
      </c>
      <c r="L78" s="186" t="str">
        <f t="shared" si="31"/>
        <v/>
      </c>
      <c r="M78" s="186" t="str">
        <f t="shared" si="31"/>
        <v/>
      </c>
      <c r="N78" s="186" t="str">
        <f t="shared" si="31"/>
        <v/>
      </c>
      <c r="O78" s="186" t="str">
        <f t="shared" si="31"/>
        <v/>
      </c>
      <c r="P78" s="186" t="str">
        <f t="shared" si="31"/>
        <v/>
      </c>
      <c r="Q78" s="186" t="str">
        <f t="shared" si="31"/>
        <v/>
      </c>
      <c r="R78" s="198" t="str">
        <f t="shared" si="31"/>
        <v/>
      </c>
      <c r="S78" s="318">
        <f t="shared" si="1"/>
        <v>0</v>
      </c>
      <c r="T78" s="138">
        <f t="shared" si="24"/>
        <v>0</v>
      </c>
      <c r="U78" s="125" t="str">
        <f t="shared" si="25"/>
        <v/>
      </c>
      <c r="V78" s="150"/>
      <c r="W78" s="82"/>
      <c r="X78" s="248" t="str">
        <f t="shared" si="26"/>
        <v>n/a</v>
      </c>
      <c r="Y78" s="139" t="str">
        <f t="shared" si="27"/>
        <v>n/a</v>
      </c>
      <c r="Z78" s="139" t="str">
        <f>IF($Y78="n/a","",IFERROR(COUNTIF($Y$2:$Y78,"="&amp;Y78),""))</f>
        <v/>
      </c>
      <c r="AA78" s="139">
        <f>COUNTIF($X$2:X77,"&lt;"&amp;X78)</f>
        <v>0</v>
      </c>
      <c r="AB78" s="149">
        <f t="shared" si="28"/>
        <v>0</v>
      </c>
      <c r="AC78" s="319">
        <f t="shared" si="9"/>
        <v>0</v>
      </c>
    </row>
    <row r="79" spans="1:29" x14ac:dyDescent="0.2">
      <c r="A79" s="229">
        <v>36</v>
      </c>
      <c r="B79" s="1" t="s">
        <v>546</v>
      </c>
      <c r="C79" s="1" t="str">
        <f t="shared" si="23"/>
        <v>jenette mcneilly</v>
      </c>
      <c r="D79" s="8" t="s">
        <v>408</v>
      </c>
      <c r="E79" s="17" t="s">
        <v>547</v>
      </c>
      <c r="F79" s="1"/>
      <c r="G79" s="8">
        <v>17</v>
      </c>
      <c r="H79" s="186" t="str">
        <f t="shared" si="31"/>
        <v/>
      </c>
      <c r="I79" s="186" t="str">
        <f t="shared" si="31"/>
        <v/>
      </c>
      <c r="J79" s="186" t="str">
        <f t="shared" si="31"/>
        <v/>
      </c>
      <c r="K79" s="186" t="str">
        <f t="shared" si="31"/>
        <v/>
      </c>
      <c r="L79" s="186" t="str">
        <f t="shared" si="31"/>
        <v/>
      </c>
      <c r="M79" s="186" t="str">
        <f t="shared" si="31"/>
        <v/>
      </c>
      <c r="N79" s="186" t="str">
        <f t="shared" si="31"/>
        <v/>
      </c>
      <c r="O79" s="186" t="str">
        <f t="shared" si="31"/>
        <v/>
      </c>
      <c r="P79" s="186" t="str">
        <f t="shared" si="31"/>
        <v/>
      </c>
      <c r="Q79" s="186" t="str">
        <f t="shared" si="31"/>
        <v/>
      </c>
      <c r="R79" s="198" t="str">
        <f t="shared" si="31"/>
        <v/>
      </c>
      <c r="S79" s="318">
        <f t="shared" si="1"/>
        <v>0</v>
      </c>
      <c r="T79" s="138">
        <f t="shared" si="24"/>
        <v>0</v>
      </c>
      <c r="U79" s="125" t="str">
        <f t="shared" si="25"/>
        <v/>
      </c>
      <c r="V79" s="150"/>
      <c r="W79" s="82"/>
      <c r="X79" s="248" t="str">
        <f t="shared" si="26"/>
        <v>n/a</v>
      </c>
      <c r="Y79" s="139" t="str">
        <f t="shared" si="27"/>
        <v>n/a</v>
      </c>
      <c r="Z79" s="139" t="str">
        <f>IF($Y79="n/a","",IFERROR(COUNTIF($Y$2:$Y79,"="&amp;Y79),""))</f>
        <v/>
      </c>
      <c r="AA79" s="139">
        <f>COUNTIF($X$2:X78,"&lt;"&amp;X79)</f>
        <v>0</v>
      </c>
      <c r="AB79" s="149">
        <f t="shared" si="28"/>
        <v>0</v>
      </c>
      <c r="AC79" s="319">
        <f t="shared" si="9"/>
        <v>0</v>
      </c>
    </row>
    <row r="80" spans="1:29" x14ac:dyDescent="0.2">
      <c r="A80" s="229">
        <v>7</v>
      </c>
      <c r="B80" s="1" t="s">
        <v>548</v>
      </c>
      <c r="C80" s="1" t="str">
        <f t="shared" si="23"/>
        <v>karina santolin</v>
      </c>
      <c r="D80" s="8" t="s">
        <v>408</v>
      </c>
      <c r="E80" s="17" t="s">
        <v>549</v>
      </c>
      <c r="F80" s="1"/>
      <c r="G80" s="8">
        <v>25</v>
      </c>
      <c r="H80" s="186" t="str">
        <f t="shared" si="31"/>
        <v/>
      </c>
      <c r="I80" s="186" t="str">
        <f t="shared" si="31"/>
        <v/>
      </c>
      <c r="J80" s="186" t="str">
        <f t="shared" si="31"/>
        <v/>
      </c>
      <c r="K80" s="186" t="str">
        <f t="shared" si="31"/>
        <v/>
      </c>
      <c r="L80" s="186" t="str">
        <f t="shared" si="31"/>
        <v/>
      </c>
      <c r="M80" s="186" t="str">
        <f t="shared" si="31"/>
        <v/>
      </c>
      <c r="N80" s="186" t="str">
        <f t="shared" si="31"/>
        <v/>
      </c>
      <c r="O80" s="186" t="str">
        <f t="shared" si="31"/>
        <v/>
      </c>
      <c r="P80" s="186" t="str">
        <f t="shared" si="31"/>
        <v/>
      </c>
      <c r="Q80" s="186" t="str">
        <f t="shared" si="31"/>
        <v/>
      </c>
      <c r="R80" s="198" t="str">
        <f t="shared" si="31"/>
        <v/>
      </c>
      <c r="S80" s="318">
        <f t="shared" si="1"/>
        <v>0</v>
      </c>
      <c r="T80" s="138">
        <f t="shared" si="24"/>
        <v>0</v>
      </c>
      <c r="U80" s="125" t="str">
        <f t="shared" si="25"/>
        <v/>
      </c>
      <c r="V80" s="150"/>
      <c r="W80" s="82"/>
      <c r="X80" s="248" t="str">
        <f t="shared" si="26"/>
        <v>n/a</v>
      </c>
      <c r="Y80" s="139" t="str">
        <f t="shared" si="27"/>
        <v>n/a</v>
      </c>
      <c r="Z80" s="139" t="str">
        <f>IF($Y80="n/a","",IFERROR(COUNTIF($Y$2:$Y80,"="&amp;Y80),""))</f>
        <v/>
      </c>
      <c r="AA80" s="139">
        <f>COUNTIF($X$2:X79,"&lt;"&amp;X80)</f>
        <v>0</v>
      </c>
      <c r="AB80" s="149">
        <f t="shared" si="28"/>
        <v>0</v>
      </c>
      <c r="AC80" s="319">
        <f t="shared" si="9"/>
        <v>0</v>
      </c>
    </row>
    <row r="81" spans="1:33" x14ac:dyDescent="0.2">
      <c r="A81" s="229">
        <v>26</v>
      </c>
      <c r="B81" s="1" t="s">
        <v>550</v>
      </c>
      <c r="C81" s="1" t="str">
        <f t="shared" si="23"/>
        <v>rochelle prattley</v>
      </c>
      <c r="D81" s="8" t="s">
        <v>408</v>
      </c>
      <c r="E81" s="17" t="s">
        <v>551</v>
      </c>
      <c r="F81" s="1"/>
      <c r="G81" s="8">
        <v>22</v>
      </c>
      <c r="H81" s="186" t="str">
        <f t="shared" si="31"/>
        <v/>
      </c>
      <c r="I81" s="186" t="str">
        <f t="shared" si="31"/>
        <v/>
      </c>
      <c r="J81" s="186" t="str">
        <f t="shared" si="31"/>
        <v/>
      </c>
      <c r="K81" s="186" t="str">
        <f t="shared" si="31"/>
        <v/>
      </c>
      <c r="L81" s="186" t="str">
        <f t="shared" si="31"/>
        <v/>
      </c>
      <c r="M81" s="186" t="str">
        <f t="shared" si="31"/>
        <v/>
      </c>
      <c r="N81" s="186" t="str">
        <f t="shared" si="31"/>
        <v/>
      </c>
      <c r="O81" s="186" t="str">
        <f t="shared" si="31"/>
        <v/>
      </c>
      <c r="P81" s="186" t="str">
        <f t="shared" si="31"/>
        <v/>
      </c>
      <c r="Q81" s="186" t="str">
        <f t="shared" si="31"/>
        <v/>
      </c>
      <c r="R81" s="198" t="str">
        <f t="shared" si="31"/>
        <v/>
      </c>
      <c r="S81" s="318">
        <f t="shared" si="1"/>
        <v>0</v>
      </c>
      <c r="T81" s="138">
        <f t="shared" si="24"/>
        <v>0</v>
      </c>
      <c r="U81" s="125" t="str">
        <f t="shared" si="25"/>
        <v/>
      </c>
      <c r="V81" s="150"/>
      <c r="W81" s="82"/>
      <c r="X81" s="248" t="str">
        <f t="shared" si="26"/>
        <v>n/a</v>
      </c>
      <c r="Y81" s="139" t="str">
        <f t="shared" si="27"/>
        <v>n/a</v>
      </c>
      <c r="Z81" s="139" t="str">
        <f>IF($Y81="n/a","",IFERROR(COUNTIF($Y$2:$Y81,"="&amp;Y81),""))</f>
        <v/>
      </c>
      <c r="AA81" s="139">
        <f>COUNTIF($X$2:X80,"&lt;"&amp;X81)</f>
        <v>0</v>
      </c>
      <c r="AB81" s="149">
        <f t="shared" si="28"/>
        <v>0</v>
      </c>
      <c r="AC81" s="319">
        <f t="shared" si="9"/>
        <v>0</v>
      </c>
    </row>
    <row r="82" spans="1:33" x14ac:dyDescent="0.2">
      <c r="A82" s="229">
        <v>71</v>
      </c>
      <c r="B82" s="1" t="s">
        <v>552</v>
      </c>
      <c r="C82" s="1" t="str">
        <f t="shared" si="23"/>
        <v>heather-may koorey</v>
      </c>
      <c r="D82" s="8" t="s">
        <v>408</v>
      </c>
      <c r="E82" s="17" t="s">
        <v>553</v>
      </c>
      <c r="F82" s="1"/>
      <c r="G82" s="8">
        <v>5</v>
      </c>
      <c r="H82" s="186" t="str">
        <f t="shared" si="31"/>
        <v/>
      </c>
      <c r="I82" s="186" t="str">
        <f t="shared" si="31"/>
        <v/>
      </c>
      <c r="J82" s="186" t="str">
        <f t="shared" si="31"/>
        <v/>
      </c>
      <c r="K82" s="186" t="str">
        <f t="shared" si="31"/>
        <v/>
      </c>
      <c r="L82" s="186" t="str">
        <f t="shared" si="31"/>
        <v/>
      </c>
      <c r="M82" s="186" t="str">
        <f t="shared" si="31"/>
        <v/>
      </c>
      <c r="N82" s="186" t="str">
        <f t="shared" si="31"/>
        <v/>
      </c>
      <c r="O82" s="186" t="str">
        <f t="shared" si="31"/>
        <v/>
      </c>
      <c r="P82" s="186" t="str">
        <f t="shared" si="31"/>
        <v/>
      </c>
      <c r="Q82" s="186" t="str">
        <f t="shared" si="31"/>
        <v/>
      </c>
      <c r="R82" s="198" t="str">
        <f t="shared" si="31"/>
        <v/>
      </c>
      <c r="S82" s="318">
        <f t="shared" si="1"/>
        <v>0</v>
      </c>
      <c r="T82" s="138">
        <f t="shared" si="24"/>
        <v>0</v>
      </c>
      <c r="U82" s="125" t="str">
        <f t="shared" si="25"/>
        <v/>
      </c>
      <c r="V82" s="150"/>
      <c r="W82" s="82"/>
      <c r="X82" s="248" t="str">
        <f t="shared" si="26"/>
        <v>n/a</v>
      </c>
      <c r="Y82" s="139" t="str">
        <f t="shared" si="27"/>
        <v>n/a</v>
      </c>
      <c r="Z82" s="139" t="str">
        <f>IF($Y82="n/a","",IFERROR(COUNTIF($Y$2:$Y82,"="&amp;Y82),""))</f>
        <v/>
      </c>
      <c r="AA82" s="139">
        <f>COUNTIF($X$2:X81,"&lt;"&amp;X82)</f>
        <v>0</v>
      </c>
      <c r="AB82" s="149">
        <f t="shared" si="28"/>
        <v>0</v>
      </c>
      <c r="AC82" s="319">
        <f t="shared" si="9"/>
        <v>0</v>
      </c>
    </row>
    <row r="83" spans="1:33" ht="13.5" thickBot="1" x14ac:dyDescent="0.25">
      <c r="A83" s="231">
        <v>29</v>
      </c>
      <c r="B83" s="200" t="s">
        <v>554</v>
      </c>
      <c r="C83" s="200" t="str">
        <f t="shared" si="23"/>
        <v>ismail dal</v>
      </c>
      <c r="D83" s="230" t="s">
        <v>5</v>
      </c>
      <c r="E83" s="266" t="s">
        <v>555</v>
      </c>
      <c r="F83" s="200"/>
      <c r="G83" s="230">
        <v>21</v>
      </c>
      <c r="H83" s="201" t="str">
        <f t="shared" si="31"/>
        <v/>
      </c>
      <c r="I83" s="201" t="str">
        <f t="shared" si="31"/>
        <v/>
      </c>
      <c r="J83" s="201" t="str">
        <f t="shared" si="31"/>
        <v/>
      </c>
      <c r="K83" s="201" t="str">
        <f t="shared" si="31"/>
        <v/>
      </c>
      <c r="L83" s="201" t="str">
        <f t="shared" si="31"/>
        <v/>
      </c>
      <c r="M83" s="201" t="str">
        <f t="shared" si="31"/>
        <v/>
      </c>
      <c r="N83" s="201" t="str">
        <f t="shared" si="31"/>
        <v/>
      </c>
      <c r="O83" s="201" t="str">
        <f t="shared" si="31"/>
        <v/>
      </c>
      <c r="P83" s="201" t="str">
        <f t="shared" si="31"/>
        <v/>
      </c>
      <c r="Q83" s="201">
        <f t="shared" si="31"/>
        <v>60</v>
      </c>
      <c r="R83" s="202" t="str">
        <f t="shared" si="31"/>
        <v/>
      </c>
      <c r="S83" s="339">
        <f t="shared" si="1"/>
        <v>60</v>
      </c>
      <c r="T83" s="144">
        <f t="shared" si="24"/>
        <v>0</v>
      </c>
      <c r="U83" s="126">
        <f t="shared" si="25"/>
        <v>79.42</v>
      </c>
      <c r="V83" s="199">
        <f t="shared" si="29"/>
        <v>10.207999999999998</v>
      </c>
      <c r="W83" s="135">
        <f t="shared" si="30"/>
        <v>-10</v>
      </c>
      <c r="X83" s="249">
        <f t="shared" si="26"/>
        <v>1</v>
      </c>
      <c r="Y83" s="250">
        <f t="shared" si="27"/>
        <v>2</v>
      </c>
      <c r="Z83" s="250">
        <f>IF($Y83="n/a","",IFERROR(COUNTIF($Y$2:$Y83,"="&amp;Y83),""))</f>
        <v>3</v>
      </c>
      <c r="AA83" s="250">
        <f>COUNTIF($X$2:X82,"&lt;"&amp;X83)</f>
        <v>0</v>
      </c>
      <c r="AB83" s="251">
        <f t="shared" si="28"/>
        <v>60</v>
      </c>
      <c r="AC83" s="340">
        <f t="shared" si="9"/>
        <v>50</v>
      </c>
    </row>
    <row r="84" spans="1:33" ht="13.5" thickBot="1" x14ac:dyDescent="0.25">
      <c r="F84" s="134"/>
      <c r="G84" s="136" t="s">
        <v>27</v>
      </c>
      <c r="H84" s="137">
        <f t="shared" ref="H84:S84" si="32">COUNT(H2:H83)</f>
        <v>1</v>
      </c>
      <c r="I84" s="137">
        <f t="shared" si="32"/>
        <v>1</v>
      </c>
      <c r="J84" s="137">
        <f t="shared" si="32"/>
        <v>1</v>
      </c>
      <c r="K84" s="137">
        <f t="shared" si="32"/>
        <v>2</v>
      </c>
      <c r="L84" s="137">
        <f t="shared" si="32"/>
        <v>6</v>
      </c>
      <c r="M84" s="137">
        <f t="shared" si="32"/>
        <v>3</v>
      </c>
      <c r="N84" s="137">
        <f t="shared" si="32"/>
        <v>1</v>
      </c>
      <c r="O84" s="137">
        <f t="shared" si="32"/>
        <v>0</v>
      </c>
      <c r="P84" s="137">
        <f t="shared" si="32"/>
        <v>0</v>
      </c>
      <c r="Q84" s="137">
        <f t="shared" si="32"/>
        <v>3</v>
      </c>
      <c r="R84" s="137">
        <f t="shared" si="32"/>
        <v>0</v>
      </c>
      <c r="S84" s="226">
        <f t="shared" si="32"/>
        <v>82</v>
      </c>
      <c r="T84" s="154"/>
      <c r="U84" s="154"/>
      <c r="V84" s="147"/>
      <c r="W84" s="154"/>
      <c r="X84" s="154"/>
      <c r="Y84" s="154"/>
      <c r="Z84" s="154"/>
      <c r="AA84" s="154"/>
      <c r="AB84" s="154"/>
      <c r="AC84" s="154"/>
    </row>
    <row r="85" spans="1:33" x14ac:dyDescent="0.2">
      <c r="T85" s="8"/>
      <c r="U85" s="1"/>
      <c r="V85" s="147"/>
      <c r="W85" s="1"/>
      <c r="X85" s="8"/>
      <c r="Y85" s="8"/>
      <c r="Z85" s="8"/>
      <c r="AA85" s="8"/>
      <c r="AB85" s="8"/>
      <c r="AC85" s="1"/>
    </row>
    <row r="86" spans="1:33" customFormat="1" x14ac:dyDescent="0.2">
      <c r="A86" s="83"/>
      <c r="B86" s="345"/>
      <c r="C86" s="2"/>
      <c r="D86" s="85"/>
      <c r="E86" s="84"/>
      <c r="F86" s="84"/>
      <c r="G86" s="84"/>
      <c r="H86" s="84"/>
      <c r="I86" s="84"/>
      <c r="J86" s="84"/>
      <c r="K86" s="84"/>
      <c r="L86" s="84"/>
      <c r="M86" s="84"/>
      <c r="N86" s="84"/>
      <c r="O86" s="84"/>
      <c r="P86" s="84"/>
      <c r="Q86" s="84"/>
      <c r="R86" s="84"/>
      <c r="S86" s="84"/>
      <c r="T86" s="85"/>
      <c r="V86" s="124"/>
      <c r="X86" s="85"/>
      <c r="Y86" s="85"/>
      <c r="Z86" s="85"/>
      <c r="AA86" s="85"/>
      <c r="AB86" s="85"/>
      <c r="AD86" s="84"/>
      <c r="AE86" s="84"/>
      <c r="AF86" s="84"/>
      <c r="AG86" s="84"/>
    </row>
  </sheetData>
  <mergeCells count="1">
    <mergeCell ref="AE1:AG1"/>
  </mergeCells>
  <conditionalFormatting sqref="A2:R13 A66:R83 T2:W83">
    <cfRule type="expression" dxfId="120" priority="56">
      <formula>$D2="OPN"</formula>
    </cfRule>
    <cfRule type="expression" dxfId="119" priority="57">
      <formula>$D2="RES"</formula>
    </cfRule>
    <cfRule type="expression" dxfId="118" priority="58">
      <formula>$D2="SMOD"</formula>
    </cfRule>
    <cfRule type="expression" dxfId="117" priority="59">
      <formula>$D2="CDMOD"</formula>
    </cfRule>
    <cfRule type="expression" dxfId="116" priority="60">
      <formula>$D2="ABMOD"</formula>
    </cfRule>
    <cfRule type="expression" dxfId="115" priority="61">
      <formula>$D2="NBC"</formula>
    </cfRule>
    <cfRule type="expression" dxfId="114" priority="62">
      <formula>$D2="NAC"</formula>
    </cfRule>
    <cfRule type="expression" dxfId="113" priority="63">
      <formula>$D2="SND"</formula>
    </cfRule>
    <cfRule type="expression" dxfId="112" priority="64">
      <formula>$D2="SNC"</formula>
    </cfRule>
    <cfRule type="expression" dxfId="111" priority="65">
      <formula>$D2="SNB"</formula>
    </cfRule>
    <cfRule type="expression" dxfId="110" priority="66">
      <formula>$D2="SNA"</formula>
    </cfRule>
  </conditionalFormatting>
  <conditionalFormatting sqref="A32:R49">
    <cfRule type="expression" dxfId="109" priority="45">
      <formula>$D32="OPN"</formula>
    </cfRule>
    <cfRule type="expression" dxfId="108" priority="46">
      <formula>$D32="RES"</formula>
    </cfRule>
    <cfRule type="expression" dxfId="107" priority="47">
      <formula>$D32="SMOD"</formula>
    </cfRule>
    <cfRule type="expression" dxfId="106" priority="48">
      <formula>$D32="CDMOD"</formula>
    </cfRule>
    <cfRule type="expression" dxfId="105" priority="49">
      <formula>$D32="ABMOD"</formula>
    </cfRule>
    <cfRule type="expression" dxfId="104" priority="50">
      <formula>$D32="NBC"</formula>
    </cfRule>
    <cfRule type="expression" dxfId="103" priority="51">
      <formula>$D32="NAC"</formula>
    </cfRule>
    <cfRule type="expression" dxfId="102" priority="52">
      <formula>$D32="SND"</formula>
    </cfRule>
    <cfRule type="expression" dxfId="101" priority="53">
      <formula>$D32="SNC"</formula>
    </cfRule>
    <cfRule type="expression" dxfId="100" priority="54">
      <formula>$D32="SNB"</formula>
    </cfRule>
    <cfRule type="expression" dxfId="99" priority="55">
      <formula>$D32="SNA"</formula>
    </cfRule>
  </conditionalFormatting>
  <conditionalFormatting sqref="A14:R31">
    <cfRule type="expression" dxfId="98" priority="34">
      <formula>$D14="OPN"</formula>
    </cfRule>
    <cfRule type="expression" dxfId="97" priority="35">
      <formula>$D14="RES"</formula>
    </cfRule>
    <cfRule type="expression" dxfId="96" priority="36">
      <formula>$D14="SMOD"</formula>
    </cfRule>
    <cfRule type="expression" dxfId="95" priority="37">
      <formula>$D14="CDMOD"</formula>
    </cfRule>
    <cfRule type="expression" dxfId="94" priority="38">
      <formula>$D14="ABMOD"</formula>
    </cfRule>
    <cfRule type="expression" dxfId="93" priority="39">
      <formula>$D14="NBC"</formula>
    </cfRule>
    <cfRule type="expression" dxfId="92" priority="40">
      <formula>$D14="NAC"</formula>
    </cfRule>
    <cfRule type="expression" dxfId="91" priority="41">
      <formula>$D14="SND"</formula>
    </cfRule>
    <cfRule type="expression" dxfId="90" priority="42">
      <formula>$D14="SNC"</formula>
    </cfRule>
    <cfRule type="expression" dxfId="89" priority="43">
      <formula>$D14="SNB"</formula>
    </cfRule>
    <cfRule type="expression" dxfId="88" priority="44">
      <formula>$D14="SNA"</formula>
    </cfRule>
  </conditionalFormatting>
  <conditionalFormatting sqref="A65:R65">
    <cfRule type="expression" dxfId="87" priority="23">
      <formula>$D65="OPN"</formula>
    </cfRule>
    <cfRule type="expression" dxfId="86" priority="24">
      <formula>$D65="RES"</formula>
    </cfRule>
    <cfRule type="expression" dxfId="85" priority="25">
      <formula>$D65="SMOD"</formula>
    </cfRule>
    <cfRule type="expression" dxfId="84" priority="26">
      <formula>$D65="CDMOD"</formula>
    </cfRule>
    <cfRule type="expression" dxfId="83" priority="27">
      <formula>$D65="ABMOD"</formula>
    </cfRule>
    <cfRule type="expression" dxfId="82" priority="28">
      <formula>$D65="NBC"</formula>
    </cfRule>
    <cfRule type="expression" dxfId="81" priority="29">
      <formula>$D65="NAC"</formula>
    </cfRule>
    <cfRule type="expression" dxfId="80" priority="30">
      <formula>$D65="SND"</formula>
    </cfRule>
    <cfRule type="expression" dxfId="79" priority="31">
      <formula>$D65="SNC"</formula>
    </cfRule>
    <cfRule type="expression" dxfId="78" priority="32">
      <formula>$D65="SNB"</formula>
    </cfRule>
    <cfRule type="expression" dxfId="77" priority="33">
      <formula>$D65="SNA"</formula>
    </cfRule>
  </conditionalFormatting>
  <conditionalFormatting sqref="A51:R64">
    <cfRule type="expression" dxfId="76" priority="12">
      <formula>$D51="OPN"</formula>
    </cfRule>
    <cfRule type="expression" dxfId="75" priority="13">
      <formula>$D51="RES"</formula>
    </cfRule>
    <cfRule type="expression" dxfId="74" priority="14">
      <formula>$D51="SMOD"</formula>
    </cfRule>
    <cfRule type="expression" dxfId="73" priority="15">
      <formula>$D51="CDMOD"</formula>
    </cfRule>
    <cfRule type="expression" dxfId="72" priority="16">
      <formula>$D51="ABMOD"</formula>
    </cfRule>
    <cfRule type="expression" dxfId="71" priority="17">
      <formula>$D51="NBC"</formula>
    </cfRule>
    <cfRule type="expression" dxfId="70" priority="18">
      <formula>$D51="NAC"</formula>
    </cfRule>
    <cfRule type="expression" dxfId="69" priority="19">
      <formula>$D51="SND"</formula>
    </cfRule>
    <cfRule type="expression" dxfId="68" priority="20">
      <formula>$D51="SNC"</formula>
    </cfRule>
    <cfRule type="expression" dxfId="67" priority="21">
      <formula>$D51="SNB"</formula>
    </cfRule>
    <cfRule type="expression" dxfId="66" priority="22">
      <formula>$D51="SNA"</formula>
    </cfRule>
  </conditionalFormatting>
  <conditionalFormatting sqref="A50:R50">
    <cfRule type="expression" dxfId="65" priority="1">
      <formula>$D50="OPN"</formula>
    </cfRule>
    <cfRule type="expression" dxfId="64" priority="2">
      <formula>$D50="RES"</formula>
    </cfRule>
    <cfRule type="expression" dxfId="63" priority="3">
      <formula>$D50="SMOD"</formula>
    </cfRule>
    <cfRule type="expression" dxfId="62" priority="4">
      <formula>$D50="CDMOD"</formula>
    </cfRule>
    <cfRule type="expression" dxfId="61" priority="5">
      <formula>$D50="ABMOD"</formula>
    </cfRule>
    <cfRule type="expression" dxfId="60" priority="6">
      <formula>$D50="NBC"</formula>
    </cfRule>
    <cfRule type="expression" dxfId="59" priority="7">
      <formula>$D50="NAC"</formula>
    </cfRule>
    <cfRule type="expression" dxfId="58" priority="8">
      <formula>$D50="SND"</formula>
    </cfRule>
    <cfRule type="expression" dxfId="57" priority="9">
      <formula>$D50="SNC"</formula>
    </cfRule>
    <cfRule type="expression" dxfId="56" priority="10">
      <formula>$D50="SNB"</formula>
    </cfRule>
    <cfRule type="expression" dxfId="55" priority="11">
      <formula>$D50="SNA"</formula>
    </cfRule>
  </conditionalFormatting>
  <pageMargins left="0.7" right="0.7" top="0.75" bottom="0.75" header="0.3" footer="0.3"/>
  <pageSetup paperSize="9"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41"/>
  <sheetViews>
    <sheetView zoomScale="90" zoomScaleNormal="90" workbookViewId="0">
      <selection activeCell="A2" sqref="A2"/>
    </sheetView>
  </sheetViews>
  <sheetFormatPr defaultColWidth="8.85546875" defaultRowHeight="12.75" x14ac:dyDescent="0.2"/>
  <cols>
    <col min="1" max="1" width="8.140625" style="83" customWidth="1"/>
    <col min="2" max="2" width="23.7109375" style="84" customWidth="1"/>
    <col min="3" max="3" width="5.85546875" style="84" hidden="1" customWidth="1"/>
    <col min="4" max="4" width="8.28515625" style="84" bestFit="1" customWidth="1"/>
    <col min="5" max="5" width="11.5703125" style="84" customWidth="1"/>
    <col min="6" max="6" width="15" style="84" bestFit="1" customWidth="1"/>
    <col min="7" max="7" width="9.28515625" style="84" bestFit="1" customWidth="1"/>
    <col min="8" max="18" width="7.7109375" style="84" customWidth="1"/>
    <col min="19" max="19" width="6.7109375" style="84" customWidth="1"/>
    <col min="20" max="20" width="7.28515625" style="84" bestFit="1" customWidth="1"/>
    <col min="21" max="21" width="8.28515625" style="84" customWidth="1"/>
    <col min="22" max="22" width="8.85546875" style="124" customWidth="1"/>
    <col min="23" max="23" width="8.85546875" style="84" customWidth="1"/>
    <col min="24" max="24" width="14.28515625" style="84" hidden="1" customWidth="1"/>
    <col min="25" max="27" width="8.85546875" style="84" hidden="1" customWidth="1"/>
    <col min="28" max="28" width="11.42578125" style="84" hidden="1" customWidth="1"/>
    <col min="29" max="29" width="8.85546875" style="84" customWidth="1"/>
    <col min="30" max="30" width="5.85546875" style="84" customWidth="1"/>
    <col min="31" max="31" width="8.85546875" style="84"/>
    <col min="32" max="32" width="22.28515625" style="84" customWidth="1"/>
    <col min="33" max="33" width="10.28515625" style="84" customWidth="1"/>
    <col min="34" max="16384" width="8.85546875" style="84"/>
  </cols>
  <sheetData>
    <row r="1" spans="1:33" s="83" customFormat="1" ht="43.15" customHeight="1" thickBot="1" x14ac:dyDescent="0.25">
      <c r="A1" s="252" t="s">
        <v>23</v>
      </c>
      <c r="B1" s="253" t="s">
        <v>1</v>
      </c>
      <c r="C1" s="254" t="s">
        <v>1</v>
      </c>
      <c r="D1" s="254" t="s">
        <v>2</v>
      </c>
      <c r="E1" s="285" t="s">
        <v>24</v>
      </c>
      <c r="F1" s="286"/>
      <c r="G1" s="286" t="s">
        <v>25</v>
      </c>
      <c r="H1" s="255" t="s">
        <v>14</v>
      </c>
      <c r="I1" s="256" t="s">
        <v>13</v>
      </c>
      <c r="J1" s="257" t="s">
        <v>16</v>
      </c>
      <c r="K1" s="258" t="s">
        <v>49</v>
      </c>
      <c r="L1" s="259" t="s">
        <v>48</v>
      </c>
      <c r="M1" s="260" t="s">
        <v>21</v>
      </c>
      <c r="N1" s="261" t="s">
        <v>22</v>
      </c>
      <c r="O1" s="262" t="s">
        <v>47</v>
      </c>
      <c r="P1" s="263" t="s">
        <v>4</v>
      </c>
      <c r="Q1" s="264" t="s">
        <v>5</v>
      </c>
      <c r="R1" s="265" t="s">
        <v>3</v>
      </c>
      <c r="S1" s="227" t="s">
        <v>57</v>
      </c>
      <c r="T1" s="145" t="s">
        <v>78</v>
      </c>
      <c r="U1" s="145" t="s">
        <v>54</v>
      </c>
      <c r="V1" s="148" t="s">
        <v>55</v>
      </c>
      <c r="W1" s="146" t="s">
        <v>56</v>
      </c>
      <c r="X1" s="228" t="s">
        <v>76</v>
      </c>
      <c r="Y1" s="228" t="s">
        <v>2</v>
      </c>
      <c r="Z1" s="228" t="s">
        <v>80</v>
      </c>
      <c r="AA1" s="228" t="s">
        <v>72</v>
      </c>
      <c r="AB1" s="228" t="s">
        <v>77</v>
      </c>
      <c r="AC1" s="227" t="s">
        <v>81</v>
      </c>
      <c r="AE1" s="422" t="s">
        <v>91</v>
      </c>
      <c r="AF1" s="422"/>
      <c r="AG1" s="422"/>
    </row>
    <row r="2" spans="1:33" x14ac:dyDescent="0.2">
      <c r="A2" s="346">
        <v>724</v>
      </c>
      <c r="B2" s="378" t="s">
        <v>212</v>
      </c>
      <c r="C2" s="378" t="str">
        <f t="shared" ref="C2:C38" si="0">LOWER(B2)</f>
        <v>dean monik</v>
      </c>
      <c r="D2" s="347" t="s">
        <v>26</v>
      </c>
      <c r="E2" s="379" t="s">
        <v>558</v>
      </c>
      <c r="F2" s="378"/>
      <c r="G2" s="347" t="s">
        <v>559</v>
      </c>
      <c r="H2" s="280" t="str">
        <f t="shared" ref="H2:R17" si="1">IF($D2=H$1,$S2,"")</f>
        <v/>
      </c>
      <c r="I2" s="280" t="str">
        <f t="shared" si="1"/>
        <v/>
      </c>
      <c r="J2" s="280" t="str">
        <f t="shared" si="1"/>
        <v/>
      </c>
      <c r="K2" s="280" t="str">
        <f t="shared" si="1"/>
        <v/>
      </c>
      <c r="L2" s="280" t="str">
        <f t="shared" si="1"/>
        <v/>
      </c>
      <c r="M2" s="280" t="str">
        <f t="shared" si="1"/>
        <v/>
      </c>
      <c r="N2" s="280" t="str">
        <f t="shared" si="1"/>
        <v/>
      </c>
      <c r="O2" s="280" t="str">
        <f t="shared" si="1"/>
        <v/>
      </c>
      <c r="P2" s="280" t="str">
        <f t="shared" si="1"/>
        <v/>
      </c>
      <c r="Q2" s="280" t="str">
        <f t="shared" si="1"/>
        <v/>
      </c>
      <c r="R2" s="281" t="str">
        <f t="shared" si="1"/>
        <v/>
      </c>
      <c r="S2" s="151">
        <f t="shared" ref="S2:S38" si="2">IFERROR(VLOOKUP($Z2,Points2018,2,0),0)</f>
        <v>0</v>
      </c>
      <c r="T2" s="272">
        <f t="shared" ref="T2:T38" si="3">AB2-S2</f>
        <v>0</v>
      </c>
      <c r="U2" s="273" t="str">
        <f t="shared" ref="U2:U38" si="4">IFERROR(VLOOKUP(D2,BenchmarksRd1,3,0)*86400,"")</f>
        <v/>
      </c>
      <c r="V2" s="274" t="str">
        <f t="shared" ref="V2:V22" si="5">IFERROR((($E2*86400)-U2),"")</f>
        <v/>
      </c>
      <c r="W2" s="275"/>
      <c r="X2" s="247" t="str">
        <f t="shared" ref="X2:X38" si="6">IFERROR(VLOOKUP(D2,Class2019,4,0),"n/a")</f>
        <v>n/a</v>
      </c>
      <c r="Y2" s="155" t="str">
        <f t="shared" ref="Y2:Y38" si="7">IFERROR(VLOOKUP(D2,Class2019,3,0),"n/a")</f>
        <v>n/a</v>
      </c>
      <c r="Z2" s="155" t="str">
        <f>IF($Y2="n/a","",IFERROR(COUNTIF($Y$2:$Y2,"="&amp;Y2),""))</f>
        <v/>
      </c>
      <c r="AA2" s="155">
        <f>COUNTIF($X1:X$2,"&lt;"&amp;X2)</f>
        <v>0</v>
      </c>
      <c r="AB2" s="185">
        <f t="shared" ref="AB2:AB38" si="8">IF($Y2="n/a",0,IFERROR(VLOOKUP(Z2+AA2,Points2019,2,0),15))</f>
        <v>0</v>
      </c>
      <c r="AC2" s="151">
        <f t="shared" ref="AC2:AC38" si="9">(S2+T2+W2)</f>
        <v>0</v>
      </c>
      <c r="AE2" s="187" t="s">
        <v>3</v>
      </c>
      <c r="AF2" s="208" t="s">
        <v>65</v>
      </c>
      <c r="AG2" s="225">
        <v>1.4273495370370371E-3</v>
      </c>
    </row>
    <row r="3" spans="1:33" x14ac:dyDescent="0.2">
      <c r="A3" s="229">
        <v>73</v>
      </c>
      <c r="B3" s="1" t="s">
        <v>219</v>
      </c>
      <c r="C3" s="1" t="str">
        <f t="shared" si="0"/>
        <v>david adam</v>
      </c>
      <c r="D3" s="8" t="s">
        <v>16</v>
      </c>
      <c r="E3" s="17" t="s">
        <v>560</v>
      </c>
      <c r="F3" s="1"/>
      <c r="G3" s="8" t="s">
        <v>222</v>
      </c>
      <c r="H3" s="186" t="str">
        <f t="shared" si="1"/>
        <v/>
      </c>
      <c r="I3" s="186" t="str">
        <f t="shared" si="1"/>
        <v/>
      </c>
      <c r="J3" s="186">
        <f t="shared" si="1"/>
        <v>100</v>
      </c>
      <c r="K3" s="186" t="str">
        <f t="shared" si="1"/>
        <v/>
      </c>
      <c r="L3" s="186" t="str">
        <f t="shared" si="1"/>
        <v/>
      </c>
      <c r="M3" s="186" t="str">
        <f t="shared" si="1"/>
        <v/>
      </c>
      <c r="N3" s="186" t="str">
        <f t="shared" si="1"/>
        <v/>
      </c>
      <c r="O3" s="186" t="str">
        <f t="shared" si="1"/>
        <v/>
      </c>
      <c r="P3" s="186" t="str">
        <f t="shared" si="1"/>
        <v/>
      </c>
      <c r="Q3" s="186" t="str">
        <f t="shared" si="1"/>
        <v/>
      </c>
      <c r="R3" s="198" t="str">
        <f t="shared" si="1"/>
        <v/>
      </c>
      <c r="S3" s="152">
        <f t="shared" si="2"/>
        <v>100</v>
      </c>
      <c r="T3" s="138">
        <f t="shared" si="3"/>
        <v>0</v>
      </c>
      <c r="U3" s="125">
        <f t="shared" si="4"/>
        <v>111.39800000000001</v>
      </c>
      <c r="V3" s="150">
        <f t="shared" si="5"/>
        <v>2.130999999999986</v>
      </c>
      <c r="W3" s="82">
        <f>IF(V3&lt;=0,10,IF(V3&lt;1,5,IF(V3&lt;2,0,IF(V3&lt;3,-5,-10))))</f>
        <v>-5</v>
      </c>
      <c r="X3" s="248">
        <f t="shared" si="6"/>
        <v>5</v>
      </c>
      <c r="Y3" s="139">
        <f t="shared" si="7"/>
        <v>9</v>
      </c>
      <c r="Z3" s="139">
        <f>IF($Y3="n/a","",IFERROR(COUNTIF($Y$2:$Y3,"="&amp;Y3),""))</f>
        <v>1</v>
      </c>
      <c r="AA3" s="139">
        <f>COUNTIF($X$2:X2,"&lt;"&amp;X3)</f>
        <v>0</v>
      </c>
      <c r="AB3" s="149">
        <f t="shared" si="8"/>
        <v>100</v>
      </c>
      <c r="AC3" s="152">
        <f t="shared" si="9"/>
        <v>95</v>
      </c>
      <c r="AE3" s="188" t="s">
        <v>5</v>
      </c>
      <c r="AF3" s="209" t="s">
        <v>67</v>
      </c>
      <c r="AG3" s="282">
        <v>1.4203472222222224E-3</v>
      </c>
    </row>
    <row r="4" spans="1:33" x14ac:dyDescent="0.2">
      <c r="A4" s="229">
        <v>88</v>
      </c>
      <c r="B4" s="245" t="s">
        <v>216</v>
      </c>
      <c r="C4" s="1" t="str">
        <f t="shared" si="0"/>
        <v>randy stagno navarra</v>
      </c>
      <c r="D4" s="8" t="s">
        <v>16</v>
      </c>
      <c r="E4" s="17" t="s">
        <v>561</v>
      </c>
      <c r="F4" s="1"/>
      <c r="G4" s="8" t="s">
        <v>369</v>
      </c>
      <c r="H4" s="186" t="str">
        <f t="shared" si="1"/>
        <v/>
      </c>
      <c r="I4" s="186" t="str">
        <f t="shared" si="1"/>
        <v/>
      </c>
      <c r="J4" s="186">
        <f t="shared" si="1"/>
        <v>75</v>
      </c>
      <c r="K4" s="186" t="str">
        <f t="shared" si="1"/>
        <v/>
      </c>
      <c r="L4" s="186" t="str">
        <f t="shared" si="1"/>
        <v/>
      </c>
      <c r="M4" s="186" t="str">
        <f t="shared" si="1"/>
        <v/>
      </c>
      <c r="N4" s="186" t="str">
        <f t="shared" si="1"/>
        <v/>
      </c>
      <c r="O4" s="186" t="str">
        <f t="shared" si="1"/>
        <v/>
      </c>
      <c r="P4" s="186" t="str">
        <f t="shared" si="1"/>
        <v/>
      </c>
      <c r="Q4" s="186" t="str">
        <f t="shared" si="1"/>
        <v/>
      </c>
      <c r="R4" s="198" t="str">
        <f t="shared" si="1"/>
        <v/>
      </c>
      <c r="S4" s="152">
        <f t="shared" si="2"/>
        <v>75</v>
      </c>
      <c r="T4" s="138">
        <f t="shared" si="3"/>
        <v>0</v>
      </c>
      <c r="U4" s="125">
        <f t="shared" si="4"/>
        <v>111.39800000000001</v>
      </c>
      <c r="V4" s="150">
        <f t="shared" si="5"/>
        <v>2.6479999999999961</v>
      </c>
      <c r="W4" s="82">
        <f>IF(V4&lt;=0,10,IF(V4&lt;1,5,IF(V4&lt;2,0,IF(V4&lt;3,-5,-10))))</f>
        <v>-5</v>
      </c>
      <c r="X4" s="248">
        <f t="shared" si="6"/>
        <v>5</v>
      </c>
      <c r="Y4" s="139">
        <f t="shared" si="7"/>
        <v>9</v>
      </c>
      <c r="Z4" s="139">
        <f>IF($Y4="n/a","",IFERROR(COUNTIF($Y$2:$Y4,"="&amp;Y4),""))</f>
        <v>2</v>
      </c>
      <c r="AA4" s="139">
        <f>COUNTIF($X$2:X3,"&lt;"&amp;X4)</f>
        <v>0</v>
      </c>
      <c r="AB4" s="149">
        <f t="shared" si="8"/>
        <v>75</v>
      </c>
      <c r="AC4" s="152">
        <f t="shared" si="9"/>
        <v>70</v>
      </c>
      <c r="AE4" s="189" t="s">
        <v>4</v>
      </c>
      <c r="AF4" s="216" t="s">
        <v>62</v>
      </c>
      <c r="AG4" s="210">
        <v>1.3765625000000002E-3</v>
      </c>
    </row>
    <row r="5" spans="1:33" x14ac:dyDescent="0.2">
      <c r="A5" s="229">
        <v>124</v>
      </c>
      <c r="B5" s="1" t="s">
        <v>217</v>
      </c>
      <c r="C5" s="1" t="str">
        <f t="shared" si="0"/>
        <v>ray monik</v>
      </c>
      <c r="D5" s="8" t="s">
        <v>13</v>
      </c>
      <c r="E5" s="17" t="s">
        <v>562</v>
      </c>
      <c r="F5" s="1"/>
      <c r="G5" s="8" t="s">
        <v>236</v>
      </c>
      <c r="H5" s="186" t="str">
        <f t="shared" si="1"/>
        <v/>
      </c>
      <c r="I5" s="186">
        <f t="shared" si="1"/>
        <v>100</v>
      </c>
      <c r="J5" s="186" t="str">
        <f t="shared" si="1"/>
        <v/>
      </c>
      <c r="K5" s="186" t="str">
        <f t="shared" si="1"/>
        <v/>
      </c>
      <c r="L5" s="186" t="str">
        <f t="shared" si="1"/>
        <v/>
      </c>
      <c r="M5" s="186" t="str">
        <f t="shared" si="1"/>
        <v/>
      </c>
      <c r="N5" s="186" t="str">
        <f t="shared" si="1"/>
        <v/>
      </c>
      <c r="O5" s="186" t="str">
        <f t="shared" si="1"/>
        <v/>
      </c>
      <c r="P5" s="186" t="str">
        <f t="shared" si="1"/>
        <v/>
      </c>
      <c r="Q5" s="186" t="str">
        <f t="shared" si="1"/>
        <v/>
      </c>
      <c r="R5" s="198" t="str">
        <f t="shared" si="1"/>
        <v/>
      </c>
      <c r="S5" s="152">
        <f t="shared" si="2"/>
        <v>100</v>
      </c>
      <c r="T5" s="138">
        <f t="shared" si="3"/>
        <v>-40</v>
      </c>
      <c r="U5" s="125">
        <f t="shared" si="4"/>
        <v>109.967</v>
      </c>
      <c r="V5" s="150">
        <f t="shared" si="5"/>
        <v>4.0830000000000126</v>
      </c>
      <c r="W5" s="82">
        <f t="shared" ref="W5:W38" si="10">IF(V5&lt;=0,10,IF(V5&lt;1,5,IF(V5&lt;2,0,IF(V5&lt;3,-5,-10))))</f>
        <v>-10</v>
      </c>
      <c r="X5" s="248">
        <f t="shared" si="6"/>
        <v>6</v>
      </c>
      <c r="Y5" s="139">
        <f t="shared" si="7"/>
        <v>10</v>
      </c>
      <c r="Z5" s="139">
        <f>IF($Y5="n/a","",IFERROR(COUNTIF($Y$2:$Y5,"="&amp;Y5),""))</f>
        <v>1</v>
      </c>
      <c r="AA5" s="139">
        <f>COUNTIF($X$2:X4,"&lt;"&amp;X5)</f>
        <v>2</v>
      </c>
      <c r="AB5" s="149">
        <f t="shared" si="8"/>
        <v>60</v>
      </c>
      <c r="AC5" s="152">
        <f t="shared" si="9"/>
        <v>50</v>
      </c>
      <c r="AE5" s="190" t="s">
        <v>47</v>
      </c>
      <c r="AF5" s="217" t="s">
        <v>64</v>
      </c>
      <c r="AG5" s="211">
        <v>1.3754282407407406E-3</v>
      </c>
    </row>
    <row r="6" spans="1:33" x14ac:dyDescent="0.2">
      <c r="A6" s="229">
        <v>612</v>
      </c>
      <c r="B6" s="1" t="s">
        <v>563</v>
      </c>
      <c r="C6" s="1" t="str">
        <f t="shared" si="0"/>
        <v>gareth pedley</v>
      </c>
      <c r="D6" s="8" t="s">
        <v>26</v>
      </c>
      <c r="E6" s="17" t="s">
        <v>564</v>
      </c>
      <c r="F6" s="1"/>
      <c r="G6" s="8" t="s">
        <v>135</v>
      </c>
      <c r="H6" s="186" t="str">
        <f t="shared" si="1"/>
        <v/>
      </c>
      <c r="I6" s="186" t="str">
        <f t="shared" si="1"/>
        <v/>
      </c>
      <c r="J6" s="186" t="str">
        <f t="shared" si="1"/>
        <v/>
      </c>
      <c r="K6" s="186" t="str">
        <f t="shared" si="1"/>
        <v/>
      </c>
      <c r="L6" s="186" t="str">
        <f t="shared" si="1"/>
        <v/>
      </c>
      <c r="M6" s="186" t="str">
        <f t="shared" si="1"/>
        <v/>
      </c>
      <c r="N6" s="186" t="str">
        <f t="shared" si="1"/>
        <v/>
      </c>
      <c r="O6" s="186" t="str">
        <f t="shared" si="1"/>
        <v/>
      </c>
      <c r="P6" s="186" t="str">
        <f t="shared" si="1"/>
        <v/>
      </c>
      <c r="Q6" s="186" t="str">
        <f t="shared" si="1"/>
        <v/>
      </c>
      <c r="R6" s="198" t="str">
        <f t="shared" si="1"/>
        <v/>
      </c>
      <c r="S6" s="152">
        <f t="shared" si="2"/>
        <v>0</v>
      </c>
      <c r="T6" s="138">
        <f t="shared" si="3"/>
        <v>0</v>
      </c>
      <c r="U6" s="125" t="str">
        <f t="shared" si="4"/>
        <v/>
      </c>
      <c r="V6" s="150" t="str">
        <f t="shared" si="5"/>
        <v/>
      </c>
      <c r="W6" s="82"/>
      <c r="X6" s="248" t="str">
        <f t="shared" si="6"/>
        <v>n/a</v>
      </c>
      <c r="Y6" s="139" t="str">
        <f t="shared" si="7"/>
        <v>n/a</v>
      </c>
      <c r="Z6" s="139" t="str">
        <f>IF($Y6="n/a","",IFERROR(COUNTIF($Y$2:$Y6,"="&amp;Y6),""))</f>
        <v/>
      </c>
      <c r="AA6" s="139">
        <f>COUNTIF($X$2:X5,"&lt;"&amp;X6)</f>
        <v>0</v>
      </c>
      <c r="AB6" s="149">
        <f t="shared" si="8"/>
        <v>0</v>
      </c>
      <c r="AC6" s="152">
        <f t="shared" si="9"/>
        <v>0</v>
      </c>
      <c r="AE6" s="191" t="s">
        <v>22</v>
      </c>
      <c r="AF6" s="218" t="s">
        <v>65</v>
      </c>
      <c r="AG6" s="212">
        <v>1.4134722222222222E-3</v>
      </c>
    </row>
    <row r="7" spans="1:33" x14ac:dyDescent="0.2">
      <c r="A7" s="229">
        <v>79</v>
      </c>
      <c r="B7" s="1" t="s">
        <v>292</v>
      </c>
      <c r="C7" s="1" t="str">
        <f t="shared" si="0"/>
        <v>dean hasnat</v>
      </c>
      <c r="D7" s="8" t="s">
        <v>48</v>
      </c>
      <c r="E7" s="297" t="s">
        <v>565</v>
      </c>
      <c r="F7" s="287" t="s">
        <v>104</v>
      </c>
      <c r="G7" s="8" t="s">
        <v>135</v>
      </c>
      <c r="H7" s="186" t="str">
        <f t="shared" si="1"/>
        <v/>
      </c>
      <c r="I7" s="186" t="str">
        <f t="shared" si="1"/>
        <v/>
      </c>
      <c r="J7" s="186" t="str">
        <f t="shared" si="1"/>
        <v/>
      </c>
      <c r="K7" s="186" t="str">
        <f t="shared" si="1"/>
        <v/>
      </c>
      <c r="L7" s="186">
        <f t="shared" si="1"/>
        <v>100</v>
      </c>
      <c r="M7" s="186" t="str">
        <f t="shared" si="1"/>
        <v/>
      </c>
      <c r="N7" s="186" t="str">
        <f t="shared" si="1"/>
        <v/>
      </c>
      <c r="O7" s="186" t="str">
        <f t="shared" si="1"/>
        <v/>
      </c>
      <c r="P7" s="186" t="str">
        <f t="shared" si="1"/>
        <v/>
      </c>
      <c r="Q7" s="186" t="str">
        <f t="shared" si="1"/>
        <v/>
      </c>
      <c r="R7" s="198" t="str">
        <f t="shared" si="1"/>
        <v/>
      </c>
      <c r="S7" s="152">
        <f t="shared" si="2"/>
        <v>100</v>
      </c>
      <c r="T7" s="138">
        <f t="shared" si="3"/>
        <v>0</v>
      </c>
      <c r="U7" s="125">
        <f t="shared" si="4"/>
        <v>115.76499999999999</v>
      </c>
      <c r="V7" s="150">
        <f t="shared" si="5"/>
        <v>-1.1019999999999897</v>
      </c>
      <c r="W7" s="82">
        <f t="shared" si="10"/>
        <v>10</v>
      </c>
      <c r="X7" s="248">
        <f t="shared" si="6"/>
        <v>4</v>
      </c>
      <c r="Y7" s="139">
        <f t="shared" si="7"/>
        <v>7</v>
      </c>
      <c r="Z7" s="139">
        <f>IF($Y7="n/a","",IFERROR(COUNTIF($Y$2:$Y7,"="&amp;Y7),""))</f>
        <v>1</v>
      </c>
      <c r="AA7" s="139">
        <f>COUNTIF($X$2:X6,"&lt;"&amp;X7)</f>
        <v>0</v>
      </c>
      <c r="AB7" s="149">
        <f t="shared" si="8"/>
        <v>100</v>
      </c>
      <c r="AC7" s="152">
        <f t="shared" si="9"/>
        <v>110</v>
      </c>
      <c r="AE7" s="192" t="s">
        <v>21</v>
      </c>
      <c r="AF7" s="213" t="s">
        <v>93</v>
      </c>
      <c r="AG7" s="246" t="s">
        <v>103</v>
      </c>
    </row>
    <row r="8" spans="1:33" x14ac:dyDescent="0.2">
      <c r="A8" s="229">
        <v>146</v>
      </c>
      <c r="B8" s="1" t="s">
        <v>345</v>
      </c>
      <c r="C8" s="1" t="str">
        <f t="shared" si="0"/>
        <v>dean watchorn</v>
      </c>
      <c r="D8" s="8" t="s">
        <v>26</v>
      </c>
      <c r="E8" s="17" t="s">
        <v>566</v>
      </c>
      <c r="F8" s="1"/>
      <c r="G8" s="8" t="s">
        <v>559</v>
      </c>
      <c r="H8" s="186" t="str">
        <f t="shared" si="1"/>
        <v/>
      </c>
      <c r="I8" s="186" t="str">
        <f t="shared" si="1"/>
        <v/>
      </c>
      <c r="J8" s="186" t="str">
        <f t="shared" si="1"/>
        <v/>
      </c>
      <c r="K8" s="186" t="str">
        <f t="shared" si="1"/>
        <v/>
      </c>
      <c r="L8" s="186" t="str">
        <f t="shared" si="1"/>
        <v/>
      </c>
      <c r="M8" s="186" t="str">
        <f t="shared" si="1"/>
        <v/>
      </c>
      <c r="N8" s="186" t="str">
        <f t="shared" si="1"/>
        <v/>
      </c>
      <c r="O8" s="186" t="str">
        <f t="shared" si="1"/>
        <v/>
      </c>
      <c r="P8" s="186" t="str">
        <f t="shared" si="1"/>
        <v/>
      </c>
      <c r="Q8" s="186" t="str">
        <f t="shared" si="1"/>
        <v/>
      </c>
      <c r="R8" s="198" t="str">
        <f t="shared" si="1"/>
        <v/>
      </c>
      <c r="S8" s="152">
        <f t="shared" si="2"/>
        <v>0</v>
      </c>
      <c r="T8" s="138">
        <f t="shared" si="3"/>
        <v>0</v>
      </c>
      <c r="U8" s="125" t="str">
        <f t="shared" si="4"/>
        <v/>
      </c>
      <c r="V8" s="150" t="str">
        <f t="shared" si="5"/>
        <v/>
      </c>
      <c r="W8" s="82"/>
      <c r="X8" s="248" t="str">
        <f t="shared" si="6"/>
        <v>n/a</v>
      </c>
      <c r="Y8" s="139" t="str">
        <f t="shared" si="7"/>
        <v>n/a</v>
      </c>
      <c r="Z8" s="139" t="str">
        <f>IF($Y8="n/a","",IFERROR(COUNTIF($Y$2:$Y8,"="&amp;Y8),""))</f>
        <v/>
      </c>
      <c r="AA8" s="139">
        <f>COUNTIF($X$2:X7,"&lt;"&amp;X8)</f>
        <v>0</v>
      </c>
      <c r="AB8" s="149">
        <f t="shared" si="8"/>
        <v>0</v>
      </c>
      <c r="AC8" s="152">
        <f t="shared" si="9"/>
        <v>0</v>
      </c>
      <c r="AE8" s="193" t="s">
        <v>48</v>
      </c>
      <c r="AF8" s="219" t="s">
        <v>89</v>
      </c>
      <c r="AG8" s="284" t="s">
        <v>148</v>
      </c>
    </row>
    <row r="9" spans="1:33" x14ac:dyDescent="0.2">
      <c r="A9" s="229">
        <v>6</v>
      </c>
      <c r="B9" s="1" t="s">
        <v>211</v>
      </c>
      <c r="C9" s="1" t="str">
        <f t="shared" si="0"/>
        <v>russell garner</v>
      </c>
      <c r="D9" s="8" t="s">
        <v>48</v>
      </c>
      <c r="E9" s="17" t="s">
        <v>567</v>
      </c>
      <c r="F9" s="1"/>
      <c r="G9" s="8" t="s">
        <v>568</v>
      </c>
      <c r="H9" s="186" t="str">
        <f t="shared" si="1"/>
        <v/>
      </c>
      <c r="I9" s="186" t="str">
        <f t="shared" si="1"/>
        <v/>
      </c>
      <c r="J9" s="186" t="str">
        <f t="shared" si="1"/>
        <v/>
      </c>
      <c r="K9" s="186" t="str">
        <f t="shared" si="1"/>
        <v/>
      </c>
      <c r="L9" s="186">
        <f t="shared" si="1"/>
        <v>75</v>
      </c>
      <c r="M9" s="186" t="str">
        <f t="shared" si="1"/>
        <v/>
      </c>
      <c r="N9" s="186" t="str">
        <f t="shared" si="1"/>
        <v/>
      </c>
      <c r="O9" s="186" t="str">
        <f t="shared" si="1"/>
        <v/>
      </c>
      <c r="P9" s="186" t="str">
        <f t="shared" si="1"/>
        <v/>
      </c>
      <c r="Q9" s="186" t="str">
        <f t="shared" si="1"/>
        <v/>
      </c>
      <c r="R9" s="198" t="str">
        <f t="shared" si="1"/>
        <v/>
      </c>
      <c r="S9" s="152">
        <f t="shared" si="2"/>
        <v>75</v>
      </c>
      <c r="T9" s="138">
        <f t="shared" si="3"/>
        <v>0</v>
      </c>
      <c r="U9" s="125">
        <f t="shared" si="4"/>
        <v>115.76499999999999</v>
      </c>
      <c r="V9" s="150">
        <f t="shared" si="5"/>
        <v>-0.74099999999998545</v>
      </c>
      <c r="W9" s="82">
        <f t="shared" si="10"/>
        <v>10</v>
      </c>
      <c r="X9" s="248">
        <f t="shared" si="6"/>
        <v>4</v>
      </c>
      <c r="Y9" s="139">
        <f t="shared" si="7"/>
        <v>7</v>
      </c>
      <c r="Z9" s="139">
        <f>IF($Y9="n/a","",IFERROR(COUNTIF($Y$2:$Y9,"="&amp;Y9),""))</f>
        <v>2</v>
      </c>
      <c r="AA9" s="139">
        <f>COUNTIF($X$2:X8,"&lt;"&amp;X9)</f>
        <v>0</v>
      </c>
      <c r="AB9" s="149">
        <f t="shared" si="8"/>
        <v>75</v>
      </c>
      <c r="AC9" s="152">
        <f t="shared" si="9"/>
        <v>85</v>
      </c>
      <c r="AE9" s="194" t="s">
        <v>49</v>
      </c>
      <c r="AF9" s="220" t="s">
        <v>64</v>
      </c>
      <c r="AG9" s="283">
        <v>1.3307754629629631E-3</v>
      </c>
    </row>
    <row r="10" spans="1:33" x14ac:dyDescent="0.2">
      <c r="A10" s="229">
        <v>2</v>
      </c>
      <c r="B10" s="1" t="s">
        <v>247</v>
      </c>
      <c r="C10" s="1" t="str">
        <f t="shared" si="0"/>
        <v>matt brogan</v>
      </c>
      <c r="D10" s="8" t="s">
        <v>49</v>
      </c>
      <c r="E10" s="17" t="s">
        <v>569</v>
      </c>
      <c r="F10" s="1"/>
      <c r="G10" s="8" t="s">
        <v>222</v>
      </c>
      <c r="H10" s="186" t="str">
        <f t="shared" si="1"/>
        <v/>
      </c>
      <c r="I10" s="186" t="str">
        <f t="shared" si="1"/>
        <v/>
      </c>
      <c r="J10" s="186" t="str">
        <f t="shared" si="1"/>
        <v/>
      </c>
      <c r="K10" s="186">
        <f t="shared" si="1"/>
        <v>100</v>
      </c>
      <c r="L10" s="186" t="str">
        <f t="shared" si="1"/>
        <v/>
      </c>
      <c r="M10" s="186" t="str">
        <f t="shared" si="1"/>
        <v/>
      </c>
      <c r="N10" s="186" t="str">
        <f t="shared" si="1"/>
        <v/>
      </c>
      <c r="O10" s="186" t="str">
        <f t="shared" si="1"/>
        <v/>
      </c>
      <c r="P10" s="186" t="str">
        <f t="shared" si="1"/>
        <v/>
      </c>
      <c r="Q10" s="186" t="str">
        <f t="shared" si="1"/>
        <v/>
      </c>
      <c r="R10" s="198" t="str">
        <f t="shared" si="1"/>
        <v/>
      </c>
      <c r="S10" s="152">
        <f t="shared" si="2"/>
        <v>100</v>
      </c>
      <c r="T10" s="138">
        <f t="shared" si="3"/>
        <v>0</v>
      </c>
      <c r="U10" s="125">
        <f t="shared" si="4"/>
        <v>114.97900000000001</v>
      </c>
      <c r="V10" s="150">
        <f t="shared" si="5"/>
        <v>6.9000000000002615E-2</v>
      </c>
      <c r="W10" s="82">
        <f t="shared" si="10"/>
        <v>5</v>
      </c>
      <c r="X10" s="248">
        <f t="shared" si="6"/>
        <v>4</v>
      </c>
      <c r="Y10" s="139">
        <f t="shared" si="7"/>
        <v>8</v>
      </c>
      <c r="Z10" s="139">
        <f>IF($Y10="n/a","",IFERROR(COUNTIF($Y$2:$Y10,"="&amp;Y10),""))</f>
        <v>1</v>
      </c>
      <c r="AA10" s="139">
        <f>COUNTIF($X$2:X9,"&lt;"&amp;X10)</f>
        <v>0</v>
      </c>
      <c r="AB10" s="149">
        <f t="shared" si="8"/>
        <v>100</v>
      </c>
      <c r="AC10" s="152">
        <f t="shared" si="9"/>
        <v>105</v>
      </c>
      <c r="AE10" s="195" t="s">
        <v>16</v>
      </c>
      <c r="AF10" s="221" t="s">
        <v>89</v>
      </c>
      <c r="AG10" s="214">
        <v>1.2893287037037038E-3</v>
      </c>
    </row>
    <row r="11" spans="1:33" x14ac:dyDescent="0.2">
      <c r="A11" s="229">
        <v>50</v>
      </c>
      <c r="B11" s="1" t="s">
        <v>241</v>
      </c>
      <c r="C11" s="1" t="str">
        <f t="shared" si="0"/>
        <v>alan conrad</v>
      </c>
      <c r="D11" s="8" t="s">
        <v>49</v>
      </c>
      <c r="E11" s="17" t="s">
        <v>570</v>
      </c>
      <c r="F11" s="1"/>
      <c r="G11" s="8" t="s">
        <v>369</v>
      </c>
      <c r="H11" s="186" t="str">
        <f t="shared" si="1"/>
        <v/>
      </c>
      <c r="I11" s="186" t="str">
        <f t="shared" si="1"/>
        <v/>
      </c>
      <c r="J11" s="186" t="str">
        <f t="shared" si="1"/>
        <v/>
      </c>
      <c r="K11" s="186">
        <f t="shared" si="1"/>
        <v>75</v>
      </c>
      <c r="L11" s="186" t="str">
        <f t="shared" si="1"/>
        <v/>
      </c>
      <c r="M11" s="186" t="str">
        <f t="shared" si="1"/>
        <v/>
      </c>
      <c r="N11" s="186" t="str">
        <f t="shared" si="1"/>
        <v/>
      </c>
      <c r="O11" s="186" t="str">
        <f t="shared" si="1"/>
        <v/>
      </c>
      <c r="P11" s="186" t="str">
        <f t="shared" si="1"/>
        <v/>
      </c>
      <c r="Q11" s="186" t="str">
        <f t="shared" si="1"/>
        <v/>
      </c>
      <c r="R11" s="198" t="str">
        <f t="shared" si="1"/>
        <v/>
      </c>
      <c r="S11" s="152">
        <f t="shared" si="2"/>
        <v>75</v>
      </c>
      <c r="T11" s="138">
        <f t="shared" si="3"/>
        <v>0</v>
      </c>
      <c r="U11" s="125">
        <f t="shared" si="4"/>
        <v>114.97900000000001</v>
      </c>
      <c r="V11" s="150">
        <f t="shared" si="5"/>
        <v>0.51999999999999602</v>
      </c>
      <c r="W11" s="82">
        <f t="shared" si="10"/>
        <v>5</v>
      </c>
      <c r="X11" s="248">
        <f t="shared" si="6"/>
        <v>4</v>
      </c>
      <c r="Y11" s="139">
        <f t="shared" si="7"/>
        <v>8</v>
      </c>
      <c r="Z11" s="139">
        <f>IF($Y11="n/a","",IFERROR(COUNTIF($Y$2:$Y11,"="&amp;Y11),""))</f>
        <v>2</v>
      </c>
      <c r="AA11" s="139">
        <f>COUNTIF($X$2:X10,"&lt;"&amp;X11)</f>
        <v>0</v>
      </c>
      <c r="AB11" s="149">
        <f t="shared" si="8"/>
        <v>75</v>
      </c>
      <c r="AC11" s="152">
        <f t="shared" si="9"/>
        <v>80</v>
      </c>
      <c r="AE11" s="196" t="s">
        <v>13</v>
      </c>
      <c r="AF11" s="222" t="s">
        <v>68</v>
      </c>
      <c r="AG11" s="215">
        <v>1.2727662037037037E-3</v>
      </c>
    </row>
    <row r="12" spans="1:33" ht="13.5" thickBot="1" x14ac:dyDescent="0.25">
      <c r="A12" s="229">
        <v>41</v>
      </c>
      <c r="B12" s="1" t="s">
        <v>289</v>
      </c>
      <c r="C12" s="1" t="str">
        <f t="shared" si="0"/>
        <v>ben sale</v>
      </c>
      <c r="D12" s="8" t="s">
        <v>48</v>
      </c>
      <c r="E12" s="17" t="s">
        <v>571</v>
      </c>
      <c r="F12" s="1"/>
      <c r="G12" s="8" t="s">
        <v>135</v>
      </c>
      <c r="H12" s="186" t="str">
        <f t="shared" si="1"/>
        <v/>
      </c>
      <c r="I12" s="186" t="str">
        <f t="shared" si="1"/>
        <v/>
      </c>
      <c r="J12" s="186" t="str">
        <f t="shared" si="1"/>
        <v/>
      </c>
      <c r="K12" s="186" t="str">
        <f t="shared" si="1"/>
        <v/>
      </c>
      <c r="L12" s="186">
        <f t="shared" si="1"/>
        <v>60</v>
      </c>
      <c r="M12" s="186" t="str">
        <f t="shared" si="1"/>
        <v/>
      </c>
      <c r="N12" s="186" t="str">
        <f t="shared" si="1"/>
        <v/>
      </c>
      <c r="O12" s="186" t="str">
        <f t="shared" si="1"/>
        <v/>
      </c>
      <c r="P12" s="186" t="str">
        <f t="shared" si="1"/>
        <v/>
      </c>
      <c r="Q12" s="186" t="str">
        <f t="shared" si="1"/>
        <v/>
      </c>
      <c r="R12" s="198" t="str">
        <f t="shared" si="1"/>
        <v/>
      </c>
      <c r="S12" s="152">
        <f t="shared" si="2"/>
        <v>60</v>
      </c>
      <c r="T12" s="138">
        <f t="shared" si="3"/>
        <v>0</v>
      </c>
      <c r="U12" s="125">
        <f t="shared" si="4"/>
        <v>115.76499999999999</v>
      </c>
      <c r="V12" s="150">
        <f t="shared" si="5"/>
        <v>0.72800000000000864</v>
      </c>
      <c r="W12" s="82">
        <f t="shared" si="10"/>
        <v>5</v>
      </c>
      <c r="X12" s="248">
        <f t="shared" si="6"/>
        <v>4</v>
      </c>
      <c r="Y12" s="139">
        <f t="shared" si="7"/>
        <v>7</v>
      </c>
      <c r="Z12" s="139">
        <f>IF($Y12="n/a","",IFERROR(COUNTIF($Y$2:$Y12,"="&amp;Y12),""))</f>
        <v>3</v>
      </c>
      <c r="AA12" s="139">
        <f>COUNTIF($X$2:X11,"&lt;"&amp;X12)</f>
        <v>0</v>
      </c>
      <c r="AB12" s="149">
        <f t="shared" si="8"/>
        <v>60</v>
      </c>
      <c r="AC12" s="152">
        <f t="shared" si="9"/>
        <v>65</v>
      </c>
      <c r="AE12" s="197" t="s">
        <v>14</v>
      </c>
      <c r="AF12" s="223" t="s">
        <v>90</v>
      </c>
      <c r="AG12" s="224">
        <v>1.2022337962962963E-3</v>
      </c>
    </row>
    <row r="13" spans="1:33" x14ac:dyDescent="0.2">
      <c r="A13" s="229">
        <v>16</v>
      </c>
      <c r="B13" s="1" t="s">
        <v>294</v>
      </c>
      <c r="C13" s="1" t="str">
        <f t="shared" si="0"/>
        <v>chris hogan</v>
      </c>
      <c r="D13" s="8" t="s">
        <v>13</v>
      </c>
      <c r="E13" s="17" t="s">
        <v>572</v>
      </c>
      <c r="F13" s="1"/>
      <c r="G13" s="8" t="s">
        <v>236</v>
      </c>
      <c r="H13" s="186" t="str">
        <f t="shared" si="1"/>
        <v/>
      </c>
      <c r="I13" s="186">
        <f t="shared" si="1"/>
        <v>75</v>
      </c>
      <c r="J13" s="186" t="str">
        <f t="shared" si="1"/>
        <v/>
      </c>
      <c r="K13" s="186" t="str">
        <f t="shared" si="1"/>
        <v/>
      </c>
      <c r="L13" s="186" t="str">
        <f t="shared" si="1"/>
        <v/>
      </c>
      <c r="M13" s="186" t="str">
        <f t="shared" si="1"/>
        <v/>
      </c>
      <c r="N13" s="186" t="str">
        <f t="shared" si="1"/>
        <v/>
      </c>
      <c r="O13" s="186" t="str">
        <f t="shared" si="1"/>
        <v/>
      </c>
      <c r="P13" s="186" t="str">
        <f t="shared" si="1"/>
        <v/>
      </c>
      <c r="Q13" s="186" t="str">
        <f t="shared" si="1"/>
        <v/>
      </c>
      <c r="R13" s="198" t="str">
        <f t="shared" si="1"/>
        <v/>
      </c>
      <c r="S13" s="152">
        <f t="shared" si="2"/>
        <v>75</v>
      </c>
      <c r="T13" s="138">
        <f t="shared" si="3"/>
        <v>-60</v>
      </c>
      <c r="U13" s="125">
        <f t="shared" si="4"/>
        <v>109.967</v>
      </c>
      <c r="V13" s="150">
        <f t="shared" si="5"/>
        <v>8.6519999999999868</v>
      </c>
      <c r="W13" s="82">
        <f t="shared" si="10"/>
        <v>-10</v>
      </c>
      <c r="X13" s="248">
        <f t="shared" si="6"/>
        <v>6</v>
      </c>
      <c r="Y13" s="139">
        <f t="shared" si="7"/>
        <v>10</v>
      </c>
      <c r="Z13" s="139">
        <f>IF($Y13="n/a","",IFERROR(COUNTIF($Y$2:$Y13,"="&amp;Y13),""))</f>
        <v>2</v>
      </c>
      <c r="AA13" s="139">
        <f>COUNTIF($X$2:X12,"&lt;"&amp;X13)</f>
        <v>7</v>
      </c>
      <c r="AB13" s="149">
        <f t="shared" si="8"/>
        <v>15</v>
      </c>
      <c r="AC13" s="152">
        <f t="shared" si="9"/>
        <v>5</v>
      </c>
    </row>
    <row r="14" spans="1:33" x14ac:dyDescent="0.2">
      <c r="A14" s="229">
        <v>461</v>
      </c>
      <c r="B14" s="1" t="s">
        <v>301</v>
      </c>
      <c r="C14" s="1" t="str">
        <f t="shared" si="0"/>
        <v>brock watchorn</v>
      </c>
      <c r="D14" s="8" t="s">
        <v>26</v>
      </c>
      <c r="E14" s="17" t="s">
        <v>573</v>
      </c>
      <c r="F14" s="1"/>
      <c r="G14" s="8" t="s">
        <v>236</v>
      </c>
      <c r="H14" s="186" t="str">
        <f t="shared" si="1"/>
        <v/>
      </c>
      <c r="I14" s="186" t="str">
        <f t="shared" si="1"/>
        <v/>
      </c>
      <c r="J14" s="186" t="str">
        <f t="shared" si="1"/>
        <v/>
      </c>
      <c r="K14" s="186" t="str">
        <f t="shared" si="1"/>
        <v/>
      </c>
      <c r="L14" s="186" t="str">
        <f t="shared" si="1"/>
        <v/>
      </c>
      <c r="M14" s="186" t="str">
        <f t="shared" si="1"/>
        <v/>
      </c>
      <c r="N14" s="186" t="str">
        <f t="shared" si="1"/>
        <v/>
      </c>
      <c r="O14" s="186" t="str">
        <f t="shared" si="1"/>
        <v/>
      </c>
      <c r="P14" s="186" t="str">
        <f t="shared" si="1"/>
        <v/>
      </c>
      <c r="Q14" s="186" t="str">
        <f t="shared" si="1"/>
        <v/>
      </c>
      <c r="R14" s="198" t="str">
        <f t="shared" si="1"/>
        <v/>
      </c>
      <c r="S14" s="152">
        <f t="shared" si="2"/>
        <v>0</v>
      </c>
      <c r="T14" s="138">
        <f t="shared" si="3"/>
        <v>0</v>
      </c>
      <c r="U14" s="125" t="str">
        <f t="shared" si="4"/>
        <v/>
      </c>
      <c r="V14" s="150" t="str">
        <f t="shared" si="5"/>
        <v/>
      </c>
      <c r="W14" s="82"/>
      <c r="X14" s="248" t="str">
        <f t="shared" si="6"/>
        <v>n/a</v>
      </c>
      <c r="Y14" s="139" t="str">
        <f t="shared" si="7"/>
        <v>n/a</v>
      </c>
      <c r="Z14" s="139" t="str">
        <f>IF($Y14="n/a","",IFERROR(COUNTIF($Y$2:$Y14,"="&amp;Y14),""))</f>
        <v/>
      </c>
      <c r="AA14" s="139">
        <f>COUNTIF($X$2:X13,"&lt;"&amp;X14)</f>
        <v>0</v>
      </c>
      <c r="AB14" s="149">
        <f t="shared" si="8"/>
        <v>0</v>
      </c>
      <c r="AC14" s="152">
        <f t="shared" si="9"/>
        <v>0</v>
      </c>
    </row>
    <row r="15" spans="1:33" x14ac:dyDescent="0.2">
      <c r="A15" s="229">
        <v>641</v>
      </c>
      <c r="B15" s="1" t="s">
        <v>350</v>
      </c>
      <c r="C15" s="1" t="str">
        <f t="shared" si="0"/>
        <v>alex hailstone</v>
      </c>
      <c r="D15" s="8" t="s">
        <v>48</v>
      </c>
      <c r="E15" s="17" t="s">
        <v>574</v>
      </c>
      <c r="F15" s="1"/>
      <c r="G15" s="8" t="s">
        <v>105</v>
      </c>
      <c r="H15" s="186" t="str">
        <f t="shared" si="1"/>
        <v/>
      </c>
      <c r="I15" s="186" t="str">
        <f t="shared" si="1"/>
        <v/>
      </c>
      <c r="J15" s="186" t="str">
        <f t="shared" si="1"/>
        <v/>
      </c>
      <c r="K15" s="186" t="str">
        <f t="shared" si="1"/>
        <v/>
      </c>
      <c r="L15" s="186">
        <f t="shared" si="1"/>
        <v>45</v>
      </c>
      <c r="M15" s="186" t="str">
        <f t="shared" si="1"/>
        <v/>
      </c>
      <c r="N15" s="186" t="str">
        <f t="shared" si="1"/>
        <v/>
      </c>
      <c r="O15" s="186" t="str">
        <f t="shared" si="1"/>
        <v/>
      </c>
      <c r="P15" s="186" t="str">
        <f t="shared" si="1"/>
        <v/>
      </c>
      <c r="Q15" s="186" t="str">
        <f t="shared" si="1"/>
        <v/>
      </c>
      <c r="R15" s="198" t="str">
        <f t="shared" si="1"/>
        <v/>
      </c>
      <c r="S15" s="152">
        <f t="shared" si="2"/>
        <v>45</v>
      </c>
      <c r="T15" s="138">
        <f t="shared" si="3"/>
        <v>0</v>
      </c>
      <c r="U15" s="125">
        <f t="shared" si="4"/>
        <v>115.76499999999999</v>
      </c>
      <c r="V15" s="276">
        <f t="shared" si="5"/>
        <v>5.1830000000000211</v>
      </c>
      <c r="W15" s="82">
        <f t="shared" si="10"/>
        <v>-10</v>
      </c>
      <c r="X15" s="248">
        <f t="shared" si="6"/>
        <v>4</v>
      </c>
      <c r="Y15" s="139">
        <f t="shared" si="7"/>
        <v>7</v>
      </c>
      <c r="Z15" s="139">
        <f>IF($Y15="n/a","",IFERROR(COUNTIF($Y$2:$Y15,"="&amp;Y15),""))</f>
        <v>4</v>
      </c>
      <c r="AA15" s="139">
        <f>COUNTIF($X$2:X14,"&lt;"&amp;X15)</f>
        <v>0</v>
      </c>
      <c r="AB15" s="149">
        <f t="shared" si="8"/>
        <v>45</v>
      </c>
      <c r="AC15" s="152">
        <f t="shared" si="9"/>
        <v>35</v>
      </c>
    </row>
    <row r="16" spans="1:33" x14ac:dyDescent="0.2">
      <c r="A16" s="229">
        <v>26</v>
      </c>
      <c r="B16" s="1" t="s">
        <v>221</v>
      </c>
      <c r="C16" s="1" t="str">
        <f t="shared" si="0"/>
        <v>robert downes</v>
      </c>
      <c r="D16" s="8" t="s">
        <v>4</v>
      </c>
      <c r="E16" s="17" t="s">
        <v>575</v>
      </c>
      <c r="F16" s="1"/>
      <c r="G16" s="8" t="s">
        <v>222</v>
      </c>
      <c r="H16" s="186" t="str">
        <f t="shared" si="1"/>
        <v/>
      </c>
      <c r="I16" s="186" t="str">
        <f t="shared" si="1"/>
        <v/>
      </c>
      <c r="J16" s="186" t="str">
        <f t="shared" si="1"/>
        <v/>
      </c>
      <c r="K16" s="186" t="str">
        <f t="shared" si="1"/>
        <v/>
      </c>
      <c r="L16" s="186" t="str">
        <f t="shared" si="1"/>
        <v/>
      </c>
      <c r="M16" s="186" t="str">
        <f t="shared" si="1"/>
        <v/>
      </c>
      <c r="N16" s="186" t="str">
        <f t="shared" si="1"/>
        <v/>
      </c>
      <c r="O16" s="186" t="str">
        <f t="shared" si="1"/>
        <v/>
      </c>
      <c r="P16" s="186">
        <f t="shared" si="1"/>
        <v>100</v>
      </c>
      <c r="Q16" s="186" t="str">
        <f t="shared" si="1"/>
        <v/>
      </c>
      <c r="R16" s="198" t="str">
        <f t="shared" si="1"/>
        <v/>
      </c>
      <c r="S16" s="152">
        <f t="shared" si="2"/>
        <v>100</v>
      </c>
      <c r="T16" s="138">
        <f t="shared" si="3"/>
        <v>0</v>
      </c>
      <c r="U16" s="125">
        <f t="shared" si="4"/>
        <v>118.93500000000002</v>
      </c>
      <c r="V16" s="150">
        <f t="shared" si="5"/>
        <v>2.5039999999999765</v>
      </c>
      <c r="W16" s="82">
        <f t="shared" si="10"/>
        <v>-5</v>
      </c>
      <c r="X16" s="248">
        <f t="shared" si="6"/>
        <v>3</v>
      </c>
      <c r="Y16" s="139">
        <f t="shared" si="7"/>
        <v>5</v>
      </c>
      <c r="Z16" s="139">
        <f>IF($Y16="n/a","",IFERROR(COUNTIF($Y$2:$Y16,"="&amp;Y16),""))</f>
        <v>1</v>
      </c>
      <c r="AA16" s="139">
        <f>COUNTIF($X$2:X15,"&lt;"&amp;X16)</f>
        <v>0</v>
      </c>
      <c r="AB16" s="149">
        <f t="shared" si="8"/>
        <v>100</v>
      </c>
      <c r="AC16" s="152">
        <f t="shared" si="9"/>
        <v>95</v>
      </c>
    </row>
    <row r="17" spans="1:29" x14ac:dyDescent="0.2">
      <c r="A17" s="229">
        <v>141</v>
      </c>
      <c r="B17" s="1" t="s">
        <v>224</v>
      </c>
      <c r="C17" s="1" t="str">
        <f t="shared" si="0"/>
        <v>max lloyd</v>
      </c>
      <c r="D17" s="8" t="s">
        <v>21</v>
      </c>
      <c r="E17" s="17" t="s">
        <v>576</v>
      </c>
      <c r="F17" s="1"/>
      <c r="G17" s="8" t="s">
        <v>369</v>
      </c>
      <c r="H17" s="186" t="str">
        <f t="shared" si="1"/>
        <v/>
      </c>
      <c r="I17" s="186" t="str">
        <f t="shared" si="1"/>
        <v/>
      </c>
      <c r="J17" s="186" t="str">
        <f t="shared" si="1"/>
        <v/>
      </c>
      <c r="K17" s="186" t="str">
        <f t="shared" si="1"/>
        <v/>
      </c>
      <c r="L17" s="186" t="str">
        <f t="shared" si="1"/>
        <v/>
      </c>
      <c r="M17" s="186">
        <f t="shared" si="1"/>
        <v>100</v>
      </c>
      <c r="N17" s="186" t="str">
        <f t="shared" si="1"/>
        <v/>
      </c>
      <c r="O17" s="186" t="str">
        <f t="shared" si="1"/>
        <v/>
      </c>
      <c r="P17" s="186" t="str">
        <f t="shared" si="1"/>
        <v/>
      </c>
      <c r="Q17" s="186" t="str">
        <f t="shared" si="1"/>
        <v/>
      </c>
      <c r="R17" s="198" t="str">
        <f t="shared" si="1"/>
        <v/>
      </c>
      <c r="S17" s="152">
        <f t="shared" si="2"/>
        <v>100</v>
      </c>
      <c r="T17" s="138">
        <f t="shared" si="3"/>
        <v>0</v>
      </c>
      <c r="U17" s="125">
        <f t="shared" si="4"/>
        <v>120.58200000000001</v>
      </c>
      <c r="V17" s="150">
        <f t="shared" si="5"/>
        <v>0.92099999999996385</v>
      </c>
      <c r="W17" s="82">
        <f t="shared" si="10"/>
        <v>5</v>
      </c>
      <c r="X17" s="248">
        <f t="shared" si="6"/>
        <v>2</v>
      </c>
      <c r="Y17" s="139">
        <f t="shared" si="7"/>
        <v>4</v>
      </c>
      <c r="Z17" s="139">
        <f>IF($Y17="n/a","",IFERROR(COUNTIF($Y$2:$Y17,"="&amp;Y17),""))</f>
        <v>1</v>
      </c>
      <c r="AA17" s="139">
        <f>COUNTIF($X$2:X16,"&lt;"&amp;X17)</f>
        <v>0</v>
      </c>
      <c r="AB17" s="149">
        <f t="shared" si="8"/>
        <v>100</v>
      </c>
      <c r="AC17" s="152">
        <f t="shared" si="9"/>
        <v>105</v>
      </c>
    </row>
    <row r="18" spans="1:29" x14ac:dyDescent="0.2">
      <c r="A18" s="229">
        <v>74</v>
      </c>
      <c r="B18" s="1" t="s">
        <v>227</v>
      </c>
      <c r="C18" s="1" t="str">
        <f t="shared" si="0"/>
        <v>simon mclean</v>
      </c>
      <c r="D18" s="8" t="s">
        <v>22</v>
      </c>
      <c r="E18" s="297" t="s">
        <v>577</v>
      </c>
      <c r="F18" s="287" t="s">
        <v>104</v>
      </c>
      <c r="G18" s="8" t="s">
        <v>135</v>
      </c>
      <c r="H18" s="186" t="str">
        <f t="shared" ref="H18:R33" si="11">IF($D18=H$1,$S18,"")</f>
        <v/>
      </c>
      <c r="I18" s="186" t="str">
        <f t="shared" si="11"/>
        <v/>
      </c>
      <c r="J18" s="186" t="str">
        <f t="shared" si="11"/>
        <v/>
      </c>
      <c r="K18" s="186" t="str">
        <f t="shared" si="11"/>
        <v/>
      </c>
      <c r="L18" s="186" t="str">
        <f t="shared" si="11"/>
        <v/>
      </c>
      <c r="M18" s="186" t="str">
        <f t="shared" si="11"/>
        <v/>
      </c>
      <c r="N18" s="186">
        <f t="shared" si="11"/>
        <v>100</v>
      </c>
      <c r="O18" s="186" t="str">
        <f t="shared" si="11"/>
        <v/>
      </c>
      <c r="P18" s="186" t="str">
        <f t="shared" si="11"/>
        <v/>
      </c>
      <c r="Q18" s="186" t="str">
        <f t="shared" si="11"/>
        <v/>
      </c>
      <c r="R18" s="198" t="str">
        <f t="shared" si="11"/>
        <v/>
      </c>
      <c r="S18" s="152">
        <f t="shared" si="2"/>
        <v>100</v>
      </c>
      <c r="T18" s="138">
        <f t="shared" si="3"/>
        <v>0</v>
      </c>
      <c r="U18" s="125">
        <f t="shared" si="4"/>
        <v>122.124</v>
      </c>
      <c r="V18" s="150">
        <f t="shared" si="5"/>
        <v>-0.49600000000000932</v>
      </c>
      <c r="W18" s="82">
        <f t="shared" si="10"/>
        <v>10</v>
      </c>
      <c r="X18" s="248">
        <f t="shared" si="6"/>
        <v>2</v>
      </c>
      <c r="Y18" s="139">
        <f t="shared" si="7"/>
        <v>3</v>
      </c>
      <c r="Z18" s="139">
        <f>IF($Y18="n/a","",IFERROR(COUNTIF($Y$2:$Y18,"="&amp;Y18),""))</f>
        <v>1</v>
      </c>
      <c r="AA18" s="139">
        <f>COUNTIF($X$2:X17,"&lt;"&amp;X18)</f>
        <v>0</v>
      </c>
      <c r="AB18" s="149">
        <f t="shared" si="8"/>
        <v>100</v>
      </c>
      <c r="AC18" s="152">
        <f t="shared" si="9"/>
        <v>110</v>
      </c>
    </row>
    <row r="19" spans="1:29" x14ac:dyDescent="0.2">
      <c r="A19" s="229">
        <v>82</v>
      </c>
      <c r="B19" s="1" t="s">
        <v>225</v>
      </c>
      <c r="C19" s="1" t="str">
        <f t="shared" si="0"/>
        <v>steve williamsz</v>
      </c>
      <c r="D19" s="8" t="s">
        <v>21</v>
      </c>
      <c r="E19" s="17" t="s">
        <v>578</v>
      </c>
      <c r="F19" s="1"/>
      <c r="G19" s="8" t="s">
        <v>135</v>
      </c>
      <c r="H19" s="186" t="str">
        <f t="shared" si="11"/>
        <v/>
      </c>
      <c r="I19" s="186" t="str">
        <f t="shared" si="11"/>
        <v/>
      </c>
      <c r="J19" s="186" t="str">
        <f t="shared" si="11"/>
        <v/>
      </c>
      <c r="K19" s="186" t="str">
        <f t="shared" si="11"/>
        <v/>
      </c>
      <c r="L19" s="186" t="str">
        <f t="shared" si="11"/>
        <v/>
      </c>
      <c r="M19" s="186">
        <f t="shared" si="11"/>
        <v>75</v>
      </c>
      <c r="N19" s="186" t="str">
        <f t="shared" si="11"/>
        <v/>
      </c>
      <c r="O19" s="186" t="str">
        <f t="shared" si="11"/>
        <v/>
      </c>
      <c r="P19" s="186" t="str">
        <f t="shared" si="11"/>
        <v/>
      </c>
      <c r="Q19" s="186" t="str">
        <f t="shared" si="11"/>
        <v/>
      </c>
      <c r="R19" s="198" t="str">
        <f t="shared" si="11"/>
        <v/>
      </c>
      <c r="S19" s="152">
        <f t="shared" si="2"/>
        <v>75</v>
      </c>
      <c r="T19" s="138">
        <f t="shared" si="3"/>
        <v>0</v>
      </c>
      <c r="U19" s="125">
        <f t="shared" si="4"/>
        <v>120.58200000000001</v>
      </c>
      <c r="V19" s="150">
        <f t="shared" si="5"/>
        <v>1.0910000000000224</v>
      </c>
      <c r="W19" s="82">
        <f t="shared" si="10"/>
        <v>0</v>
      </c>
      <c r="X19" s="248">
        <f t="shared" si="6"/>
        <v>2</v>
      </c>
      <c r="Y19" s="139">
        <f t="shared" si="7"/>
        <v>4</v>
      </c>
      <c r="Z19" s="139">
        <f>IF($Y19="n/a","",IFERROR(COUNTIF($Y$2:$Y19,"="&amp;Y19),""))</f>
        <v>2</v>
      </c>
      <c r="AA19" s="139">
        <f>COUNTIF($X$2:X18,"&lt;"&amp;X19)</f>
        <v>0</v>
      </c>
      <c r="AB19" s="149">
        <f t="shared" si="8"/>
        <v>75</v>
      </c>
      <c r="AC19" s="152">
        <f t="shared" si="9"/>
        <v>75</v>
      </c>
    </row>
    <row r="20" spans="1:29" x14ac:dyDescent="0.2">
      <c r="A20" s="229">
        <v>62</v>
      </c>
      <c r="B20" s="1" t="s">
        <v>223</v>
      </c>
      <c r="C20" s="1" t="str">
        <f t="shared" si="0"/>
        <v>noel heritage</v>
      </c>
      <c r="D20" s="8" t="s">
        <v>21</v>
      </c>
      <c r="E20" s="17" t="s">
        <v>579</v>
      </c>
      <c r="F20" s="1"/>
      <c r="G20" s="8" t="s">
        <v>135</v>
      </c>
      <c r="H20" s="186" t="str">
        <f t="shared" si="11"/>
        <v/>
      </c>
      <c r="I20" s="186" t="str">
        <f t="shared" si="11"/>
        <v/>
      </c>
      <c r="J20" s="186" t="str">
        <f t="shared" si="11"/>
        <v/>
      </c>
      <c r="K20" s="186" t="str">
        <f t="shared" si="11"/>
        <v/>
      </c>
      <c r="L20" s="186" t="str">
        <f t="shared" si="11"/>
        <v/>
      </c>
      <c r="M20" s="186">
        <f t="shared" si="11"/>
        <v>60</v>
      </c>
      <c r="N20" s="186" t="str">
        <f t="shared" si="11"/>
        <v/>
      </c>
      <c r="O20" s="186" t="str">
        <f t="shared" si="11"/>
        <v/>
      </c>
      <c r="P20" s="186" t="str">
        <f t="shared" si="11"/>
        <v/>
      </c>
      <c r="Q20" s="186" t="str">
        <f t="shared" si="11"/>
        <v/>
      </c>
      <c r="R20" s="198" t="str">
        <f t="shared" si="11"/>
        <v/>
      </c>
      <c r="S20" s="152">
        <f t="shared" si="2"/>
        <v>60</v>
      </c>
      <c r="T20" s="138">
        <f t="shared" si="3"/>
        <v>0</v>
      </c>
      <c r="U20" s="125">
        <f t="shared" si="4"/>
        <v>120.58200000000001</v>
      </c>
      <c r="V20" s="150">
        <f t="shared" si="5"/>
        <v>1.1880000000000024</v>
      </c>
      <c r="W20" s="82">
        <f t="shared" si="10"/>
        <v>0</v>
      </c>
      <c r="X20" s="248">
        <f t="shared" si="6"/>
        <v>2</v>
      </c>
      <c r="Y20" s="139">
        <f t="shared" si="7"/>
        <v>4</v>
      </c>
      <c r="Z20" s="139">
        <f>IF($Y20="n/a","",IFERROR(COUNTIF($Y$2:$Y20,"="&amp;Y20),""))</f>
        <v>3</v>
      </c>
      <c r="AA20" s="139">
        <f>COUNTIF($X$2:X19,"&lt;"&amp;X20)</f>
        <v>0</v>
      </c>
      <c r="AB20" s="149">
        <f t="shared" si="8"/>
        <v>60</v>
      </c>
      <c r="AC20" s="152">
        <f t="shared" si="9"/>
        <v>60</v>
      </c>
    </row>
    <row r="21" spans="1:29" x14ac:dyDescent="0.2">
      <c r="A21" s="229">
        <v>181</v>
      </c>
      <c r="B21" s="1" t="s">
        <v>230</v>
      </c>
      <c r="C21" s="1" t="str">
        <f t="shared" si="0"/>
        <v>tom whelan</v>
      </c>
      <c r="D21" s="8" t="s">
        <v>48</v>
      </c>
      <c r="E21" s="17" t="s">
        <v>580</v>
      </c>
      <c r="F21" s="1"/>
      <c r="G21" s="8" t="s">
        <v>222</v>
      </c>
      <c r="H21" s="186" t="str">
        <f t="shared" si="11"/>
        <v/>
      </c>
      <c r="I21" s="186" t="str">
        <f t="shared" si="11"/>
        <v/>
      </c>
      <c r="J21" s="186" t="str">
        <f t="shared" si="11"/>
        <v/>
      </c>
      <c r="K21" s="186" t="str">
        <f t="shared" si="11"/>
        <v/>
      </c>
      <c r="L21" s="186">
        <f t="shared" si="11"/>
        <v>30</v>
      </c>
      <c r="M21" s="186" t="str">
        <f t="shared" si="11"/>
        <v/>
      </c>
      <c r="N21" s="186" t="str">
        <f t="shared" si="11"/>
        <v/>
      </c>
      <c r="O21" s="186" t="str">
        <f t="shared" si="11"/>
        <v/>
      </c>
      <c r="P21" s="186" t="str">
        <f t="shared" si="11"/>
        <v/>
      </c>
      <c r="Q21" s="186" t="str">
        <f t="shared" si="11"/>
        <v/>
      </c>
      <c r="R21" s="198" t="str">
        <f t="shared" si="11"/>
        <v/>
      </c>
      <c r="S21" s="152">
        <f t="shared" si="2"/>
        <v>30</v>
      </c>
      <c r="T21" s="138">
        <f t="shared" si="3"/>
        <v>-15</v>
      </c>
      <c r="U21" s="125">
        <f t="shared" si="4"/>
        <v>115.76499999999999</v>
      </c>
      <c r="V21" s="150">
        <f t="shared" si="5"/>
        <v>6.1950000000000074</v>
      </c>
      <c r="W21" s="82">
        <f t="shared" si="10"/>
        <v>-10</v>
      </c>
      <c r="X21" s="248">
        <f t="shared" si="6"/>
        <v>4</v>
      </c>
      <c r="Y21" s="139">
        <f t="shared" si="7"/>
        <v>7</v>
      </c>
      <c r="Z21" s="139">
        <f>IF($Y21="n/a","",IFERROR(COUNTIF($Y$2:$Y21,"="&amp;Y21),""))</f>
        <v>5</v>
      </c>
      <c r="AA21" s="139">
        <f>COUNTIF($X$2:X20,"&lt;"&amp;X21)</f>
        <v>5</v>
      </c>
      <c r="AB21" s="149">
        <f t="shared" si="8"/>
        <v>15</v>
      </c>
      <c r="AC21" s="152">
        <f t="shared" si="9"/>
        <v>5</v>
      </c>
    </row>
    <row r="22" spans="1:29" x14ac:dyDescent="0.2">
      <c r="A22" s="229">
        <v>119</v>
      </c>
      <c r="B22" s="1" t="s">
        <v>313</v>
      </c>
      <c r="C22" s="1" t="str">
        <f t="shared" si="0"/>
        <v>peter dannock</v>
      </c>
      <c r="D22" s="8" t="s">
        <v>21</v>
      </c>
      <c r="E22" s="17" t="s">
        <v>581</v>
      </c>
      <c r="F22" s="1"/>
      <c r="G22" s="8" t="s">
        <v>369</v>
      </c>
      <c r="H22" s="186" t="str">
        <f t="shared" si="11"/>
        <v/>
      </c>
      <c r="I22" s="186" t="str">
        <f t="shared" si="11"/>
        <v/>
      </c>
      <c r="J22" s="186" t="str">
        <f t="shared" si="11"/>
        <v/>
      </c>
      <c r="K22" s="186" t="str">
        <f t="shared" si="11"/>
        <v/>
      </c>
      <c r="L22" s="186" t="str">
        <f t="shared" si="11"/>
        <v/>
      </c>
      <c r="M22" s="186">
        <f t="shared" si="11"/>
        <v>45</v>
      </c>
      <c r="N22" s="186" t="str">
        <f t="shared" si="11"/>
        <v/>
      </c>
      <c r="O22" s="186" t="str">
        <f t="shared" si="11"/>
        <v/>
      </c>
      <c r="P22" s="186" t="str">
        <f t="shared" si="11"/>
        <v/>
      </c>
      <c r="Q22" s="186" t="str">
        <f t="shared" si="11"/>
        <v/>
      </c>
      <c r="R22" s="198" t="str">
        <f t="shared" si="11"/>
        <v/>
      </c>
      <c r="S22" s="152">
        <f t="shared" si="2"/>
        <v>45</v>
      </c>
      <c r="T22" s="138">
        <f t="shared" si="3"/>
        <v>0</v>
      </c>
      <c r="U22" s="125">
        <f t="shared" si="4"/>
        <v>120.58200000000001</v>
      </c>
      <c r="V22" s="150">
        <f t="shared" si="5"/>
        <v>1.6799999999999926</v>
      </c>
      <c r="W22" s="82">
        <f t="shared" si="10"/>
        <v>0</v>
      </c>
      <c r="X22" s="248">
        <f t="shared" si="6"/>
        <v>2</v>
      </c>
      <c r="Y22" s="139">
        <f t="shared" si="7"/>
        <v>4</v>
      </c>
      <c r="Z22" s="139">
        <f>IF($Y22="n/a","",IFERROR(COUNTIF($Y$2:$Y22,"="&amp;Y22),""))</f>
        <v>4</v>
      </c>
      <c r="AA22" s="139">
        <f>COUNTIF($X$2:X21,"&lt;"&amp;X22)</f>
        <v>0</v>
      </c>
      <c r="AB22" s="149">
        <f t="shared" si="8"/>
        <v>45</v>
      </c>
      <c r="AC22" s="152">
        <f t="shared" si="9"/>
        <v>45</v>
      </c>
    </row>
    <row r="23" spans="1:29" x14ac:dyDescent="0.2">
      <c r="A23" s="229">
        <v>242</v>
      </c>
      <c r="B23" s="1" t="s">
        <v>228</v>
      </c>
      <c r="C23" s="1" t="str">
        <f t="shared" si="0"/>
        <v>leon bogers</v>
      </c>
      <c r="D23" s="8" t="s">
        <v>26</v>
      </c>
      <c r="E23" s="17" t="s">
        <v>582</v>
      </c>
      <c r="F23" s="1"/>
      <c r="G23" s="8" t="s">
        <v>210</v>
      </c>
      <c r="H23" s="186" t="str">
        <f t="shared" si="11"/>
        <v/>
      </c>
      <c r="I23" s="186" t="str">
        <f t="shared" si="11"/>
        <v/>
      </c>
      <c r="J23" s="186" t="str">
        <f t="shared" si="11"/>
        <v/>
      </c>
      <c r="K23" s="186" t="str">
        <f t="shared" si="11"/>
        <v/>
      </c>
      <c r="L23" s="186" t="str">
        <f t="shared" si="11"/>
        <v/>
      </c>
      <c r="M23" s="186" t="str">
        <f t="shared" si="11"/>
        <v/>
      </c>
      <c r="N23" s="186" t="str">
        <f t="shared" si="11"/>
        <v/>
      </c>
      <c r="O23" s="186" t="str">
        <f t="shared" si="11"/>
        <v/>
      </c>
      <c r="P23" s="186" t="str">
        <f t="shared" si="11"/>
        <v/>
      </c>
      <c r="Q23" s="186" t="str">
        <f t="shared" si="11"/>
        <v/>
      </c>
      <c r="R23" s="198" t="str">
        <f t="shared" si="11"/>
        <v/>
      </c>
      <c r="S23" s="152">
        <f t="shared" si="2"/>
        <v>0</v>
      </c>
      <c r="T23" s="138">
        <f t="shared" si="3"/>
        <v>0</v>
      </c>
      <c r="U23" s="125" t="str">
        <f t="shared" si="4"/>
        <v/>
      </c>
      <c r="V23" s="150" t="str">
        <f t="shared" ref="V23:V38" si="12">IFERROR((($E23*86400)-U23),"")</f>
        <v/>
      </c>
      <c r="W23" s="82"/>
      <c r="X23" s="248" t="str">
        <f t="shared" si="6"/>
        <v>n/a</v>
      </c>
      <c r="Y23" s="139" t="str">
        <f t="shared" si="7"/>
        <v>n/a</v>
      </c>
      <c r="Z23" s="139" t="str">
        <f>IF($Y23="n/a","",IFERROR(COUNTIF($Y$2:$Y23,"="&amp;Y23),""))</f>
        <v/>
      </c>
      <c r="AA23" s="139">
        <f>COUNTIF($X$2:X22,"&lt;"&amp;X23)</f>
        <v>0</v>
      </c>
      <c r="AB23" s="149">
        <f t="shared" si="8"/>
        <v>0</v>
      </c>
      <c r="AC23" s="152">
        <f t="shared" si="9"/>
        <v>0</v>
      </c>
    </row>
    <row r="24" spans="1:29" x14ac:dyDescent="0.2">
      <c r="A24" s="229">
        <v>55</v>
      </c>
      <c r="B24" s="1" t="s">
        <v>231</v>
      </c>
      <c r="C24" s="1" t="str">
        <f t="shared" si="0"/>
        <v>kutay dal</v>
      </c>
      <c r="D24" s="8" t="s">
        <v>22</v>
      </c>
      <c r="E24" s="17" t="s">
        <v>583</v>
      </c>
      <c r="F24" s="1"/>
      <c r="G24" s="8" t="s">
        <v>210</v>
      </c>
      <c r="H24" s="186" t="str">
        <f t="shared" si="11"/>
        <v/>
      </c>
      <c r="I24" s="186" t="str">
        <f t="shared" si="11"/>
        <v/>
      </c>
      <c r="J24" s="186" t="str">
        <f t="shared" si="11"/>
        <v/>
      </c>
      <c r="K24" s="186" t="str">
        <f t="shared" si="11"/>
        <v/>
      </c>
      <c r="L24" s="186" t="str">
        <f t="shared" si="11"/>
        <v/>
      </c>
      <c r="M24" s="186" t="str">
        <f t="shared" si="11"/>
        <v/>
      </c>
      <c r="N24" s="186">
        <f t="shared" si="11"/>
        <v>75</v>
      </c>
      <c r="O24" s="186" t="str">
        <f t="shared" si="11"/>
        <v/>
      </c>
      <c r="P24" s="186" t="str">
        <f t="shared" si="11"/>
        <v/>
      </c>
      <c r="Q24" s="186" t="str">
        <f t="shared" si="11"/>
        <v/>
      </c>
      <c r="R24" s="198" t="str">
        <f t="shared" si="11"/>
        <v/>
      </c>
      <c r="S24" s="152">
        <f t="shared" si="2"/>
        <v>75</v>
      </c>
      <c r="T24" s="138">
        <f t="shared" si="3"/>
        <v>0</v>
      </c>
      <c r="U24" s="125">
        <f t="shared" si="4"/>
        <v>122.124</v>
      </c>
      <c r="V24" s="150">
        <f t="shared" si="12"/>
        <v>1.3369999999999891</v>
      </c>
      <c r="W24" s="82">
        <f t="shared" si="10"/>
        <v>0</v>
      </c>
      <c r="X24" s="248">
        <f t="shared" si="6"/>
        <v>2</v>
      </c>
      <c r="Y24" s="139">
        <f t="shared" si="7"/>
        <v>3</v>
      </c>
      <c r="Z24" s="139">
        <f>IF($Y24="n/a","",IFERROR(COUNTIF($Y$2:$Y24,"="&amp;Y24),""))</f>
        <v>2</v>
      </c>
      <c r="AA24" s="139">
        <f>COUNTIF($X$2:X23,"&lt;"&amp;X24)</f>
        <v>0</v>
      </c>
      <c r="AB24" s="149">
        <f t="shared" si="8"/>
        <v>75</v>
      </c>
      <c r="AC24" s="152">
        <f t="shared" si="9"/>
        <v>75</v>
      </c>
    </row>
    <row r="25" spans="1:29" x14ac:dyDescent="0.2">
      <c r="A25" s="229">
        <v>34</v>
      </c>
      <c r="B25" s="1" t="s">
        <v>249</v>
      </c>
      <c r="C25" s="1" t="str">
        <f t="shared" si="0"/>
        <v>tim van duyl</v>
      </c>
      <c r="D25" s="8" t="s">
        <v>48</v>
      </c>
      <c r="E25" s="17" t="s">
        <v>584</v>
      </c>
      <c r="F25" s="1"/>
      <c r="G25" s="8" t="s">
        <v>222</v>
      </c>
      <c r="H25" s="186" t="str">
        <f t="shared" si="11"/>
        <v/>
      </c>
      <c r="I25" s="186" t="str">
        <f t="shared" si="11"/>
        <v/>
      </c>
      <c r="J25" s="186" t="str">
        <f t="shared" si="11"/>
        <v/>
      </c>
      <c r="K25" s="186" t="str">
        <f t="shared" si="11"/>
        <v/>
      </c>
      <c r="L25" s="186">
        <f t="shared" si="11"/>
        <v>15</v>
      </c>
      <c r="M25" s="186" t="str">
        <f t="shared" si="11"/>
        <v/>
      </c>
      <c r="N25" s="186" t="str">
        <f t="shared" si="11"/>
        <v/>
      </c>
      <c r="O25" s="186" t="str">
        <f t="shared" si="11"/>
        <v/>
      </c>
      <c r="P25" s="186" t="str">
        <f t="shared" si="11"/>
        <v/>
      </c>
      <c r="Q25" s="186" t="str">
        <f t="shared" si="11"/>
        <v/>
      </c>
      <c r="R25" s="198" t="str">
        <f t="shared" si="11"/>
        <v/>
      </c>
      <c r="S25" s="152">
        <f t="shared" si="2"/>
        <v>15</v>
      </c>
      <c r="T25" s="138">
        <f t="shared" si="3"/>
        <v>0</v>
      </c>
      <c r="U25" s="125">
        <f t="shared" si="4"/>
        <v>115.76499999999999</v>
      </c>
      <c r="V25" s="150">
        <f t="shared" si="12"/>
        <v>7.7430000000000376</v>
      </c>
      <c r="W25" s="82">
        <f t="shared" si="10"/>
        <v>-10</v>
      </c>
      <c r="X25" s="248">
        <f t="shared" si="6"/>
        <v>4</v>
      </c>
      <c r="Y25" s="139">
        <f t="shared" si="7"/>
        <v>7</v>
      </c>
      <c r="Z25" s="139">
        <f>IF($Y25="n/a","",IFERROR(COUNTIF($Y$2:$Y25,"="&amp;Y25),""))</f>
        <v>6</v>
      </c>
      <c r="AA25" s="139">
        <f>COUNTIF($X$2:X24,"&lt;"&amp;X25)</f>
        <v>7</v>
      </c>
      <c r="AB25" s="149">
        <f t="shared" si="8"/>
        <v>15</v>
      </c>
      <c r="AC25" s="152">
        <f t="shared" si="9"/>
        <v>5</v>
      </c>
    </row>
    <row r="26" spans="1:29" x14ac:dyDescent="0.2">
      <c r="A26" s="229">
        <v>112</v>
      </c>
      <c r="B26" s="1" t="s">
        <v>229</v>
      </c>
      <c r="C26" s="1" t="str">
        <f t="shared" si="0"/>
        <v>ian vague</v>
      </c>
      <c r="D26" s="8" t="s">
        <v>4</v>
      </c>
      <c r="E26" s="17" t="s">
        <v>585</v>
      </c>
      <c r="F26" s="1"/>
      <c r="G26" s="8" t="s">
        <v>135</v>
      </c>
      <c r="H26" s="186" t="str">
        <f t="shared" si="11"/>
        <v/>
      </c>
      <c r="I26" s="186" t="str">
        <f t="shared" si="11"/>
        <v/>
      </c>
      <c r="J26" s="186" t="str">
        <f t="shared" si="11"/>
        <v/>
      </c>
      <c r="K26" s="186" t="str">
        <f t="shared" si="11"/>
        <v/>
      </c>
      <c r="L26" s="186" t="str">
        <f t="shared" si="11"/>
        <v/>
      </c>
      <c r="M26" s="186" t="str">
        <f t="shared" si="11"/>
        <v/>
      </c>
      <c r="N26" s="186" t="str">
        <f t="shared" si="11"/>
        <v/>
      </c>
      <c r="O26" s="186" t="str">
        <f t="shared" si="11"/>
        <v/>
      </c>
      <c r="P26" s="186">
        <f t="shared" si="11"/>
        <v>75</v>
      </c>
      <c r="Q26" s="186" t="str">
        <f t="shared" si="11"/>
        <v/>
      </c>
      <c r="R26" s="198" t="str">
        <f t="shared" si="11"/>
        <v/>
      </c>
      <c r="S26" s="152">
        <f t="shared" si="2"/>
        <v>75</v>
      </c>
      <c r="T26" s="138">
        <f t="shared" si="3"/>
        <v>-60</v>
      </c>
      <c r="U26" s="125">
        <f t="shared" si="4"/>
        <v>118.93500000000002</v>
      </c>
      <c r="V26" s="150">
        <f t="shared" si="12"/>
        <v>5.0159999999999769</v>
      </c>
      <c r="W26" s="82">
        <f t="shared" si="10"/>
        <v>-10</v>
      </c>
      <c r="X26" s="248">
        <f t="shared" si="6"/>
        <v>3</v>
      </c>
      <c r="Y26" s="139">
        <f t="shared" si="7"/>
        <v>5</v>
      </c>
      <c r="Z26" s="139">
        <f>IF($Y26="n/a","",IFERROR(COUNTIF($Y$2:$Y26,"="&amp;Y26),""))</f>
        <v>2</v>
      </c>
      <c r="AA26" s="139">
        <f>COUNTIF($X$2:X25,"&lt;"&amp;X26)</f>
        <v>6</v>
      </c>
      <c r="AB26" s="149">
        <f t="shared" si="8"/>
        <v>15</v>
      </c>
      <c r="AC26" s="152">
        <f t="shared" si="9"/>
        <v>5</v>
      </c>
    </row>
    <row r="27" spans="1:29" x14ac:dyDescent="0.2">
      <c r="A27" s="229">
        <v>98</v>
      </c>
      <c r="B27" s="1" t="s">
        <v>233</v>
      </c>
      <c r="C27" s="1" t="str">
        <f t="shared" si="0"/>
        <v>simon acfield</v>
      </c>
      <c r="D27" s="8" t="s">
        <v>48</v>
      </c>
      <c r="E27" s="17" t="s">
        <v>586</v>
      </c>
      <c r="F27" s="1"/>
      <c r="G27" s="8" t="s">
        <v>210</v>
      </c>
      <c r="H27" s="186" t="str">
        <f t="shared" si="11"/>
        <v/>
      </c>
      <c r="I27" s="186" t="str">
        <f t="shared" si="11"/>
        <v/>
      </c>
      <c r="J27" s="186" t="str">
        <f t="shared" si="11"/>
        <v/>
      </c>
      <c r="K27" s="186" t="str">
        <f t="shared" si="11"/>
        <v/>
      </c>
      <c r="L27" s="186">
        <f t="shared" si="11"/>
        <v>15</v>
      </c>
      <c r="M27" s="186" t="str">
        <f t="shared" si="11"/>
        <v/>
      </c>
      <c r="N27" s="186" t="str">
        <f t="shared" si="11"/>
        <v/>
      </c>
      <c r="O27" s="186" t="str">
        <f t="shared" si="11"/>
        <v/>
      </c>
      <c r="P27" s="186" t="str">
        <f t="shared" si="11"/>
        <v/>
      </c>
      <c r="Q27" s="186" t="str">
        <f t="shared" si="11"/>
        <v/>
      </c>
      <c r="R27" s="198" t="str">
        <f t="shared" si="11"/>
        <v/>
      </c>
      <c r="S27" s="152">
        <f t="shared" si="2"/>
        <v>15</v>
      </c>
      <c r="T27" s="138">
        <f t="shared" si="3"/>
        <v>0</v>
      </c>
      <c r="U27" s="125">
        <f t="shared" si="4"/>
        <v>115.76499999999999</v>
      </c>
      <c r="V27" s="276">
        <f t="shared" si="12"/>
        <v>8.4410000000000167</v>
      </c>
      <c r="W27" s="82">
        <f t="shared" si="10"/>
        <v>-10</v>
      </c>
      <c r="X27" s="248">
        <f t="shared" si="6"/>
        <v>4</v>
      </c>
      <c r="Y27" s="139">
        <f t="shared" si="7"/>
        <v>7</v>
      </c>
      <c r="Z27" s="139">
        <f>IF($Y27="n/a","",IFERROR(COUNTIF($Y$2:$Y27,"="&amp;Y27),""))</f>
        <v>7</v>
      </c>
      <c r="AA27" s="139">
        <f>COUNTIF($X$2:X26,"&lt;"&amp;X27)</f>
        <v>8</v>
      </c>
      <c r="AB27" s="149">
        <f t="shared" si="8"/>
        <v>15</v>
      </c>
      <c r="AC27" s="152">
        <f t="shared" si="9"/>
        <v>5</v>
      </c>
    </row>
    <row r="28" spans="1:29" x14ac:dyDescent="0.2">
      <c r="A28" s="229">
        <v>77</v>
      </c>
      <c r="B28" s="1" t="s">
        <v>243</v>
      </c>
      <c r="C28" s="1" t="str">
        <f t="shared" si="0"/>
        <v>simeon ouzas</v>
      </c>
      <c r="D28" s="8" t="s">
        <v>5</v>
      </c>
      <c r="E28" s="17" t="s">
        <v>587</v>
      </c>
      <c r="F28" s="1"/>
      <c r="G28" s="8" t="s">
        <v>210</v>
      </c>
      <c r="H28" s="186" t="str">
        <f t="shared" si="11"/>
        <v/>
      </c>
      <c r="I28" s="186" t="str">
        <f t="shared" si="11"/>
        <v/>
      </c>
      <c r="J28" s="186" t="str">
        <f t="shared" si="11"/>
        <v/>
      </c>
      <c r="K28" s="186" t="str">
        <f t="shared" si="11"/>
        <v/>
      </c>
      <c r="L28" s="186" t="str">
        <f t="shared" si="11"/>
        <v/>
      </c>
      <c r="M28" s="186" t="str">
        <f t="shared" si="11"/>
        <v/>
      </c>
      <c r="N28" s="186" t="str">
        <f t="shared" si="11"/>
        <v/>
      </c>
      <c r="O28" s="186" t="str">
        <f t="shared" si="11"/>
        <v/>
      </c>
      <c r="P28" s="186" t="str">
        <f t="shared" si="11"/>
        <v/>
      </c>
      <c r="Q28" s="186">
        <f t="shared" si="11"/>
        <v>100</v>
      </c>
      <c r="R28" s="198" t="str">
        <f t="shared" si="11"/>
        <v/>
      </c>
      <c r="S28" s="152">
        <f t="shared" si="2"/>
        <v>100</v>
      </c>
      <c r="T28" s="138">
        <f t="shared" si="3"/>
        <v>0</v>
      </c>
      <c r="U28" s="125">
        <f t="shared" si="4"/>
        <v>122.71800000000002</v>
      </c>
      <c r="V28" s="150">
        <f t="shared" si="12"/>
        <v>1.4939999999999714</v>
      </c>
      <c r="W28" s="82">
        <f t="shared" si="10"/>
        <v>0</v>
      </c>
      <c r="X28" s="248">
        <f t="shared" si="6"/>
        <v>1</v>
      </c>
      <c r="Y28" s="139">
        <f t="shared" si="7"/>
        <v>2</v>
      </c>
      <c r="Z28" s="139">
        <f>IF($Y28="n/a","",IFERROR(COUNTIF($Y$2:$Y28,"="&amp;Y28),""))</f>
        <v>1</v>
      </c>
      <c r="AA28" s="139">
        <f>COUNTIF($X$2:X27,"&lt;"&amp;X28)</f>
        <v>0</v>
      </c>
      <c r="AB28" s="149">
        <f t="shared" si="8"/>
        <v>100</v>
      </c>
      <c r="AC28" s="152">
        <f t="shared" si="9"/>
        <v>100</v>
      </c>
    </row>
    <row r="29" spans="1:29" x14ac:dyDescent="0.2">
      <c r="A29" s="229">
        <v>45</v>
      </c>
      <c r="B29" s="1" t="s">
        <v>588</v>
      </c>
      <c r="C29" s="1" t="str">
        <f t="shared" si="0"/>
        <v>sean kent</v>
      </c>
      <c r="D29" s="8" t="s">
        <v>26</v>
      </c>
      <c r="E29" s="17" t="s">
        <v>589</v>
      </c>
      <c r="F29" s="1"/>
      <c r="G29" s="8" t="s">
        <v>210</v>
      </c>
      <c r="H29" s="186" t="str">
        <f t="shared" si="11"/>
        <v/>
      </c>
      <c r="I29" s="186" t="str">
        <f t="shared" si="11"/>
        <v/>
      </c>
      <c r="J29" s="186" t="str">
        <f t="shared" si="11"/>
        <v/>
      </c>
      <c r="K29" s="186" t="str">
        <f t="shared" si="11"/>
        <v/>
      </c>
      <c r="L29" s="186" t="str">
        <f t="shared" si="11"/>
        <v/>
      </c>
      <c r="M29" s="186" t="str">
        <f t="shared" si="11"/>
        <v/>
      </c>
      <c r="N29" s="186" t="str">
        <f t="shared" si="11"/>
        <v/>
      </c>
      <c r="O29" s="186" t="str">
        <f t="shared" si="11"/>
        <v/>
      </c>
      <c r="P29" s="186" t="str">
        <f t="shared" si="11"/>
        <v/>
      </c>
      <c r="Q29" s="186" t="str">
        <f t="shared" si="11"/>
        <v/>
      </c>
      <c r="R29" s="198" t="str">
        <f t="shared" si="11"/>
        <v/>
      </c>
      <c r="S29" s="152">
        <f t="shared" si="2"/>
        <v>0</v>
      </c>
      <c r="T29" s="138">
        <f t="shared" si="3"/>
        <v>0</v>
      </c>
      <c r="U29" s="125" t="str">
        <f t="shared" si="4"/>
        <v/>
      </c>
      <c r="V29" s="150" t="str">
        <f t="shared" si="12"/>
        <v/>
      </c>
      <c r="W29" s="82"/>
      <c r="X29" s="248" t="str">
        <f t="shared" si="6"/>
        <v>n/a</v>
      </c>
      <c r="Y29" s="139" t="str">
        <f t="shared" si="7"/>
        <v>n/a</v>
      </c>
      <c r="Z29" s="139" t="str">
        <f>IF($Y29="n/a","",IFERROR(COUNTIF($Y$2:$Y29,"="&amp;Y29),""))</f>
        <v/>
      </c>
      <c r="AA29" s="139">
        <f>COUNTIF($X$2:X28,"&lt;"&amp;X29)</f>
        <v>0</v>
      </c>
      <c r="AB29" s="149">
        <f t="shared" si="8"/>
        <v>0</v>
      </c>
      <c r="AC29" s="152">
        <f t="shared" si="9"/>
        <v>0</v>
      </c>
    </row>
    <row r="30" spans="1:29" x14ac:dyDescent="0.2">
      <c r="A30" s="229">
        <v>36</v>
      </c>
      <c r="B30" s="1" t="s">
        <v>234</v>
      </c>
      <c r="C30" s="1" t="str">
        <f t="shared" si="0"/>
        <v>andrew potter</v>
      </c>
      <c r="D30" s="8" t="s">
        <v>26</v>
      </c>
      <c r="E30" s="17" t="s">
        <v>590</v>
      </c>
      <c r="F30" s="1"/>
      <c r="G30" s="8" t="s">
        <v>236</v>
      </c>
      <c r="H30" s="186" t="str">
        <f t="shared" si="11"/>
        <v/>
      </c>
      <c r="I30" s="186" t="str">
        <f t="shared" si="11"/>
        <v/>
      </c>
      <c r="J30" s="186" t="str">
        <f t="shared" si="11"/>
        <v/>
      </c>
      <c r="K30" s="186" t="str">
        <f t="shared" si="11"/>
        <v/>
      </c>
      <c r="L30" s="186" t="str">
        <f t="shared" si="11"/>
        <v/>
      </c>
      <c r="M30" s="186" t="str">
        <f t="shared" si="11"/>
        <v/>
      </c>
      <c r="N30" s="186" t="str">
        <f t="shared" si="11"/>
        <v/>
      </c>
      <c r="O30" s="186" t="str">
        <f t="shared" si="11"/>
        <v/>
      </c>
      <c r="P30" s="186" t="str">
        <f t="shared" si="11"/>
        <v/>
      </c>
      <c r="Q30" s="186" t="str">
        <f t="shared" si="11"/>
        <v/>
      </c>
      <c r="R30" s="198" t="str">
        <f t="shared" si="11"/>
        <v/>
      </c>
      <c r="S30" s="152">
        <f t="shared" si="2"/>
        <v>0</v>
      </c>
      <c r="T30" s="138">
        <f t="shared" si="3"/>
        <v>0</v>
      </c>
      <c r="U30" s="125" t="str">
        <f t="shared" si="4"/>
        <v/>
      </c>
      <c r="V30" s="150" t="str">
        <f t="shared" si="12"/>
        <v/>
      </c>
      <c r="W30" s="82"/>
      <c r="X30" s="248" t="str">
        <f t="shared" si="6"/>
        <v>n/a</v>
      </c>
      <c r="Y30" s="139" t="str">
        <f t="shared" si="7"/>
        <v>n/a</v>
      </c>
      <c r="Z30" s="139" t="str">
        <f>IF($Y30="n/a","",IFERROR(COUNTIF($Y$2:$Y30,"="&amp;Y30),""))</f>
        <v/>
      </c>
      <c r="AA30" s="139">
        <f>COUNTIF($X$2:X29,"&lt;"&amp;X30)</f>
        <v>0</v>
      </c>
      <c r="AB30" s="149">
        <f t="shared" si="8"/>
        <v>0</v>
      </c>
      <c r="AC30" s="152">
        <f t="shared" si="9"/>
        <v>0</v>
      </c>
    </row>
    <row r="31" spans="1:29" x14ac:dyDescent="0.2">
      <c r="A31" s="229">
        <v>205</v>
      </c>
      <c r="B31" s="1" t="s">
        <v>326</v>
      </c>
      <c r="C31" s="1" t="str">
        <f t="shared" si="0"/>
        <v>john reid</v>
      </c>
      <c r="D31" s="8" t="s">
        <v>26</v>
      </c>
      <c r="E31" s="17" t="s">
        <v>591</v>
      </c>
      <c r="F31" s="1"/>
      <c r="G31" s="8" t="s">
        <v>222</v>
      </c>
      <c r="H31" s="186" t="str">
        <f t="shared" si="11"/>
        <v/>
      </c>
      <c r="I31" s="186" t="str">
        <f t="shared" si="11"/>
        <v/>
      </c>
      <c r="J31" s="186" t="str">
        <f t="shared" si="11"/>
        <v/>
      </c>
      <c r="K31" s="186" t="str">
        <f t="shared" si="11"/>
        <v/>
      </c>
      <c r="L31" s="186" t="str">
        <f t="shared" si="11"/>
        <v/>
      </c>
      <c r="M31" s="186" t="str">
        <f t="shared" si="11"/>
        <v/>
      </c>
      <c r="N31" s="186" t="str">
        <f t="shared" si="11"/>
        <v/>
      </c>
      <c r="O31" s="186" t="str">
        <f t="shared" si="11"/>
        <v/>
      </c>
      <c r="P31" s="186" t="str">
        <f t="shared" si="11"/>
        <v/>
      </c>
      <c r="Q31" s="186" t="str">
        <f t="shared" si="11"/>
        <v/>
      </c>
      <c r="R31" s="198" t="str">
        <f t="shared" si="11"/>
        <v/>
      </c>
      <c r="S31" s="152">
        <f t="shared" si="2"/>
        <v>0</v>
      </c>
      <c r="T31" s="138">
        <f t="shared" si="3"/>
        <v>0</v>
      </c>
      <c r="U31" s="125" t="str">
        <f t="shared" si="4"/>
        <v/>
      </c>
      <c r="V31" s="150" t="str">
        <f t="shared" si="12"/>
        <v/>
      </c>
      <c r="W31" s="82"/>
      <c r="X31" s="248" t="str">
        <f t="shared" si="6"/>
        <v>n/a</v>
      </c>
      <c r="Y31" s="139" t="str">
        <f t="shared" si="7"/>
        <v>n/a</v>
      </c>
      <c r="Z31" s="139" t="str">
        <f>IF($Y31="n/a","",IFERROR(COUNTIF($Y$2:$Y31,"="&amp;Y31),""))</f>
        <v/>
      </c>
      <c r="AA31" s="139">
        <f>COUNTIF($X$2:X30,"&lt;"&amp;X31)</f>
        <v>0</v>
      </c>
      <c r="AB31" s="149">
        <f t="shared" si="8"/>
        <v>0</v>
      </c>
      <c r="AC31" s="152">
        <f t="shared" si="9"/>
        <v>0</v>
      </c>
    </row>
    <row r="32" spans="1:29" x14ac:dyDescent="0.2">
      <c r="A32" s="229">
        <v>21</v>
      </c>
      <c r="B32" s="1" t="s">
        <v>592</v>
      </c>
      <c r="C32" s="1" t="str">
        <f t="shared" si="0"/>
        <v>jayden cresswell</v>
      </c>
      <c r="D32" s="8" t="s">
        <v>26</v>
      </c>
      <c r="E32" s="17" t="s">
        <v>593</v>
      </c>
      <c r="F32" s="1"/>
      <c r="G32" s="8" t="s">
        <v>303</v>
      </c>
      <c r="H32" s="186" t="str">
        <f t="shared" si="11"/>
        <v/>
      </c>
      <c r="I32" s="186" t="str">
        <f t="shared" si="11"/>
        <v/>
      </c>
      <c r="J32" s="186" t="str">
        <f t="shared" si="11"/>
        <v/>
      </c>
      <c r="K32" s="186" t="str">
        <f t="shared" si="11"/>
        <v/>
      </c>
      <c r="L32" s="186" t="str">
        <f t="shared" si="11"/>
        <v/>
      </c>
      <c r="M32" s="186" t="str">
        <f t="shared" si="11"/>
        <v/>
      </c>
      <c r="N32" s="186" t="str">
        <f t="shared" si="11"/>
        <v/>
      </c>
      <c r="O32" s="186" t="str">
        <f t="shared" si="11"/>
        <v/>
      </c>
      <c r="P32" s="186" t="str">
        <f t="shared" si="11"/>
        <v/>
      </c>
      <c r="Q32" s="186" t="str">
        <f t="shared" si="11"/>
        <v/>
      </c>
      <c r="R32" s="198" t="str">
        <f t="shared" si="11"/>
        <v/>
      </c>
      <c r="S32" s="152">
        <f t="shared" si="2"/>
        <v>0</v>
      </c>
      <c r="T32" s="138">
        <f t="shared" si="3"/>
        <v>0</v>
      </c>
      <c r="U32" s="125" t="str">
        <f t="shared" si="4"/>
        <v/>
      </c>
      <c r="V32" s="276" t="str">
        <f t="shared" si="12"/>
        <v/>
      </c>
      <c r="W32" s="82"/>
      <c r="X32" s="248" t="str">
        <f t="shared" si="6"/>
        <v>n/a</v>
      </c>
      <c r="Y32" s="139" t="str">
        <f t="shared" si="7"/>
        <v>n/a</v>
      </c>
      <c r="Z32" s="139" t="str">
        <f>IF($Y32="n/a","",IFERROR(COUNTIF($Y$2:$Y32,"="&amp;Y32),""))</f>
        <v/>
      </c>
      <c r="AA32" s="139">
        <f>COUNTIF($X$2:X31,"&lt;"&amp;X32)</f>
        <v>0</v>
      </c>
      <c r="AB32" s="149">
        <f t="shared" si="8"/>
        <v>0</v>
      </c>
      <c r="AC32" s="152">
        <f t="shared" si="9"/>
        <v>0</v>
      </c>
    </row>
    <row r="33" spans="1:29" x14ac:dyDescent="0.2">
      <c r="A33" s="229">
        <v>241</v>
      </c>
      <c r="B33" s="1" t="s">
        <v>232</v>
      </c>
      <c r="C33" s="1" t="str">
        <f t="shared" si="0"/>
        <v>john downes</v>
      </c>
      <c r="D33" s="8" t="s">
        <v>5</v>
      </c>
      <c r="E33" s="17" t="s">
        <v>594</v>
      </c>
      <c r="F33" s="1"/>
      <c r="G33" s="8" t="s">
        <v>210</v>
      </c>
      <c r="H33" s="186" t="str">
        <f t="shared" si="11"/>
        <v/>
      </c>
      <c r="I33" s="186" t="str">
        <f t="shared" si="11"/>
        <v/>
      </c>
      <c r="J33" s="186" t="str">
        <f t="shared" si="11"/>
        <v/>
      </c>
      <c r="K33" s="186" t="str">
        <f t="shared" si="11"/>
        <v/>
      </c>
      <c r="L33" s="186" t="str">
        <f t="shared" si="11"/>
        <v/>
      </c>
      <c r="M33" s="186" t="str">
        <f t="shared" si="11"/>
        <v/>
      </c>
      <c r="N33" s="186" t="str">
        <f t="shared" si="11"/>
        <v/>
      </c>
      <c r="O33" s="186" t="str">
        <f t="shared" si="11"/>
        <v/>
      </c>
      <c r="P33" s="186" t="str">
        <f t="shared" si="11"/>
        <v/>
      </c>
      <c r="Q33" s="186">
        <f t="shared" si="11"/>
        <v>75</v>
      </c>
      <c r="R33" s="198" t="str">
        <f t="shared" si="11"/>
        <v/>
      </c>
      <c r="S33" s="152">
        <f t="shared" si="2"/>
        <v>75</v>
      </c>
      <c r="T33" s="138">
        <f t="shared" si="3"/>
        <v>0</v>
      </c>
      <c r="U33" s="125">
        <f t="shared" si="4"/>
        <v>122.71800000000002</v>
      </c>
      <c r="V33" s="150">
        <f t="shared" si="12"/>
        <v>5.6339999999999861</v>
      </c>
      <c r="W33" s="82">
        <f t="shared" si="10"/>
        <v>-10</v>
      </c>
      <c r="X33" s="248">
        <f t="shared" si="6"/>
        <v>1</v>
      </c>
      <c r="Y33" s="139">
        <f t="shared" si="7"/>
        <v>2</v>
      </c>
      <c r="Z33" s="139">
        <f>IF($Y33="n/a","",IFERROR(COUNTIF($Y$2:$Y33,"="&amp;Y33),""))</f>
        <v>2</v>
      </c>
      <c r="AA33" s="139">
        <f>COUNTIF($X$2:X32,"&lt;"&amp;X33)</f>
        <v>0</v>
      </c>
      <c r="AB33" s="149">
        <f t="shared" si="8"/>
        <v>75</v>
      </c>
      <c r="AC33" s="152">
        <f t="shared" si="9"/>
        <v>65</v>
      </c>
    </row>
    <row r="34" spans="1:29" x14ac:dyDescent="0.2">
      <c r="A34" s="229">
        <v>737</v>
      </c>
      <c r="B34" s="1" t="s">
        <v>237</v>
      </c>
      <c r="C34" s="1" t="str">
        <f t="shared" si="0"/>
        <v>stuart dawson</v>
      </c>
      <c r="D34" s="8" t="s">
        <v>5</v>
      </c>
      <c r="E34" s="17" t="s">
        <v>595</v>
      </c>
      <c r="F34" s="1"/>
      <c r="G34" s="8" t="s">
        <v>568</v>
      </c>
      <c r="H34" s="186" t="str">
        <f t="shared" ref="H34:R38" si="13">IF($D34=H$1,$S34,"")</f>
        <v/>
      </c>
      <c r="I34" s="186" t="str">
        <f t="shared" si="13"/>
        <v/>
      </c>
      <c r="J34" s="186" t="str">
        <f t="shared" si="13"/>
        <v/>
      </c>
      <c r="K34" s="186" t="str">
        <f t="shared" si="13"/>
        <v/>
      </c>
      <c r="L34" s="186" t="str">
        <f t="shared" si="13"/>
        <v/>
      </c>
      <c r="M34" s="186" t="str">
        <f t="shared" si="13"/>
        <v/>
      </c>
      <c r="N34" s="186" t="str">
        <f t="shared" si="13"/>
        <v/>
      </c>
      <c r="O34" s="186" t="str">
        <f t="shared" si="13"/>
        <v/>
      </c>
      <c r="P34" s="186" t="str">
        <f t="shared" si="13"/>
        <v/>
      </c>
      <c r="Q34" s="186">
        <f t="shared" si="13"/>
        <v>60</v>
      </c>
      <c r="R34" s="198" t="str">
        <f t="shared" si="13"/>
        <v/>
      </c>
      <c r="S34" s="152">
        <f t="shared" si="2"/>
        <v>60</v>
      </c>
      <c r="T34" s="138">
        <f t="shared" si="3"/>
        <v>0</v>
      </c>
      <c r="U34" s="125">
        <f t="shared" si="4"/>
        <v>122.71800000000002</v>
      </c>
      <c r="V34" s="150">
        <f t="shared" si="12"/>
        <v>5.9529999999999745</v>
      </c>
      <c r="W34" s="82">
        <f t="shared" si="10"/>
        <v>-10</v>
      </c>
      <c r="X34" s="248">
        <f t="shared" si="6"/>
        <v>1</v>
      </c>
      <c r="Y34" s="139">
        <f t="shared" si="7"/>
        <v>2</v>
      </c>
      <c r="Z34" s="139">
        <f>IF($Y34="n/a","",IFERROR(COUNTIF($Y$2:$Y34,"="&amp;Y34),""))</f>
        <v>3</v>
      </c>
      <c r="AA34" s="139">
        <f>COUNTIF($X$2:X33,"&lt;"&amp;X34)</f>
        <v>0</v>
      </c>
      <c r="AB34" s="149">
        <f t="shared" si="8"/>
        <v>60</v>
      </c>
      <c r="AC34" s="152">
        <f t="shared" si="9"/>
        <v>50</v>
      </c>
    </row>
    <row r="35" spans="1:29" x14ac:dyDescent="0.2">
      <c r="A35" s="229">
        <v>48</v>
      </c>
      <c r="B35" s="1" t="s">
        <v>235</v>
      </c>
      <c r="C35" s="1" t="str">
        <f t="shared" si="0"/>
        <v>wayne scanlan</v>
      </c>
      <c r="D35" s="8" t="s">
        <v>21</v>
      </c>
      <c r="E35" s="17" t="s">
        <v>596</v>
      </c>
      <c r="F35" s="1"/>
      <c r="G35" s="8" t="s">
        <v>236</v>
      </c>
      <c r="H35" s="186" t="str">
        <f t="shared" si="13"/>
        <v/>
      </c>
      <c r="I35" s="186" t="str">
        <f t="shared" si="13"/>
        <v/>
      </c>
      <c r="J35" s="186" t="str">
        <f t="shared" si="13"/>
        <v/>
      </c>
      <c r="K35" s="186" t="str">
        <f t="shared" si="13"/>
        <v/>
      </c>
      <c r="L35" s="186" t="str">
        <f t="shared" si="13"/>
        <v/>
      </c>
      <c r="M35" s="186">
        <f t="shared" si="13"/>
        <v>30</v>
      </c>
      <c r="N35" s="186" t="str">
        <f t="shared" si="13"/>
        <v/>
      </c>
      <c r="O35" s="186" t="str">
        <f t="shared" si="13"/>
        <v/>
      </c>
      <c r="P35" s="186" t="str">
        <f t="shared" si="13"/>
        <v/>
      </c>
      <c r="Q35" s="186" t="str">
        <f t="shared" si="13"/>
        <v/>
      </c>
      <c r="R35" s="198" t="str">
        <f t="shared" si="13"/>
        <v/>
      </c>
      <c r="S35" s="152">
        <f t="shared" si="2"/>
        <v>30</v>
      </c>
      <c r="T35" s="138">
        <f t="shared" si="3"/>
        <v>-15</v>
      </c>
      <c r="U35" s="125">
        <f t="shared" si="4"/>
        <v>120.58200000000001</v>
      </c>
      <c r="V35" s="150">
        <f t="shared" si="12"/>
        <v>8.402000000000001</v>
      </c>
      <c r="W35" s="82">
        <f t="shared" si="10"/>
        <v>-10</v>
      </c>
      <c r="X35" s="248">
        <f t="shared" si="6"/>
        <v>2</v>
      </c>
      <c r="Y35" s="139">
        <f t="shared" si="7"/>
        <v>4</v>
      </c>
      <c r="Z35" s="139">
        <f>IF($Y35="n/a","",IFERROR(COUNTIF($Y$2:$Y35,"="&amp;Y35),""))</f>
        <v>5</v>
      </c>
      <c r="AA35" s="139">
        <f>COUNTIF($X$2:X34,"&lt;"&amp;X35)</f>
        <v>3</v>
      </c>
      <c r="AB35" s="149">
        <f t="shared" si="8"/>
        <v>15</v>
      </c>
      <c r="AC35" s="152">
        <f t="shared" si="9"/>
        <v>5</v>
      </c>
    </row>
    <row r="36" spans="1:29" x14ac:dyDescent="0.2">
      <c r="A36" s="229">
        <v>12</v>
      </c>
      <c r="B36" s="1" t="s">
        <v>597</v>
      </c>
      <c r="C36" s="1" t="str">
        <f t="shared" si="0"/>
        <v>tim pedley</v>
      </c>
      <c r="D36" s="8" t="s">
        <v>26</v>
      </c>
      <c r="E36" s="17" t="s">
        <v>598</v>
      </c>
      <c r="F36" s="1"/>
      <c r="G36" s="8" t="s">
        <v>222</v>
      </c>
      <c r="H36" s="186" t="str">
        <f t="shared" si="13"/>
        <v/>
      </c>
      <c r="I36" s="186" t="str">
        <f t="shared" si="13"/>
        <v/>
      </c>
      <c r="J36" s="186" t="str">
        <f t="shared" si="13"/>
        <v/>
      </c>
      <c r="K36" s="186" t="str">
        <f t="shared" si="13"/>
        <v/>
      </c>
      <c r="L36" s="186" t="str">
        <f t="shared" si="13"/>
        <v/>
      </c>
      <c r="M36" s="186" t="str">
        <f t="shared" si="13"/>
        <v/>
      </c>
      <c r="N36" s="186" t="str">
        <f t="shared" si="13"/>
        <v/>
      </c>
      <c r="O36" s="186" t="str">
        <f t="shared" si="13"/>
        <v/>
      </c>
      <c r="P36" s="186" t="str">
        <f t="shared" si="13"/>
        <v/>
      </c>
      <c r="Q36" s="186" t="str">
        <f t="shared" si="13"/>
        <v/>
      </c>
      <c r="R36" s="198" t="str">
        <f t="shared" si="13"/>
        <v/>
      </c>
      <c r="S36" s="152">
        <f t="shared" si="2"/>
        <v>0</v>
      </c>
      <c r="T36" s="138">
        <f t="shared" si="3"/>
        <v>0</v>
      </c>
      <c r="U36" s="125" t="str">
        <f t="shared" si="4"/>
        <v/>
      </c>
      <c r="V36" s="150" t="str">
        <f t="shared" si="12"/>
        <v/>
      </c>
      <c r="W36" s="82"/>
      <c r="X36" s="248" t="str">
        <f t="shared" si="6"/>
        <v>n/a</v>
      </c>
      <c r="Y36" s="139" t="str">
        <f t="shared" si="7"/>
        <v>n/a</v>
      </c>
      <c r="Z36" s="139" t="str">
        <f>IF($Y36="n/a","",IFERROR(COUNTIF($Y$2:$Y36,"="&amp;Y36),""))</f>
        <v/>
      </c>
      <c r="AA36" s="139">
        <f>COUNTIF($X$2:X35,"&lt;"&amp;X36)</f>
        <v>0</v>
      </c>
      <c r="AB36" s="149">
        <f t="shared" si="8"/>
        <v>0</v>
      </c>
      <c r="AC36" s="152">
        <f t="shared" si="9"/>
        <v>0</v>
      </c>
    </row>
    <row r="37" spans="1:29" x14ac:dyDescent="0.2">
      <c r="A37" s="229">
        <v>40</v>
      </c>
      <c r="B37" s="1" t="s">
        <v>252</v>
      </c>
      <c r="C37" s="1" t="str">
        <f t="shared" si="0"/>
        <v>peter whitaker</v>
      </c>
      <c r="D37" s="8" t="s">
        <v>4</v>
      </c>
      <c r="E37" s="17" t="s">
        <v>599</v>
      </c>
      <c r="F37" s="1"/>
      <c r="G37" s="8" t="s">
        <v>600</v>
      </c>
      <c r="H37" s="186" t="str">
        <f t="shared" si="13"/>
        <v/>
      </c>
      <c r="I37" s="186" t="str">
        <f t="shared" si="13"/>
        <v/>
      </c>
      <c r="J37" s="186" t="str">
        <f t="shared" si="13"/>
        <v/>
      </c>
      <c r="K37" s="186" t="str">
        <f t="shared" si="13"/>
        <v/>
      </c>
      <c r="L37" s="186" t="str">
        <f t="shared" si="13"/>
        <v/>
      </c>
      <c r="M37" s="186" t="str">
        <f t="shared" si="13"/>
        <v/>
      </c>
      <c r="N37" s="186" t="str">
        <f t="shared" si="13"/>
        <v/>
      </c>
      <c r="O37" s="186" t="str">
        <f t="shared" si="13"/>
        <v/>
      </c>
      <c r="P37" s="186">
        <f t="shared" si="13"/>
        <v>60</v>
      </c>
      <c r="Q37" s="186" t="str">
        <f t="shared" si="13"/>
        <v/>
      </c>
      <c r="R37" s="198" t="str">
        <f t="shared" si="13"/>
        <v/>
      </c>
      <c r="S37" s="152">
        <f t="shared" si="2"/>
        <v>60</v>
      </c>
      <c r="T37" s="138">
        <f t="shared" si="3"/>
        <v>-45</v>
      </c>
      <c r="U37" s="125">
        <f t="shared" si="4"/>
        <v>118.93500000000002</v>
      </c>
      <c r="V37" s="150">
        <f t="shared" si="12"/>
        <v>14.692999999999969</v>
      </c>
      <c r="W37" s="82">
        <f t="shared" si="10"/>
        <v>-10</v>
      </c>
      <c r="X37" s="248">
        <f t="shared" si="6"/>
        <v>3</v>
      </c>
      <c r="Y37" s="139">
        <f t="shared" si="7"/>
        <v>5</v>
      </c>
      <c r="Z37" s="139">
        <f>IF($Y37="n/a","",IFERROR(COUNTIF($Y$2:$Y37,"="&amp;Y37),""))</f>
        <v>3</v>
      </c>
      <c r="AA37" s="139">
        <f>COUNTIF($X$2:X36,"&lt;"&amp;X37)</f>
        <v>10</v>
      </c>
      <c r="AB37" s="149">
        <f t="shared" si="8"/>
        <v>15</v>
      </c>
      <c r="AC37" s="152">
        <f t="shared" si="9"/>
        <v>5</v>
      </c>
    </row>
    <row r="38" spans="1:29" ht="13.5" thickBot="1" x14ac:dyDescent="0.25">
      <c r="A38" s="231">
        <v>261</v>
      </c>
      <c r="B38" s="200" t="s">
        <v>255</v>
      </c>
      <c r="C38" s="200" t="str">
        <f t="shared" si="0"/>
        <v>vivien stewart</v>
      </c>
      <c r="D38" s="230" t="s">
        <v>21</v>
      </c>
      <c r="E38" s="266" t="s">
        <v>601</v>
      </c>
      <c r="F38" s="200"/>
      <c r="G38" s="230" t="s">
        <v>568</v>
      </c>
      <c r="H38" s="201" t="str">
        <f t="shared" si="13"/>
        <v/>
      </c>
      <c r="I38" s="201" t="str">
        <f t="shared" si="13"/>
        <v/>
      </c>
      <c r="J38" s="201" t="str">
        <f t="shared" si="13"/>
        <v/>
      </c>
      <c r="K38" s="201" t="str">
        <f t="shared" si="13"/>
        <v/>
      </c>
      <c r="L38" s="201" t="str">
        <f t="shared" si="13"/>
        <v/>
      </c>
      <c r="M38" s="201">
        <f t="shared" si="13"/>
        <v>15</v>
      </c>
      <c r="N38" s="201" t="str">
        <f t="shared" si="13"/>
        <v/>
      </c>
      <c r="O38" s="201" t="str">
        <f t="shared" si="13"/>
        <v/>
      </c>
      <c r="P38" s="201" t="str">
        <f t="shared" si="13"/>
        <v/>
      </c>
      <c r="Q38" s="201" t="str">
        <f t="shared" si="13"/>
        <v/>
      </c>
      <c r="R38" s="202" t="str">
        <f t="shared" si="13"/>
        <v/>
      </c>
      <c r="S38" s="153">
        <f t="shared" si="2"/>
        <v>15</v>
      </c>
      <c r="T38" s="393">
        <f t="shared" si="3"/>
        <v>0</v>
      </c>
      <c r="U38" s="126">
        <f t="shared" si="4"/>
        <v>120.58200000000001</v>
      </c>
      <c r="V38" s="397">
        <f t="shared" si="12"/>
        <v>17.179999999999993</v>
      </c>
      <c r="W38" s="135">
        <f t="shared" si="10"/>
        <v>-10</v>
      </c>
      <c r="X38" s="249">
        <f t="shared" si="6"/>
        <v>2</v>
      </c>
      <c r="Y38" s="250">
        <f t="shared" si="7"/>
        <v>4</v>
      </c>
      <c r="Z38" s="250">
        <f>IF($Y38="n/a","",IFERROR(COUNTIF($Y$2:$Y38,"="&amp;Y38),""))</f>
        <v>6</v>
      </c>
      <c r="AA38" s="250">
        <f>COUNTIF($X$2:X37,"&lt;"&amp;X38)</f>
        <v>3</v>
      </c>
      <c r="AB38" s="251">
        <f t="shared" si="8"/>
        <v>15</v>
      </c>
      <c r="AC38" s="153">
        <f t="shared" si="9"/>
        <v>5</v>
      </c>
    </row>
    <row r="39" spans="1:29" ht="13.5" thickBot="1" x14ac:dyDescent="0.25">
      <c r="F39" s="134"/>
      <c r="G39" s="136" t="s">
        <v>27</v>
      </c>
      <c r="H39" s="137">
        <f t="shared" ref="H39:S39" si="14">COUNT(H2:H38)</f>
        <v>0</v>
      </c>
      <c r="I39" s="137">
        <f t="shared" si="14"/>
        <v>2</v>
      </c>
      <c r="J39" s="137">
        <f t="shared" si="14"/>
        <v>2</v>
      </c>
      <c r="K39" s="137">
        <f t="shared" si="14"/>
        <v>2</v>
      </c>
      <c r="L39" s="137">
        <f t="shared" si="14"/>
        <v>7</v>
      </c>
      <c r="M39" s="137">
        <f t="shared" si="14"/>
        <v>6</v>
      </c>
      <c r="N39" s="137">
        <f t="shared" si="14"/>
        <v>2</v>
      </c>
      <c r="O39" s="137">
        <f t="shared" si="14"/>
        <v>0</v>
      </c>
      <c r="P39" s="137">
        <f t="shared" si="14"/>
        <v>3</v>
      </c>
      <c r="Q39" s="137">
        <f t="shared" si="14"/>
        <v>3</v>
      </c>
      <c r="R39" s="137">
        <f t="shared" si="14"/>
        <v>0</v>
      </c>
      <c r="S39" s="226">
        <f t="shared" si="14"/>
        <v>37</v>
      </c>
      <c r="T39" s="154"/>
      <c r="U39" s="154"/>
      <c r="V39" s="147"/>
      <c r="W39" s="154"/>
      <c r="X39" s="154"/>
      <c r="Y39" s="154"/>
      <c r="Z39" s="154"/>
      <c r="AA39" s="154"/>
      <c r="AB39" s="154"/>
      <c r="AC39" s="154"/>
    </row>
    <row r="40" spans="1:29" x14ac:dyDescent="0.2">
      <c r="T40" s="8"/>
      <c r="U40" s="8"/>
      <c r="V40" s="147"/>
      <c r="W40" s="8"/>
      <c r="X40" s="8"/>
      <c r="Y40" s="8"/>
      <c r="Z40" s="8"/>
      <c r="AA40" s="8"/>
      <c r="AB40" s="8"/>
      <c r="AC40" s="8"/>
    </row>
    <row r="41" spans="1:29" x14ac:dyDescent="0.2">
      <c r="B41" s="2"/>
      <c r="C41" s="2"/>
      <c r="D41" s="85"/>
      <c r="T41" s="85"/>
      <c r="X41" s="85"/>
      <c r="Y41" s="85"/>
      <c r="Z41" s="85"/>
      <c r="AA41" s="85"/>
      <c r="AB41" s="85"/>
    </row>
  </sheetData>
  <mergeCells count="1">
    <mergeCell ref="AE1:AG1"/>
  </mergeCells>
  <conditionalFormatting sqref="A2:R38 T2:W38">
    <cfRule type="expression" dxfId="54" priority="1" stopIfTrue="1">
      <formula>$D2="SNA"</formula>
    </cfRule>
    <cfRule type="expression" dxfId="53" priority="2" stopIfTrue="1">
      <formula>$D2="SNB"</formula>
    </cfRule>
    <cfRule type="expression" dxfId="52" priority="3">
      <formula>$D2="SNC"</formula>
    </cfRule>
    <cfRule type="expression" dxfId="51" priority="4">
      <formula>$D2="SND"</formula>
    </cfRule>
    <cfRule type="expression" dxfId="50" priority="5">
      <formula>$D2="NAC"</formula>
    </cfRule>
    <cfRule type="expression" dxfId="49" priority="6">
      <formula>$D2="NBC"</formula>
    </cfRule>
    <cfRule type="expression" dxfId="48" priority="7">
      <formula>$D2="ABMOD"</formula>
    </cfRule>
    <cfRule type="expression" dxfId="47" priority="8">
      <formula>$D2="CDMOD"</formula>
    </cfRule>
    <cfRule type="expression" dxfId="46" priority="9">
      <formula>$D2="SMOD"</formula>
    </cfRule>
    <cfRule type="expression" dxfId="45" priority="10">
      <formula>$D2="RES"</formula>
    </cfRule>
    <cfRule type="expression" dxfId="44" priority="11">
      <formula>$D2="OPN"</formula>
    </cfRule>
  </conditionalFormatting>
  <pageMargins left="0.7" right="0.7" top="0.75" bottom="0.75" header="0.3" footer="0.3"/>
  <pageSetup paperSize="9" orientation="portrait" horizontalDpi="300" verticalDpi="3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16C83-BCD5-432B-8A85-6242C8CC3AE4}">
  <dimension ref="A1:AG26"/>
  <sheetViews>
    <sheetView zoomScale="90" zoomScaleNormal="90" workbookViewId="0">
      <selection activeCell="A2" sqref="A2"/>
    </sheetView>
  </sheetViews>
  <sheetFormatPr defaultColWidth="8.85546875" defaultRowHeight="12.75" x14ac:dyDescent="0.2"/>
  <cols>
    <col min="1" max="1" width="7.85546875" style="83" customWidth="1"/>
    <col min="2" max="2" width="23.85546875" style="344" customWidth="1"/>
    <col min="3" max="3" width="20.85546875" style="84" hidden="1" customWidth="1"/>
    <col min="4" max="4" width="9.28515625" style="84" customWidth="1"/>
    <col min="5" max="5" width="10.42578125" style="84" customWidth="1"/>
    <col min="6" max="6" width="15.85546875" style="84" bestFit="1" customWidth="1"/>
    <col min="7" max="7" width="9.5703125" style="84" customWidth="1"/>
    <col min="8" max="18" width="7.7109375" style="84" customWidth="1"/>
    <col min="19" max="19" width="6.7109375" style="84" customWidth="1"/>
    <col min="20" max="20" width="7.85546875" style="84" customWidth="1"/>
    <col min="21" max="21" width="8.28515625" customWidth="1"/>
    <col min="22" max="22" width="8.85546875" style="124" customWidth="1"/>
    <col min="23" max="23" width="8.85546875" customWidth="1"/>
    <col min="24" max="24" width="14.28515625" style="84" hidden="1" customWidth="1"/>
    <col min="25" max="27" width="8.85546875" style="84" hidden="1" customWidth="1"/>
    <col min="28" max="28" width="11.42578125" style="84" hidden="1" customWidth="1"/>
    <col min="29" max="29" width="8.85546875" customWidth="1"/>
    <col min="30" max="30" width="7" style="84" customWidth="1"/>
    <col min="31" max="31" width="8.85546875" style="84"/>
    <col min="32" max="32" width="16.7109375" style="84" bestFit="1" customWidth="1"/>
    <col min="33" max="33" width="9.85546875" style="84" bestFit="1" customWidth="1"/>
    <col min="34" max="256" width="8.85546875" style="84"/>
    <col min="257" max="257" width="7.85546875" style="84" customWidth="1"/>
    <col min="258" max="258" width="23.85546875" style="84" customWidth="1"/>
    <col min="259" max="259" width="0" style="84" hidden="1" customWidth="1"/>
    <col min="260" max="260" width="9.28515625" style="84" customWidth="1"/>
    <col min="261" max="261" width="10.42578125" style="84" customWidth="1"/>
    <col min="262" max="262" width="14.28515625" style="84" bestFit="1" customWidth="1"/>
    <col min="263" max="263" width="9.5703125" style="84" customWidth="1"/>
    <col min="264" max="274" width="7.7109375" style="84" customWidth="1"/>
    <col min="275" max="275" width="6.7109375" style="84" customWidth="1"/>
    <col min="276" max="276" width="7.85546875" style="84" customWidth="1"/>
    <col min="277" max="277" width="8.28515625" style="84" customWidth="1"/>
    <col min="278" max="279" width="8.85546875" style="84"/>
    <col min="280" max="284" width="0" style="84" hidden="1" customWidth="1"/>
    <col min="285" max="285" width="8.85546875" style="84"/>
    <col min="286" max="286" width="7" style="84" customWidth="1"/>
    <col min="287" max="287" width="8.85546875" style="84"/>
    <col min="288" max="288" width="21.28515625" style="84" customWidth="1"/>
    <col min="289" max="289" width="9.5703125" style="84" customWidth="1"/>
    <col min="290" max="512" width="8.85546875" style="84"/>
    <col min="513" max="513" width="7.85546875" style="84" customWidth="1"/>
    <col min="514" max="514" width="23.85546875" style="84" customWidth="1"/>
    <col min="515" max="515" width="0" style="84" hidden="1" customWidth="1"/>
    <col min="516" max="516" width="9.28515625" style="84" customWidth="1"/>
    <col min="517" max="517" width="10.42578125" style="84" customWidth="1"/>
    <col min="518" max="518" width="14.28515625" style="84" bestFit="1" customWidth="1"/>
    <col min="519" max="519" width="9.5703125" style="84" customWidth="1"/>
    <col min="520" max="530" width="7.7109375" style="84" customWidth="1"/>
    <col min="531" max="531" width="6.7109375" style="84" customWidth="1"/>
    <col min="532" max="532" width="7.85546875" style="84" customWidth="1"/>
    <col min="533" max="533" width="8.28515625" style="84" customWidth="1"/>
    <col min="534" max="535" width="8.85546875" style="84"/>
    <col min="536" max="540" width="0" style="84" hidden="1" customWidth="1"/>
    <col min="541" max="541" width="8.85546875" style="84"/>
    <col min="542" max="542" width="7" style="84" customWidth="1"/>
    <col min="543" max="543" width="8.85546875" style="84"/>
    <col min="544" max="544" width="21.28515625" style="84" customWidth="1"/>
    <col min="545" max="545" width="9.5703125" style="84" customWidth="1"/>
    <col min="546" max="768" width="8.85546875" style="84"/>
    <col min="769" max="769" width="7.85546875" style="84" customWidth="1"/>
    <col min="770" max="770" width="23.85546875" style="84" customWidth="1"/>
    <col min="771" max="771" width="0" style="84" hidden="1" customWidth="1"/>
    <col min="772" max="772" width="9.28515625" style="84" customWidth="1"/>
    <col min="773" max="773" width="10.42578125" style="84" customWidth="1"/>
    <col min="774" max="774" width="14.28515625" style="84" bestFit="1" customWidth="1"/>
    <col min="775" max="775" width="9.5703125" style="84" customWidth="1"/>
    <col min="776" max="786" width="7.7109375" style="84" customWidth="1"/>
    <col min="787" max="787" width="6.7109375" style="84" customWidth="1"/>
    <col min="788" max="788" width="7.85546875" style="84" customWidth="1"/>
    <col min="789" max="789" width="8.28515625" style="84" customWidth="1"/>
    <col min="790" max="791" width="8.85546875" style="84"/>
    <col min="792" max="796" width="0" style="84" hidden="1" customWidth="1"/>
    <col min="797" max="797" width="8.85546875" style="84"/>
    <col min="798" max="798" width="7" style="84" customWidth="1"/>
    <col min="799" max="799" width="8.85546875" style="84"/>
    <col min="800" max="800" width="21.28515625" style="84" customWidth="1"/>
    <col min="801" max="801" width="9.5703125" style="84" customWidth="1"/>
    <col min="802" max="1024" width="8.85546875" style="84"/>
    <col min="1025" max="1025" width="7.85546875" style="84" customWidth="1"/>
    <col min="1026" max="1026" width="23.85546875" style="84" customWidth="1"/>
    <col min="1027" max="1027" width="0" style="84" hidden="1" customWidth="1"/>
    <col min="1028" max="1028" width="9.28515625" style="84" customWidth="1"/>
    <col min="1029" max="1029" width="10.42578125" style="84" customWidth="1"/>
    <col min="1030" max="1030" width="14.28515625" style="84" bestFit="1" customWidth="1"/>
    <col min="1031" max="1031" width="9.5703125" style="84" customWidth="1"/>
    <col min="1032" max="1042" width="7.7109375" style="84" customWidth="1"/>
    <col min="1043" max="1043" width="6.7109375" style="84" customWidth="1"/>
    <col min="1044" max="1044" width="7.85546875" style="84" customWidth="1"/>
    <col min="1045" max="1045" width="8.28515625" style="84" customWidth="1"/>
    <col min="1046" max="1047" width="8.85546875" style="84"/>
    <col min="1048" max="1052" width="0" style="84" hidden="1" customWidth="1"/>
    <col min="1053" max="1053" width="8.85546875" style="84"/>
    <col min="1054" max="1054" width="7" style="84" customWidth="1"/>
    <col min="1055" max="1055" width="8.85546875" style="84"/>
    <col min="1056" max="1056" width="21.28515625" style="84" customWidth="1"/>
    <col min="1057" max="1057" width="9.5703125" style="84" customWidth="1"/>
    <col min="1058" max="1280" width="8.85546875" style="84"/>
    <col min="1281" max="1281" width="7.85546875" style="84" customWidth="1"/>
    <col min="1282" max="1282" width="23.85546875" style="84" customWidth="1"/>
    <col min="1283" max="1283" width="0" style="84" hidden="1" customWidth="1"/>
    <col min="1284" max="1284" width="9.28515625" style="84" customWidth="1"/>
    <col min="1285" max="1285" width="10.42578125" style="84" customWidth="1"/>
    <col min="1286" max="1286" width="14.28515625" style="84" bestFit="1" customWidth="1"/>
    <col min="1287" max="1287" width="9.5703125" style="84" customWidth="1"/>
    <col min="1288" max="1298" width="7.7109375" style="84" customWidth="1"/>
    <col min="1299" max="1299" width="6.7109375" style="84" customWidth="1"/>
    <col min="1300" max="1300" width="7.85546875" style="84" customWidth="1"/>
    <col min="1301" max="1301" width="8.28515625" style="84" customWidth="1"/>
    <col min="1302" max="1303" width="8.85546875" style="84"/>
    <col min="1304" max="1308" width="0" style="84" hidden="1" customWidth="1"/>
    <col min="1309" max="1309" width="8.85546875" style="84"/>
    <col min="1310" max="1310" width="7" style="84" customWidth="1"/>
    <col min="1311" max="1311" width="8.85546875" style="84"/>
    <col min="1312" max="1312" width="21.28515625" style="84" customWidth="1"/>
    <col min="1313" max="1313" width="9.5703125" style="84" customWidth="1"/>
    <col min="1314" max="1536" width="8.85546875" style="84"/>
    <col min="1537" max="1537" width="7.85546875" style="84" customWidth="1"/>
    <col min="1538" max="1538" width="23.85546875" style="84" customWidth="1"/>
    <col min="1539" max="1539" width="0" style="84" hidden="1" customWidth="1"/>
    <col min="1540" max="1540" width="9.28515625" style="84" customWidth="1"/>
    <col min="1541" max="1541" width="10.42578125" style="84" customWidth="1"/>
    <col min="1542" max="1542" width="14.28515625" style="84" bestFit="1" customWidth="1"/>
    <col min="1543" max="1543" width="9.5703125" style="84" customWidth="1"/>
    <col min="1544" max="1554" width="7.7109375" style="84" customWidth="1"/>
    <col min="1555" max="1555" width="6.7109375" style="84" customWidth="1"/>
    <col min="1556" max="1556" width="7.85546875" style="84" customWidth="1"/>
    <col min="1557" max="1557" width="8.28515625" style="84" customWidth="1"/>
    <col min="1558" max="1559" width="8.85546875" style="84"/>
    <col min="1560" max="1564" width="0" style="84" hidden="1" customWidth="1"/>
    <col min="1565" max="1565" width="8.85546875" style="84"/>
    <col min="1566" max="1566" width="7" style="84" customWidth="1"/>
    <col min="1567" max="1567" width="8.85546875" style="84"/>
    <col min="1568" max="1568" width="21.28515625" style="84" customWidth="1"/>
    <col min="1569" max="1569" width="9.5703125" style="84" customWidth="1"/>
    <col min="1570" max="1792" width="8.85546875" style="84"/>
    <col min="1793" max="1793" width="7.85546875" style="84" customWidth="1"/>
    <col min="1794" max="1794" width="23.85546875" style="84" customWidth="1"/>
    <col min="1795" max="1795" width="0" style="84" hidden="1" customWidth="1"/>
    <col min="1796" max="1796" width="9.28515625" style="84" customWidth="1"/>
    <col min="1797" max="1797" width="10.42578125" style="84" customWidth="1"/>
    <col min="1798" max="1798" width="14.28515625" style="84" bestFit="1" customWidth="1"/>
    <col min="1799" max="1799" width="9.5703125" style="84" customWidth="1"/>
    <col min="1800" max="1810" width="7.7109375" style="84" customWidth="1"/>
    <col min="1811" max="1811" width="6.7109375" style="84" customWidth="1"/>
    <col min="1812" max="1812" width="7.85546875" style="84" customWidth="1"/>
    <col min="1813" max="1813" width="8.28515625" style="84" customWidth="1"/>
    <col min="1814" max="1815" width="8.85546875" style="84"/>
    <col min="1816" max="1820" width="0" style="84" hidden="1" customWidth="1"/>
    <col min="1821" max="1821" width="8.85546875" style="84"/>
    <col min="1822" max="1822" width="7" style="84" customWidth="1"/>
    <col min="1823" max="1823" width="8.85546875" style="84"/>
    <col min="1824" max="1824" width="21.28515625" style="84" customWidth="1"/>
    <col min="1825" max="1825" width="9.5703125" style="84" customWidth="1"/>
    <col min="1826" max="2048" width="8.85546875" style="84"/>
    <col min="2049" max="2049" width="7.85546875" style="84" customWidth="1"/>
    <col min="2050" max="2050" width="23.85546875" style="84" customWidth="1"/>
    <col min="2051" max="2051" width="0" style="84" hidden="1" customWidth="1"/>
    <col min="2052" max="2052" width="9.28515625" style="84" customWidth="1"/>
    <col min="2053" max="2053" width="10.42578125" style="84" customWidth="1"/>
    <col min="2054" max="2054" width="14.28515625" style="84" bestFit="1" customWidth="1"/>
    <col min="2055" max="2055" width="9.5703125" style="84" customWidth="1"/>
    <col min="2056" max="2066" width="7.7109375" style="84" customWidth="1"/>
    <col min="2067" max="2067" width="6.7109375" style="84" customWidth="1"/>
    <col min="2068" max="2068" width="7.85546875" style="84" customWidth="1"/>
    <col min="2069" max="2069" width="8.28515625" style="84" customWidth="1"/>
    <col min="2070" max="2071" width="8.85546875" style="84"/>
    <col min="2072" max="2076" width="0" style="84" hidden="1" customWidth="1"/>
    <col min="2077" max="2077" width="8.85546875" style="84"/>
    <col min="2078" max="2078" width="7" style="84" customWidth="1"/>
    <col min="2079" max="2079" width="8.85546875" style="84"/>
    <col min="2080" max="2080" width="21.28515625" style="84" customWidth="1"/>
    <col min="2081" max="2081" width="9.5703125" style="84" customWidth="1"/>
    <col min="2082" max="2304" width="8.85546875" style="84"/>
    <col min="2305" max="2305" width="7.85546875" style="84" customWidth="1"/>
    <col min="2306" max="2306" width="23.85546875" style="84" customWidth="1"/>
    <col min="2307" max="2307" width="0" style="84" hidden="1" customWidth="1"/>
    <col min="2308" max="2308" width="9.28515625" style="84" customWidth="1"/>
    <col min="2309" max="2309" width="10.42578125" style="84" customWidth="1"/>
    <col min="2310" max="2310" width="14.28515625" style="84" bestFit="1" customWidth="1"/>
    <col min="2311" max="2311" width="9.5703125" style="84" customWidth="1"/>
    <col min="2312" max="2322" width="7.7109375" style="84" customWidth="1"/>
    <col min="2323" max="2323" width="6.7109375" style="84" customWidth="1"/>
    <col min="2324" max="2324" width="7.85546875" style="84" customWidth="1"/>
    <col min="2325" max="2325" width="8.28515625" style="84" customWidth="1"/>
    <col min="2326" max="2327" width="8.85546875" style="84"/>
    <col min="2328" max="2332" width="0" style="84" hidden="1" customWidth="1"/>
    <col min="2333" max="2333" width="8.85546875" style="84"/>
    <col min="2334" max="2334" width="7" style="84" customWidth="1"/>
    <col min="2335" max="2335" width="8.85546875" style="84"/>
    <col min="2336" max="2336" width="21.28515625" style="84" customWidth="1"/>
    <col min="2337" max="2337" width="9.5703125" style="84" customWidth="1"/>
    <col min="2338" max="2560" width="8.85546875" style="84"/>
    <col min="2561" max="2561" width="7.85546875" style="84" customWidth="1"/>
    <col min="2562" max="2562" width="23.85546875" style="84" customWidth="1"/>
    <col min="2563" max="2563" width="0" style="84" hidden="1" customWidth="1"/>
    <col min="2564" max="2564" width="9.28515625" style="84" customWidth="1"/>
    <col min="2565" max="2565" width="10.42578125" style="84" customWidth="1"/>
    <col min="2566" max="2566" width="14.28515625" style="84" bestFit="1" customWidth="1"/>
    <col min="2567" max="2567" width="9.5703125" style="84" customWidth="1"/>
    <col min="2568" max="2578" width="7.7109375" style="84" customWidth="1"/>
    <col min="2579" max="2579" width="6.7109375" style="84" customWidth="1"/>
    <col min="2580" max="2580" width="7.85546875" style="84" customWidth="1"/>
    <col min="2581" max="2581" width="8.28515625" style="84" customWidth="1"/>
    <col min="2582" max="2583" width="8.85546875" style="84"/>
    <col min="2584" max="2588" width="0" style="84" hidden="1" customWidth="1"/>
    <col min="2589" max="2589" width="8.85546875" style="84"/>
    <col min="2590" max="2590" width="7" style="84" customWidth="1"/>
    <col min="2591" max="2591" width="8.85546875" style="84"/>
    <col min="2592" max="2592" width="21.28515625" style="84" customWidth="1"/>
    <col min="2593" max="2593" width="9.5703125" style="84" customWidth="1"/>
    <col min="2594" max="2816" width="8.85546875" style="84"/>
    <col min="2817" max="2817" width="7.85546875" style="84" customWidth="1"/>
    <col min="2818" max="2818" width="23.85546875" style="84" customWidth="1"/>
    <col min="2819" max="2819" width="0" style="84" hidden="1" customWidth="1"/>
    <col min="2820" max="2820" width="9.28515625" style="84" customWidth="1"/>
    <col min="2821" max="2821" width="10.42578125" style="84" customWidth="1"/>
    <col min="2822" max="2822" width="14.28515625" style="84" bestFit="1" customWidth="1"/>
    <col min="2823" max="2823" width="9.5703125" style="84" customWidth="1"/>
    <col min="2824" max="2834" width="7.7109375" style="84" customWidth="1"/>
    <col min="2835" max="2835" width="6.7109375" style="84" customWidth="1"/>
    <col min="2836" max="2836" width="7.85546875" style="84" customWidth="1"/>
    <col min="2837" max="2837" width="8.28515625" style="84" customWidth="1"/>
    <col min="2838" max="2839" width="8.85546875" style="84"/>
    <col min="2840" max="2844" width="0" style="84" hidden="1" customWidth="1"/>
    <col min="2845" max="2845" width="8.85546875" style="84"/>
    <col min="2846" max="2846" width="7" style="84" customWidth="1"/>
    <col min="2847" max="2847" width="8.85546875" style="84"/>
    <col min="2848" max="2848" width="21.28515625" style="84" customWidth="1"/>
    <col min="2849" max="2849" width="9.5703125" style="84" customWidth="1"/>
    <col min="2850" max="3072" width="8.85546875" style="84"/>
    <col min="3073" max="3073" width="7.85546875" style="84" customWidth="1"/>
    <col min="3074" max="3074" width="23.85546875" style="84" customWidth="1"/>
    <col min="3075" max="3075" width="0" style="84" hidden="1" customWidth="1"/>
    <col min="3076" max="3076" width="9.28515625" style="84" customWidth="1"/>
    <col min="3077" max="3077" width="10.42578125" style="84" customWidth="1"/>
    <col min="3078" max="3078" width="14.28515625" style="84" bestFit="1" customWidth="1"/>
    <col min="3079" max="3079" width="9.5703125" style="84" customWidth="1"/>
    <col min="3080" max="3090" width="7.7109375" style="84" customWidth="1"/>
    <col min="3091" max="3091" width="6.7109375" style="84" customWidth="1"/>
    <col min="3092" max="3092" width="7.85546875" style="84" customWidth="1"/>
    <col min="3093" max="3093" width="8.28515625" style="84" customWidth="1"/>
    <col min="3094" max="3095" width="8.85546875" style="84"/>
    <col min="3096" max="3100" width="0" style="84" hidden="1" customWidth="1"/>
    <col min="3101" max="3101" width="8.85546875" style="84"/>
    <col min="3102" max="3102" width="7" style="84" customWidth="1"/>
    <col min="3103" max="3103" width="8.85546875" style="84"/>
    <col min="3104" max="3104" width="21.28515625" style="84" customWidth="1"/>
    <col min="3105" max="3105" width="9.5703125" style="84" customWidth="1"/>
    <col min="3106" max="3328" width="8.85546875" style="84"/>
    <col min="3329" max="3329" width="7.85546875" style="84" customWidth="1"/>
    <col min="3330" max="3330" width="23.85546875" style="84" customWidth="1"/>
    <col min="3331" max="3331" width="0" style="84" hidden="1" customWidth="1"/>
    <col min="3332" max="3332" width="9.28515625" style="84" customWidth="1"/>
    <col min="3333" max="3333" width="10.42578125" style="84" customWidth="1"/>
    <col min="3334" max="3334" width="14.28515625" style="84" bestFit="1" customWidth="1"/>
    <col min="3335" max="3335" width="9.5703125" style="84" customWidth="1"/>
    <col min="3336" max="3346" width="7.7109375" style="84" customWidth="1"/>
    <col min="3347" max="3347" width="6.7109375" style="84" customWidth="1"/>
    <col min="3348" max="3348" width="7.85546875" style="84" customWidth="1"/>
    <col min="3349" max="3349" width="8.28515625" style="84" customWidth="1"/>
    <col min="3350" max="3351" width="8.85546875" style="84"/>
    <col min="3352" max="3356" width="0" style="84" hidden="1" customWidth="1"/>
    <col min="3357" max="3357" width="8.85546875" style="84"/>
    <col min="3358" max="3358" width="7" style="84" customWidth="1"/>
    <col min="3359" max="3359" width="8.85546875" style="84"/>
    <col min="3360" max="3360" width="21.28515625" style="84" customWidth="1"/>
    <col min="3361" max="3361" width="9.5703125" style="84" customWidth="1"/>
    <col min="3362" max="3584" width="8.85546875" style="84"/>
    <col min="3585" max="3585" width="7.85546875" style="84" customWidth="1"/>
    <col min="3586" max="3586" width="23.85546875" style="84" customWidth="1"/>
    <col min="3587" max="3587" width="0" style="84" hidden="1" customWidth="1"/>
    <col min="3588" max="3588" width="9.28515625" style="84" customWidth="1"/>
    <col min="3589" max="3589" width="10.42578125" style="84" customWidth="1"/>
    <col min="3590" max="3590" width="14.28515625" style="84" bestFit="1" customWidth="1"/>
    <col min="3591" max="3591" width="9.5703125" style="84" customWidth="1"/>
    <col min="3592" max="3602" width="7.7109375" style="84" customWidth="1"/>
    <col min="3603" max="3603" width="6.7109375" style="84" customWidth="1"/>
    <col min="3604" max="3604" width="7.85546875" style="84" customWidth="1"/>
    <col min="3605" max="3605" width="8.28515625" style="84" customWidth="1"/>
    <col min="3606" max="3607" width="8.85546875" style="84"/>
    <col min="3608" max="3612" width="0" style="84" hidden="1" customWidth="1"/>
    <col min="3613" max="3613" width="8.85546875" style="84"/>
    <col min="3614" max="3614" width="7" style="84" customWidth="1"/>
    <col min="3615" max="3615" width="8.85546875" style="84"/>
    <col min="3616" max="3616" width="21.28515625" style="84" customWidth="1"/>
    <col min="3617" max="3617" width="9.5703125" style="84" customWidth="1"/>
    <col min="3618" max="3840" width="8.85546875" style="84"/>
    <col min="3841" max="3841" width="7.85546875" style="84" customWidth="1"/>
    <col min="3842" max="3842" width="23.85546875" style="84" customWidth="1"/>
    <col min="3843" max="3843" width="0" style="84" hidden="1" customWidth="1"/>
    <col min="3844" max="3844" width="9.28515625" style="84" customWidth="1"/>
    <col min="3845" max="3845" width="10.42578125" style="84" customWidth="1"/>
    <col min="3846" max="3846" width="14.28515625" style="84" bestFit="1" customWidth="1"/>
    <col min="3847" max="3847" width="9.5703125" style="84" customWidth="1"/>
    <col min="3848" max="3858" width="7.7109375" style="84" customWidth="1"/>
    <col min="3859" max="3859" width="6.7109375" style="84" customWidth="1"/>
    <col min="3860" max="3860" width="7.85546875" style="84" customWidth="1"/>
    <col min="3861" max="3861" width="8.28515625" style="84" customWidth="1"/>
    <col min="3862" max="3863" width="8.85546875" style="84"/>
    <col min="3864" max="3868" width="0" style="84" hidden="1" customWidth="1"/>
    <col min="3869" max="3869" width="8.85546875" style="84"/>
    <col min="3870" max="3870" width="7" style="84" customWidth="1"/>
    <col min="3871" max="3871" width="8.85546875" style="84"/>
    <col min="3872" max="3872" width="21.28515625" style="84" customWidth="1"/>
    <col min="3873" max="3873" width="9.5703125" style="84" customWidth="1"/>
    <col min="3874" max="4096" width="8.85546875" style="84"/>
    <col min="4097" max="4097" width="7.85546875" style="84" customWidth="1"/>
    <col min="4098" max="4098" width="23.85546875" style="84" customWidth="1"/>
    <col min="4099" max="4099" width="0" style="84" hidden="1" customWidth="1"/>
    <col min="4100" max="4100" width="9.28515625" style="84" customWidth="1"/>
    <col min="4101" max="4101" width="10.42578125" style="84" customWidth="1"/>
    <col min="4102" max="4102" width="14.28515625" style="84" bestFit="1" customWidth="1"/>
    <col min="4103" max="4103" width="9.5703125" style="84" customWidth="1"/>
    <col min="4104" max="4114" width="7.7109375" style="84" customWidth="1"/>
    <col min="4115" max="4115" width="6.7109375" style="84" customWidth="1"/>
    <col min="4116" max="4116" width="7.85546875" style="84" customWidth="1"/>
    <col min="4117" max="4117" width="8.28515625" style="84" customWidth="1"/>
    <col min="4118" max="4119" width="8.85546875" style="84"/>
    <col min="4120" max="4124" width="0" style="84" hidden="1" customWidth="1"/>
    <col min="4125" max="4125" width="8.85546875" style="84"/>
    <col min="4126" max="4126" width="7" style="84" customWidth="1"/>
    <col min="4127" max="4127" width="8.85546875" style="84"/>
    <col min="4128" max="4128" width="21.28515625" style="84" customWidth="1"/>
    <col min="4129" max="4129" width="9.5703125" style="84" customWidth="1"/>
    <col min="4130" max="4352" width="8.85546875" style="84"/>
    <col min="4353" max="4353" width="7.85546875" style="84" customWidth="1"/>
    <col min="4354" max="4354" width="23.85546875" style="84" customWidth="1"/>
    <col min="4355" max="4355" width="0" style="84" hidden="1" customWidth="1"/>
    <col min="4356" max="4356" width="9.28515625" style="84" customWidth="1"/>
    <col min="4357" max="4357" width="10.42578125" style="84" customWidth="1"/>
    <col min="4358" max="4358" width="14.28515625" style="84" bestFit="1" customWidth="1"/>
    <col min="4359" max="4359" width="9.5703125" style="84" customWidth="1"/>
    <col min="4360" max="4370" width="7.7109375" style="84" customWidth="1"/>
    <col min="4371" max="4371" width="6.7109375" style="84" customWidth="1"/>
    <col min="4372" max="4372" width="7.85546875" style="84" customWidth="1"/>
    <col min="4373" max="4373" width="8.28515625" style="84" customWidth="1"/>
    <col min="4374" max="4375" width="8.85546875" style="84"/>
    <col min="4376" max="4380" width="0" style="84" hidden="1" customWidth="1"/>
    <col min="4381" max="4381" width="8.85546875" style="84"/>
    <col min="4382" max="4382" width="7" style="84" customWidth="1"/>
    <col min="4383" max="4383" width="8.85546875" style="84"/>
    <col min="4384" max="4384" width="21.28515625" style="84" customWidth="1"/>
    <col min="4385" max="4385" width="9.5703125" style="84" customWidth="1"/>
    <col min="4386" max="4608" width="8.85546875" style="84"/>
    <col min="4609" max="4609" width="7.85546875" style="84" customWidth="1"/>
    <col min="4610" max="4610" width="23.85546875" style="84" customWidth="1"/>
    <col min="4611" max="4611" width="0" style="84" hidden="1" customWidth="1"/>
    <col min="4612" max="4612" width="9.28515625" style="84" customWidth="1"/>
    <col min="4613" max="4613" width="10.42578125" style="84" customWidth="1"/>
    <col min="4614" max="4614" width="14.28515625" style="84" bestFit="1" customWidth="1"/>
    <col min="4615" max="4615" width="9.5703125" style="84" customWidth="1"/>
    <col min="4616" max="4626" width="7.7109375" style="84" customWidth="1"/>
    <col min="4627" max="4627" width="6.7109375" style="84" customWidth="1"/>
    <col min="4628" max="4628" width="7.85546875" style="84" customWidth="1"/>
    <col min="4629" max="4629" width="8.28515625" style="84" customWidth="1"/>
    <col min="4630" max="4631" width="8.85546875" style="84"/>
    <col min="4632" max="4636" width="0" style="84" hidden="1" customWidth="1"/>
    <col min="4637" max="4637" width="8.85546875" style="84"/>
    <col min="4638" max="4638" width="7" style="84" customWidth="1"/>
    <col min="4639" max="4639" width="8.85546875" style="84"/>
    <col min="4640" max="4640" width="21.28515625" style="84" customWidth="1"/>
    <col min="4641" max="4641" width="9.5703125" style="84" customWidth="1"/>
    <col min="4642" max="4864" width="8.85546875" style="84"/>
    <col min="4865" max="4865" width="7.85546875" style="84" customWidth="1"/>
    <col min="4866" max="4866" width="23.85546875" style="84" customWidth="1"/>
    <col min="4867" max="4867" width="0" style="84" hidden="1" customWidth="1"/>
    <col min="4868" max="4868" width="9.28515625" style="84" customWidth="1"/>
    <col min="4869" max="4869" width="10.42578125" style="84" customWidth="1"/>
    <col min="4870" max="4870" width="14.28515625" style="84" bestFit="1" customWidth="1"/>
    <col min="4871" max="4871" width="9.5703125" style="84" customWidth="1"/>
    <col min="4872" max="4882" width="7.7109375" style="84" customWidth="1"/>
    <col min="4883" max="4883" width="6.7109375" style="84" customWidth="1"/>
    <col min="4884" max="4884" width="7.85546875" style="84" customWidth="1"/>
    <col min="4885" max="4885" width="8.28515625" style="84" customWidth="1"/>
    <col min="4886" max="4887" width="8.85546875" style="84"/>
    <col min="4888" max="4892" width="0" style="84" hidden="1" customWidth="1"/>
    <col min="4893" max="4893" width="8.85546875" style="84"/>
    <col min="4894" max="4894" width="7" style="84" customWidth="1"/>
    <col min="4895" max="4895" width="8.85546875" style="84"/>
    <col min="4896" max="4896" width="21.28515625" style="84" customWidth="1"/>
    <col min="4897" max="4897" width="9.5703125" style="84" customWidth="1"/>
    <col min="4898" max="5120" width="8.85546875" style="84"/>
    <col min="5121" max="5121" width="7.85546875" style="84" customWidth="1"/>
    <col min="5122" max="5122" width="23.85546875" style="84" customWidth="1"/>
    <col min="5123" max="5123" width="0" style="84" hidden="1" customWidth="1"/>
    <col min="5124" max="5124" width="9.28515625" style="84" customWidth="1"/>
    <col min="5125" max="5125" width="10.42578125" style="84" customWidth="1"/>
    <col min="5126" max="5126" width="14.28515625" style="84" bestFit="1" customWidth="1"/>
    <col min="5127" max="5127" width="9.5703125" style="84" customWidth="1"/>
    <col min="5128" max="5138" width="7.7109375" style="84" customWidth="1"/>
    <col min="5139" max="5139" width="6.7109375" style="84" customWidth="1"/>
    <col min="5140" max="5140" width="7.85546875" style="84" customWidth="1"/>
    <col min="5141" max="5141" width="8.28515625" style="84" customWidth="1"/>
    <col min="5142" max="5143" width="8.85546875" style="84"/>
    <col min="5144" max="5148" width="0" style="84" hidden="1" customWidth="1"/>
    <col min="5149" max="5149" width="8.85546875" style="84"/>
    <col min="5150" max="5150" width="7" style="84" customWidth="1"/>
    <col min="5151" max="5151" width="8.85546875" style="84"/>
    <col min="5152" max="5152" width="21.28515625" style="84" customWidth="1"/>
    <col min="5153" max="5153" width="9.5703125" style="84" customWidth="1"/>
    <col min="5154" max="5376" width="8.85546875" style="84"/>
    <col min="5377" max="5377" width="7.85546875" style="84" customWidth="1"/>
    <col min="5378" max="5378" width="23.85546875" style="84" customWidth="1"/>
    <col min="5379" max="5379" width="0" style="84" hidden="1" customWidth="1"/>
    <col min="5380" max="5380" width="9.28515625" style="84" customWidth="1"/>
    <col min="5381" max="5381" width="10.42578125" style="84" customWidth="1"/>
    <col min="5382" max="5382" width="14.28515625" style="84" bestFit="1" customWidth="1"/>
    <col min="5383" max="5383" width="9.5703125" style="84" customWidth="1"/>
    <col min="5384" max="5394" width="7.7109375" style="84" customWidth="1"/>
    <col min="5395" max="5395" width="6.7109375" style="84" customWidth="1"/>
    <col min="5396" max="5396" width="7.85546875" style="84" customWidth="1"/>
    <col min="5397" max="5397" width="8.28515625" style="84" customWidth="1"/>
    <col min="5398" max="5399" width="8.85546875" style="84"/>
    <col min="5400" max="5404" width="0" style="84" hidden="1" customWidth="1"/>
    <col min="5405" max="5405" width="8.85546875" style="84"/>
    <col min="5406" max="5406" width="7" style="84" customWidth="1"/>
    <col min="5407" max="5407" width="8.85546875" style="84"/>
    <col min="5408" max="5408" width="21.28515625" style="84" customWidth="1"/>
    <col min="5409" max="5409" width="9.5703125" style="84" customWidth="1"/>
    <col min="5410" max="5632" width="8.85546875" style="84"/>
    <col min="5633" max="5633" width="7.85546875" style="84" customWidth="1"/>
    <col min="5634" max="5634" width="23.85546875" style="84" customWidth="1"/>
    <col min="5635" max="5635" width="0" style="84" hidden="1" customWidth="1"/>
    <col min="5636" max="5636" width="9.28515625" style="84" customWidth="1"/>
    <col min="5637" max="5637" width="10.42578125" style="84" customWidth="1"/>
    <col min="5638" max="5638" width="14.28515625" style="84" bestFit="1" customWidth="1"/>
    <col min="5639" max="5639" width="9.5703125" style="84" customWidth="1"/>
    <col min="5640" max="5650" width="7.7109375" style="84" customWidth="1"/>
    <col min="5651" max="5651" width="6.7109375" style="84" customWidth="1"/>
    <col min="5652" max="5652" width="7.85546875" style="84" customWidth="1"/>
    <col min="5653" max="5653" width="8.28515625" style="84" customWidth="1"/>
    <col min="5654" max="5655" width="8.85546875" style="84"/>
    <col min="5656" max="5660" width="0" style="84" hidden="1" customWidth="1"/>
    <col min="5661" max="5661" width="8.85546875" style="84"/>
    <col min="5662" max="5662" width="7" style="84" customWidth="1"/>
    <col min="5663" max="5663" width="8.85546875" style="84"/>
    <col min="5664" max="5664" width="21.28515625" style="84" customWidth="1"/>
    <col min="5665" max="5665" width="9.5703125" style="84" customWidth="1"/>
    <col min="5666" max="5888" width="8.85546875" style="84"/>
    <col min="5889" max="5889" width="7.85546875" style="84" customWidth="1"/>
    <col min="5890" max="5890" width="23.85546875" style="84" customWidth="1"/>
    <col min="5891" max="5891" width="0" style="84" hidden="1" customWidth="1"/>
    <col min="5892" max="5892" width="9.28515625" style="84" customWidth="1"/>
    <col min="5893" max="5893" width="10.42578125" style="84" customWidth="1"/>
    <col min="5894" max="5894" width="14.28515625" style="84" bestFit="1" customWidth="1"/>
    <col min="5895" max="5895" width="9.5703125" style="84" customWidth="1"/>
    <col min="5896" max="5906" width="7.7109375" style="84" customWidth="1"/>
    <col min="5907" max="5907" width="6.7109375" style="84" customWidth="1"/>
    <col min="5908" max="5908" width="7.85546875" style="84" customWidth="1"/>
    <col min="5909" max="5909" width="8.28515625" style="84" customWidth="1"/>
    <col min="5910" max="5911" width="8.85546875" style="84"/>
    <col min="5912" max="5916" width="0" style="84" hidden="1" customWidth="1"/>
    <col min="5917" max="5917" width="8.85546875" style="84"/>
    <col min="5918" max="5918" width="7" style="84" customWidth="1"/>
    <col min="5919" max="5919" width="8.85546875" style="84"/>
    <col min="5920" max="5920" width="21.28515625" style="84" customWidth="1"/>
    <col min="5921" max="5921" width="9.5703125" style="84" customWidth="1"/>
    <col min="5922" max="6144" width="8.85546875" style="84"/>
    <col min="6145" max="6145" width="7.85546875" style="84" customWidth="1"/>
    <col min="6146" max="6146" width="23.85546875" style="84" customWidth="1"/>
    <col min="6147" max="6147" width="0" style="84" hidden="1" customWidth="1"/>
    <col min="6148" max="6148" width="9.28515625" style="84" customWidth="1"/>
    <col min="6149" max="6149" width="10.42578125" style="84" customWidth="1"/>
    <col min="6150" max="6150" width="14.28515625" style="84" bestFit="1" customWidth="1"/>
    <col min="6151" max="6151" width="9.5703125" style="84" customWidth="1"/>
    <col min="6152" max="6162" width="7.7109375" style="84" customWidth="1"/>
    <col min="6163" max="6163" width="6.7109375" style="84" customWidth="1"/>
    <col min="6164" max="6164" width="7.85546875" style="84" customWidth="1"/>
    <col min="6165" max="6165" width="8.28515625" style="84" customWidth="1"/>
    <col min="6166" max="6167" width="8.85546875" style="84"/>
    <col min="6168" max="6172" width="0" style="84" hidden="1" customWidth="1"/>
    <col min="6173" max="6173" width="8.85546875" style="84"/>
    <col min="6174" max="6174" width="7" style="84" customWidth="1"/>
    <col min="6175" max="6175" width="8.85546875" style="84"/>
    <col min="6176" max="6176" width="21.28515625" style="84" customWidth="1"/>
    <col min="6177" max="6177" width="9.5703125" style="84" customWidth="1"/>
    <col min="6178" max="6400" width="8.85546875" style="84"/>
    <col min="6401" max="6401" width="7.85546875" style="84" customWidth="1"/>
    <col min="6402" max="6402" width="23.85546875" style="84" customWidth="1"/>
    <col min="6403" max="6403" width="0" style="84" hidden="1" customWidth="1"/>
    <col min="6404" max="6404" width="9.28515625" style="84" customWidth="1"/>
    <col min="6405" max="6405" width="10.42578125" style="84" customWidth="1"/>
    <col min="6406" max="6406" width="14.28515625" style="84" bestFit="1" customWidth="1"/>
    <col min="6407" max="6407" width="9.5703125" style="84" customWidth="1"/>
    <col min="6408" max="6418" width="7.7109375" style="84" customWidth="1"/>
    <col min="6419" max="6419" width="6.7109375" style="84" customWidth="1"/>
    <col min="6420" max="6420" width="7.85546875" style="84" customWidth="1"/>
    <col min="6421" max="6421" width="8.28515625" style="84" customWidth="1"/>
    <col min="6422" max="6423" width="8.85546875" style="84"/>
    <col min="6424" max="6428" width="0" style="84" hidden="1" customWidth="1"/>
    <col min="6429" max="6429" width="8.85546875" style="84"/>
    <col min="6430" max="6430" width="7" style="84" customWidth="1"/>
    <col min="6431" max="6431" width="8.85546875" style="84"/>
    <col min="6432" max="6432" width="21.28515625" style="84" customWidth="1"/>
    <col min="6433" max="6433" width="9.5703125" style="84" customWidth="1"/>
    <col min="6434" max="6656" width="8.85546875" style="84"/>
    <col min="6657" max="6657" width="7.85546875" style="84" customWidth="1"/>
    <col min="6658" max="6658" width="23.85546875" style="84" customWidth="1"/>
    <col min="6659" max="6659" width="0" style="84" hidden="1" customWidth="1"/>
    <col min="6660" max="6660" width="9.28515625" style="84" customWidth="1"/>
    <col min="6661" max="6661" width="10.42578125" style="84" customWidth="1"/>
    <col min="6662" max="6662" width="14.28515625" style="84" bestFit="1" customWidth="1"/>
    <col min="6663" max="6663" width="9.5703125" style="84" customWidth="1"/>
    <col min="6664" max="6674" width="7.7109375" style="84" customWidth="1"/>
    <col min="6675" max="6675" width="6.7109375" style="84" customWidth="1"/>
    <col min="6676" max="6676" width="7.85546875" style="84" customWidth="1"/>
    <col min="6677" max="6677" width="8.28515625" style="84" customWidth="1"/>
    <col min="6678" max="6679" width="8.85546875" style="84"/>
    <col min="6680" max="6684" width="0" style="84" hidden="1" customWidth="1"/>
    <col min="6685" max="6685" width="8.85546875" style="84"/>
    <col min="6686" max="6686" width="7" style="84" customWidth="1"/>
    <col min="6687" max="6687" width="8.85546875" style="84"/>
    <col min="6688" max="6688" width="21.28515625" style="84" customWidth="1"/>
    <col min="6689" max="6689" width="9.5703125" style="84" customWidth="1"/>
    <col min="6690" max="6912" width="8.85546875" style="84"/>
    <col min="6913" max="6913" width="7.85546875" style="84" customWidth="1"/>
    <col min="6914" max="6914" width="23.85546875" style="84" customWidth="1"/>
    <col min="6915" max="6915" width="0" style="84" hidden="1" customWidth="1"/>
    <col min="6916" max="6916" width="9.28515625" style="84" customWidth="1"/>
    <col min="6917" max="6917" width="10.42578125" style="84" customWidth="1"/>
    <col min="6918" max="6918" width="14.28515625" style="84" bestFit="1" customWidth="1"/>
    <col min="6919" max="6919" width="9.5703125" style="84" customWidth="1"/>
    <col min="6920" max="6930" width="7.7109375" style="84" customWidth="1"/>
    <col min="6931" max="6931" width="6.7109375" style="84" customWidth="1"/>
    <col min="6932" max="6932" width="7.85546875" style="84" customWidth="1"/>
    <col min="6933" max="6933" width="8.28515625" style="84" customWidth="1"/>
    <col min="6934" max="6935" width="8.85546875" style="84"/>
    <col min="6936" max="6940" width="0" style="84" hidden="1" customWidth="1"/>
    <col min="6941" max="6941" width="8.85546875" style="84"/>
    <col min="6942" max="6942" width="7" style="84" customWidth="1"/>
    <col min="6943" max="6943" width="8.85546875" style="84"/>
    <col min="6944" max="6944" width="21.28515625" style="84" customWidth="1"/>
    <col min="6945" max="6945" width="9.5703125" style="84" customWidth="1"/>
    <col min="6946" max="7168" width="8.85546875" style="84"/>
    <col min="7169" max="7169" width="7.85546875" style="84" customWidth="1"/>
    <col min="7170" max="7170" width="23.85546875" style="84" customWidth="1"/>
    <col min="7171" max="7171" width="0" style="84" hidden="1" customWidth="1"/>
    <col min="7172" max="7172" width="9.28515625" style="84" customWidth="1"/>
    <col min="7173" max="7173" width="10.42578125" style="84" customWidth="1"/>
    <col min="7174" max="7174" width="14.28515625" style="84" bestFit="1" customWidth="1"/>
    <col min="7175" max="7175" width="9.5703125" style="84" customWidth="1"/>
    <col min="7176" max="7186" width="7.7109375" style="84" customWidth="1"/>
    <col min="7187" max="7187" width="6.7109375" style="84" customWidth="1"/>
    <col min="7188" max="7188" width="7.85546875" style="84" customWidth="1"/>
    <col min="7189" max="7189" width="8.28515625" style="84" customWidth="1"/>
    <col min="7190" max="7191" width="8.85546875" style="84"/>
    <col min="7192" max="7196" width="0" style="84" hidden="1" customWidth="1"/>
    <col min="7197" max="7197" width="8.85546875" style="84"/>
    <col min="7198" max="7198" width="7" style="84" customWidth="1"/>
    <col min="7199" max="7199" width="8.85546875" style="84"/>
    <col min="7200" max="7200" width="21.28515625" style="84" customWidth="1"/>
    <col min="7201" max="7201" width="9.5703125" style="84" customWidth="1"/>
    <col min="7202" max="7424" width="8.85546875" style="84"/>
    <col min="7425" max="7425" width="7.85546875" style="84" customWidth="1"/>
    <col min="7426" max="7426" width="23.85546875" style="84" customWidth="1"/>
    <col min="7427" max="7427" width="0" style="84" hidden="1" customWidth="1"/>
    <col min="7428" max="7428" width="9.28515625" style="84" customWidth="1"/>
    <col min="7429" max="7429" width="10.42578125" style="84" customWidth="1"/>
    <col min="7430" max="7430" width="14.28515625" style="84" bestFit="1" customWidth="1"/>
    <col min="7431" max="7431" width="9.5703125" style="84" customWidth="1"/>
    <col min="7432" max="7442" width="7.7109375" style="84" customWidth="1"/>
    <col min="7443" max="7443" width="6.7109375" style="84" customWidth="1"/>
    <col min="7444" max="7444" width="7.85546875" style="84" customWidth="1"/>
    <col min="7445" max="7445" width="8.28515625" style="84" customWidth="1"/>
    <col min="7446" max="7447" width="8.85546875" style="84"/>
    <col min="7448" max="7452" width="0" style="84" hidden="1" customWidth="1"/>
    <col min="7453" max="7453" width="8.85546875" style="84"/>
    <col min="7454" max="7454" width="7" style="84" customWidth="1"/>
    <col min="7455" max="7455" width="8.85546875" style="84"/>
    <col min="7456" max="7456" width="21.28515625" style="84" customWidth="1"/>
    <col min="7457" max="7457" width="9.5703125" style="84" customWidth="1"/>
    <col min="7458" max="7680" width="8.85546875" style="84"/>
    <col min="7681" max="7681" width="7.85546875" style="84" customWidth="1"/>
    <col min="7682" max="7682" width="23.85546875" style="84" customWidth="1"/>
    <col min="7683" max="7683" width="0" style="84" hidden="1" customWidth="1"/>
    <col min="7684" max="7684" width="9.28515625" style="84" customWidth="1"/>
    <col min="7685" max="7685" width="10.42578125" style="84" customWidth="1"/>
    <col min="7686" max="7686" width="14.28515625" style="84" bestFit="1" customWidth="1"/>
    <col min="7687" max="7687" width="9.5703125" style="84" customWidth="1"/>
    <col min="7688" max="7698" width="7.7109375" style="84" customWidth="1"/>
    <col min="7699" max="7699" width="6.7109375" style="84" customWidth="1"/>
    <col min="7700" max="7700" width="7.85546875" style="84" customWidth="1"/>
    <col min="7701" max="7701" width="8.28515625" style="84" customWidth="1"/>
    <col min="7702" max="7703" width="8.85546875" style="84"/>
    <col min="7704" max="7708" width="0" style="84" hidden="1" customWidth="1"/>
    <col min="7709" max="7709" width="8.85546875" style="84"/>
    <col min="7710" max="7710" width="7" style="84" customWidth="1"/>
    <col min="7711" max="7711" width="8.85546875" style="84"/>
    <col min="7712" max="7712" width="21.28515625" style="84" customWidth="1"/>
    <col min="7713" max="7713" width="9.5703125" style="84" customWidth="1"/>
    <col min="7714" max="7936" width="8.85546875" style="84"/>
    <col min="7937" max="7937" width="7.85546875" style="84" customWidth="1"/>
    <col min="7938" max="7938" width="23.85546875" style="84" customWidth="1"/>
    <col min="7939" max="7939" width="0" style="84" hidden="1" customWidth="1"/>
    <col min="7940" max="7940" width="9.28515625" style="84" customWidth="1"/>
    <col min="7941" max="7941" width="10.42578125" style="84" customWidth="1"/>
    <col min="7942" max="7942" width="14.28515625" style="84" bestFit="1" customWidth="1"/>
    <col min="7943" max="7943" width="9.5703125" style="84" customWidth="1"/>
    <col min="7944" max="7954" width="7.7109375" style="84" customWidth="1"/>
    <col min="7955" max="7955" width="6.7109375" style="84" customWidth="1"/>
    <col min="7956" max="7956" width="7.85546875" style="84" customWidth="1"/>
    <col min="7957" max="7957" width="8.28515625" style="84" customWidth="1"/>
    <col min="7958" max="7959" width="8.85546875" style="84"/>
    <col min="7960" max="7964" width="0" style="84" hidden="1" customWidth="1"/>
    <col min="7965" max="7965" width="8.85546875" style="84"/>
    <col min="7966" max="7966" width="7" style="84" customWidth="1"/>
    <col min="7967" max="7967" width="8.85546875" style="84"/>
    <col min="7968" max="7968" width="21.28515625" style="84" customWidth="1"/>
    <col min="7969" max="7969" width="9.5703125" style="84" customWidth="1"/>
    <col min="7970" max="8192" width="8.85546875" style="84"/>
    <col min="8193" max="8193" width="7.85546875" style="84" customWidth="1"/>
    <col min="8194" max="8194" width="23.85546875" style="84" customWidth="1"/>
    <col min="8195" max="8195" width="0" style="84" hidden="1" customWidth="1"/>
    <col min="8196" max="8196" width="9.28515625" style="84" customWidth="1"/>
    <col min="8197" max="8197" width="10.42578125" style="84" customWidth="1"/>
    <col min="8198" max="8198" width="14.28515625" style="84" bestFit="1" customWidth="1"/>
    <col min="8199" max="8199" width="9.5703125" style="84" customWidth="1"/>
    <col min="8200" max="8210" width="7.7109375" style="84" customWidth="1"/>
    <col min="8211" max="8211" width="6.7109375" style="84" customWidth="1"/>
    <col min="8212" max="8212" width="7.85546875" style="84" customWidth="1"/>
    <col min="8213" max="8213" width="8.28515625" style="84" customWidth="1"/>
    <col min="8214" max="8215" width="8.85546875" style="84"/>
    <col min="8216" max="8220" width="0" style="84" hidden="1" customWidth="1"/>
    <col min="8221" max="8221" width="8.85546875" style="84"/>
    <col min="8222" max="8222" width="7" style="84" customWidth="1"/>
    <col min="8223" max="8223" width="8.85546875" style="84"/>
    <col min="8224" max="8224" width="21.28515625" style="84" customWidth="1"/>
    <col min="8225" max="8225" width="9.5703125" style="84" customWidth="1"/>
    <col min="8226" max="8448" width="8.85546875" style="84"/>
    <col min="8449" max="8449" width="7.85546875" style="84" customWidth="1"/>
    <col min="8450" max="8450" width="23.85546875" style="84" customWidth="1"/>
    <col min="8451" max="8451" width="0" style="84" hidden="1" customWidth="1"/>
    <col min="8452" max="8452" width="9.28515625" style="84" customWidth="1"/>
    <col min="8453" max="8453" width="10.42578125" style="84" customWidth="1"/>
    <col min="8454" max="8454" width="14.28515625" style="84" bestFit="1" customWidth="1"/>
    <col min="8455" max="8455" width="9.5703125" style="84" customWidth="1"/>
    <col min="8456" max="8466" width="7.7109375" style="84" customWidth="1"/>
    <col min="8467" max="8467" width="6.7109375" style="84" customWidth="1"/>
    <col min="8468" max="8468" width="7.85546875" style="84" customWidth="1"/>
    <col min="8469" max="8469" width="8.28515625" style="84" customWidth="1"/>
    <col min="8470" max="8471" width="8.85546875" style="84"/>
    <col min="8472" max="8476" width="0" style="84" hidden="1" customWidth="1"/>
    <col min="8477" max="8477" width="8.85546875" style="84"/>
    <col min="8478" max="8478" width="7" style="84" customWidth="1"/>
    <col min="8479" max="8479" width="8.85546875" style="84"/>
    <col min="8480" max="8480" width="21.28515625" style="84" customWidth="1"/>
    <col min="8481" max="8481" width="9.5703125" style="84" customWidth="1"/>
    <col min="8482" max="8704" width="8.85546875" style="84"/>
    <col min="8705" max="8705" width="7.85546875" style="84" customWidth="1"/>
    <col min="8706" max="8706" width="23.85546875" style="84" customWidth="1"/>
    <col min="8707" max="8707" width="0" style="84" hidden="1" customWidth="1"/>
    <col min="8708" max="8708" width="9.28515625" style="84" customWidth="1"/>
    <col min="8709" max="8709" width="10.42578125" style="84" customWidth="1"/>
    <col min="8710" max="8710" width="14.28515625" style="84" bestFit="1" customWidth="1"/>
    <col min="8711" max="8711" width="9.5703125" style="84" customWidth="1"/>
    <col min="8712" max="8722" width="7.7109375" style="84" customWidth="1"/>
    <col min="8723" max="8723" width="6.7109375" style="84" customWidth="1"/>
    <col min="8724" max="8724" width="7.85546875" style="84" customWidth="1"/>
    <col min="8725" max="8725" width="8.28515625" style="84" customWidth="1"/>
    <col min="8726" max="8727" width="8.85546875" style="84"/>
    <col min="8728" max="8732" width="0" style="84" hidden="1" customWidth="1"/>
    <col min="8733" max="8733" width="8.85546875" style="84"/>
    <col min="8734" max="8734" width="7" style="84" customWidth="1"/>
    <col min="8735" max="8735" width="8.85546875" style="84"/>
    <col min="8736" max="8736" width="21.28515625" style="84" customWidth="1"/>
    <col min="8737" max="8737" width="9.5703125" style="84" customWidth="1"/>
    <col min="8738" max="8960" width="8.85546875" style="84"/>
    <col min="8961" max="8961" width="7.85546875" style="84" customWidth="1"/>
    <col min="8962" max="8962" width="23.85546875" style="84" customWidth="1"/>
    <col min="8963" max="8963" width="0" style="84" hidden="1" customWidth="1"/>
    <col min="8964" max="8964" width="9.28515625" style="84" customWidth="1"/>
    <col min="8965" max="8965" width="10.42578125" style="84" customWidth="1"/>
    <col min="8966" max="8966" width="14.28515625" style="84" bestFit="1" customWidth="1"/>
    <col min="8967" max="8967" width="9.5703125" style="84" customWidth="1"/>
    <col min="8968" max="8978" width="7.7109375" style="84" customWidth="1"/>
    <col min="8979" max="8979" width="6.7109375" style="84" customWidth="1"/>
    <col min="8980" max="8980" width="7.85546875" style="84" customWidth="1"/>
    <col min="8981" max="8981" width="8.28515625" style="84" customWidth="1"/>
    <col min="8982" max="8983" width="8.85546875" style="84"/>
    <col min="8984" max="8988" width="0" style="84" hidden="1" customWidth="1"/>
    <col min="8989" max="8989" width="8.85546875" style="84"/>
    <col min="8990" max="8990" width="7" style="84" customWidth="1"/>
    <col min="8991" max="8991" width="8.85546875" style="84"/>
    <col min="8992" max="8992" width="21.28515625" style="84" customWidth="1"/>
    <col min="8993" max="8993" width="9.5703125" style="84" customWidth="1"/>
    <col min="8994" max="9216" width="8.85546875" style="84"/>
    <col min="9217" max="9217" width="7.85546875" style="84" customWidth="1"/>
    <col min="9218" max="9218" width="23.85546875" style="84" customWidth="1"/>
    <col min="9219" max="9219" width="0" style="84" hidden="1" customWidth="1"/>
    <col min="9220" max="9220" width="9.28515625" style="84" customWidth="1"/>
    <col min="9221" max="9221" width="10.42578125" style="84" customWidth="1"/>
    <col min="9222" max="9222" width="14.28515625" style="84" bestFit="1" customWidth="1"/>
    <col min="9223" max="9223" width="9.5703125" style="84" customWidth="1"/>
    <col min="9224" max="9234" width="7.7109375" style="84" customWidth="1"/>
    <col min="9235" max="9235" width="6.7109375" style="84" customWidth="1"/>
    <col min="9236" max="9236" width="7.85546875" style="84" customWidth="1"/>
    <col min="9237" max="9237" width="8.28515625" style="84" customWidth="1"/>
    <col min="9238" max="9239" width="8.85546875" style="84"/>
    <col min="9240" max="9244" width="0" style="84" hidden="1" customWidth="1"/>
    <col min="9245" max="9245" width="8.85546875" style="84"/>
    <col min="9246" max="9246" width="7" style="84" customWidth="1"/>
    <col min="9247" max="9247" width="8.85546875" style="84"/>
    <col min="9248" max="9248" width="21.28515625" style="84" customWidth="1"/>
    <col min="9249" max="9249" width="9.5703125" style="84" customWidth="1"/>
    <col min="9250" max="9472" width="8.85546875" style="84"/>
    <col min="9473" max="9473" width="7.85546875" style="84" customWidth="1"/>
    <col min="9474" max="9474" width="23.85546875" style="84" customWidth="1"/>
    <col min="9475" max="9475" width="0" style="84" hidden="1" customWidth="1"/>
    <col min="9476" max="9476" width="9.28515625" style="84" customWidth="1"/>
    <col min="9477" max="9477" width="10.42578125" style="84" customWidth="1"/>
    <col min="9478" max="9478" width="14.28515625" style="84" bestFit="1" customWidth="1"/>
    <col min="9479" max="9479" width="9.5703125" style="84" customWidth="1"/>
    <col min="9480" max="9490" width="7.7109375" style="84" customWidth="1"/>
    <col min="9491" max="9491" width="6.7109375" style="84" customWidth="1"/>
    <col min="9492" max="9492" width="7.85546875" style="84" customWidth="1"/>
    <col min="9493" max="9493" width="8.28515625" style="84" customWidth="1"/>
    <col min="9494" max="9495" width="8.85546875" style="84"/>
    <col min="9496" max="9500" width="0" style="84" hidden="1" customWidth="1"/>
    <col min="9501" max="9501" width="8.85546875" style="84"/>
    <col min="9502" max="9502" width="7" style="84" customWidth="1"/>
    <col min="9503" max="9503" width="8.85546875" style="84"/>
    <col min="9504" max="9504" width="21.28515625" style="84" customWidth="1"/>
    <col min="9505" max="9505" width="9.5703125" style="84" customWidth="1"/>
    <col min="9506" max="9728" width="8.85546875" style="84"/>
    <col min="9729" max="9729" width="7.85546875" style="84" customWidth="1"/>
    <col min="9730" max="9730" width="23.85546875" style="84" customWidth="1"/>
    <col min="9731" max="9731" width="0" style="84" hidden="1" customWidth="1"/>
    <col min="9732" max="9732" width="9.28515625" style="84" customWidth="1"/>
    <col min="9733" max="9733" width="10.42578125" style="84" customWidth="1"/>
    <col min="9734" max="9734" width="14.28515625" style="84" bestFit="1" customWidth="1"/>
    <col min="9735" max="9735" width="9.5703125" style="84" customWidth="1"/>
    <col min="9736" max="9746" width="7.7109375" style="84" customWidth="1"/>
    <col min="9747" max="9747" width="6.7109375" style="84" customWidth="1"/>
    <col min="9748" max="9748" width="7.85546875" style="84" customWidth="1"/>
    <col min="9749" max="9749" width="8.28515625" style="84" customWidth="1"/>
    <col min="9750" max="9751" width="8.85546875" style="84"/>
    <col min="9752" max="9756" width="0" style="84" hidden="1" customWidth="1"/>
    <col min="9757" max="9757" width="8.85546875" style="84"/>
    <col min="9758" max="9758" width="7" style="84" customWidth="1"/>
    <col min="9759" max="9759" width="8.85546875" style="84"/>
    <col min="9760" max="9760" width="21.28515625" style="84" customWidth="1"/>
    <col min="9761" max="9761" width="9.5703125" style="84" customWidth="1"/>
    <col min="9762" max="9984" width="8.85546875" style="84"/>
    <col min="9985" max="9985" width="7.85546875" style="84" customWidth="1"/>
    <col min="9986" max="9986" width="23.85546875" style="84" customWidth="1"/>
    <col min="9987" max="9987" width="0" style="84" hidden="1" customWidth="1"/>
    <col min="9988" max="9988" width="9.28515625" style="84" customWidth="1"/>
    <col min="9989" max="9989" width="10.42578125" style="84" customWidth="1"/>
    <col min="9990" max="9990" width="14.28515625" style="84" bestFit="1" customWidth="1"/>
    <col min="9991" max="9991" width="9.5703125" style="84" customWidth="1"/>
    <col min="9992" max="10002" width="7.7109375" style="84" customWidth="1"/>
    <col min="10003" max="10003" width="6.7109375" style="84" customWidth="1"/>
    <col min="10004" max="10004" width="7.85546875" style="84" customWidth="1"/>
    <col min="10005" max="10005" width="8.28515625" style="84" customWidth="1"/>
    <col min="10006" max="10007" width="8.85546875" style="84"/>
    <col min="10008" max="10012" width="0" style="84" hidden="1" customWidth="1"/>
    <col min="10013" max="10013" width="8.85546875" style="84"/>
    <col min="10014" max="10014" width="7" style="84" customWidth="1"/>
    <col min="10015" max="10015" width="8.85546875" style="84"/>
    <col min="10016" max="10016" width="21.28515625" style="84" customWidth="1"/>
    <col min="10017" max="10017" width="9.5703125" style="84" customWidth="1"/>
    <col min="10018" max="10240" width="8.85546875" style="84"/>
    <col min="10241" max="10241" width="7.85546875" style="84" customWidth="1"/>
    <col min="10242" max="10242" width="23.85546875" style="84" customWidth="1"/>
    <col min="10243" max="10243" width="0" style="84" hidden="1" customWidth="1"/>
    <col min="10244" max="10244" width="9.28515625" style="84" customWidth="1"/>
    <col min="10245" max="10245" width="10.42578125" style="84" customWidth="1"/>
    <col min="10246" max="10246" width="14.28515625" style="84" bestFit="1" customWidth="1"/>
    <col min="10247" max="10247" width="9.5703125" style="84" customWidth="1"/>
    <col min="10248" max="10258" width="7.7109375" style="84" customWidth="1"/>
    <col min="10259" max="10259" width="6.7109375" style="84" customWidth="1"/>
    <col min="10260" max="10260" width="7.85546875" style="84" customWidth="1"/>
    <col min="10261" max="10261" width="8.28515625" style="84" customWidth="1"/>
    <col min="10262" max="10263" width="8.85546875" style="84"/>
    <col min="10264" max="10268" width="0" style="84" hidden="1" customWidth="1"/>
    <col min="10269" max="10269" width="8.85546875" style="84"/>
    <col min="10270" max="10270" width="7" style="84" customWidth="1"/>
    <col min="10271" max="10271" width="8.85546875" style="84"/>
    <col min="10272" max="10272" width="21.28515625" style="84" customWidth="1"/>
    <col min="10273" max="10273" width="9.5703125" style="84" customWidth="1"/>
    <col min="10274" max="10496" width="8.85546875" style="84"/>
    <col min="10497" max="10497" width="7.85546875" style="84" customWidth="1"/>
    <col min="10498" max="10498" width="23.85546875" style="84" customWidth="1"/>
    <col min="10499" max="10499" width="0" style="84" hidden="1" customWidth="1"/>
    <col min="10500" max="10500" width="9.28515625" style="84" customWidth="1"/>
    <col min="10501" max="10501" width="10.42578125" style="84" customWidth="1"/>
    <col min="10502" max="10502" width="14.28515625" style="84" bestFit="1" customWidth="1"/>
    <col min="10503" max="10503" width="9.5703125" style="84" customWidth="1"/>
    <col min="10504" max="10514" width="7.7109375" style="84" customWidth="1"/>
    <col min="10515" max="10515" width="6.7109375" style="84" customWidth="1"/>
    <col min="10516" max="10516" width="7.85546875" style="84" customWidth="1"/>
    <col min="10517" max="10517" width="8.28515625" style="84" customWidth="1"/>
    <col min="10518" max="10519" width="8.85546875" style="84"/>
    <col min="10520" max="10524" width="0" style="84" hidden="1" customWidth="1"/>
    <col min="10525" max="10525" width="8.85546875" style="84"/>
    <col min="10526" max="10526" width="7" style="84" customWidth="1"/>
    <col min="10527" max="10527" width="8.85546875" style="84"/>
    <col min="10528" max="10528" width="21.28515625" style="84" customWidth="1"/>
    <col min="10529" max="10529" width="9.5703125" style="84" customWidth="1"/>
    <col min="10530" max="10752" width="8.85546875" style="84"/>
    <col min="10753" max="10753" width="7.85546875" style="84" customWidth="1"/>
    <col min="10754" max="10754" width="23.85546875" style="84" customWidth="1"/>
    <col min="10755" max="10755" width="0" style="84" hidden="1" customWidth="1"/>
    <col min="10756" max="10756" width="9.28515625" style="84" customWidth="1"/>
    <col min="10757" max="10757" width="10.42578125" style="84" customWidth="1"/>
    <col min="10758" max="10758" width="14.28515625" style="84" bestFit="1" customWidth="1"/>
    <col min="10759" max="10759" width="9.5703125" style="84" customWidth="1"/>
    <col min="10760" max="10770" width="7.7109375" style="84" customWidth="1"/>
    <col min="10771" max="10771" width="6.7109375" style="84" customWidth="1"/>
    <col min="10772" max="10772" width="7.85546875" style="84" customWidth="1"/>
    <col min="10773" max="10773" width="8.28515625" style="84" customWidth="1"/>
    <col min="10774" max="10775" width="8.85546875" style="84"/>
    <col min="10776" max="10780" width="0" style="84" hidden="1" customWidth="1"/>
    <col min="10781" max="10781" width="8.85546875" style="84"/>
    <col min="10782" max="10782" width="7" style="84" customWidth="1"/>
    <col min="10783" max="10783" width="8.85546875" style="84"/>
    <col min="10784" max="10784" width="21.28515625" style="84" customWidth="1"/>
    <col min="10785" max="10785" width="9.5703125" style="84" customWidth="1"/>
    <col min="10786" max="11008" width="8.85546875" style="84"/>
    <col min="11009" max="11009" width="7.85546875" style="84" customWidth="1"/>
    <col min="11010" max="11010" width="23.85546875" style="84" customWidth="1"/>
    <col min="11011" max="11011" width="0" style="84" hidden="1" customWidth="1"/>
    <col min="11012" max="11012" width="9.28515625" style="84" customWidth="1"/>
    <col min="11013" max="11013" width="10.42578125" style="84" customWidth="1"/>
    <col min="11014" max="11014" width="14.28515625" style="84" bestFit="1" customWidth="1"/>
    <col min="11015" max="11015" width="9.5703125" style="84" customWidth="1"/>
    <col min="11016" max="11026" width="7.7109375" style="84" customWidth="1"/>
    <col min="11027" max="11027" width="6.7109375" style="84" customWidth="1"/>
    <col min="11028" max="11028" width="7.85546875" style="84" customWidth="1"/>
    <col min="11029" max="11029" width="8.28515625" style="84" customWidth="1"/>
    <col min="11030" max="11031" width="8.85546875" style="84"/>
    <col min="11032" max="11036" width="0" style="84" hidden="1" customWidth="1"/>
    <col min="11037" max="11037" width="8.85546875" style="84"/>
    <col min="11038" max="11038" width="7" style="84" customWidth="1"/>
    <col min="11039" max="11039" width="8.85546875" style="84"/>
    <col min="11040" max="11040" width="21.28515625" style="84" customWidth="1"/>
    <col min="11041" max="11041" width="9.5703125" style="84" customWidth="1"/>
    <col min="11042" max="11264" width="8.85546875" style="84"/>
    <col min="11265" max="11265" width="7.85546875" style="84" customWidth="1"/>
    <col min="11266" max="11266" width="23.85546875" style="84" customWidth="1"/>
    <col min="11267" max="11267" width="0" style="84" hidden="1" customWidth="1"/>
    <col min="11268" max="11268" width="9.28515625" style="84" customWidth="1"/>
    <col min="11269" max="11269" width="10.42578125" style="84" customWidth="1"/>
    <col min="11270" max="11270" width="14.28515625" style="84" bestFit="1" customWidth="1"/>
    <col min="11271" max="11271" width="9.5703125" style="84" customWidth="1"/>
    <col min="11272" max="11282" width="7.7109375" style="84" customWidth="1"/>
    <col min="11283" max="11283" width="6.7109375" style="84" customWidth="1"/>
    <col min="11284" max="11284" width="7.85546875" style="84" customWidth="1"/>
    <col min="11285" max="11285" width="8.28515625" style="84" customWidth="1"/>
    <col min="11286" max="11287" width="8.85546875" style="84"/>
    <col min="11288" max="11292" width="0" style="84" hidden="1" customWidth="1"/>
    <col min="11293" max="11293" width="8.85546875" style="84"/>
    <col min="11294" max="11294" width="7" style="84" customWidth="1"/>
    <col min="11295" max="11295" width="8.85546875" style="84"/>
    <col min="11296" max="11296" width="21.28515625" style="84" customWidth="1"/>
    <col min="11297" max="11297" width="9.5703125" style="84" customWidth="1"/>
    <col min="11298" max="11520" width="8.85546875" style="84"/>
    <col min="11521" max="11521" width="7.85546875" style="84" customWidth="1"/>
    <col min="11522" max="11522" width="23.85546875" style="84" customWidth="1"/>
    <col min="11523" max="11523" width="0" style="84" hidden="1" customWidth="1"/>
    <col min="11524" max="11524" width="9.28515625" style="84" customWidth="1"/>
    <col min="11525" max="11525" width="10.42578125" style="84" customWidth="1"/>
    <col min="11526" max="11526" width="14.28515625" style="84" bestFit="1" customWidth="1"/>
    <col min="11527" max="11527" width="9.5703125" style="84" customWidth="1"/>
    <col min="11528" max="11538" width="7.7109375" style="84" customWidth="1"/>
    <col min="11539" max="11539" width="6.7109375" style="84" customWidth="1"/>
    <col min="11540" max="11540" width="7.85546875" style="84" customWidth="1"/>
    <col min="11541" max="11541" width="8.28515625" style="84" customWidth="1"/>
    <col min="11542" max="11543" width="8.85546875" style="84"/>
    <col min="11544" max="11548" width="0" style="84" hidden="1" customWidth="1"/>
    <col min="11549" max="11549" width="8.85546875" style="84"/>
    <col min="11550" max="11550" width="7" style="84" customWidth="1"/>
    <col min="11551" max="11551" width="8.85546875" style="84"/>
    <col min="11552" max="11552" width="21.28515625" style="84" customWidth="1"/>
    <col min="11553" max="11553" width="9.5703125" style="84" customWidth="1"/>
    <col min="11554" max="11776" width="8.85546875" style="84"/>
    <col min="11777" max="11777" width="7.85546875" style="84" customWidth="1"/>
    <col min="11778" max="11778" width="23.85546875" style="84" customWidth="1"/>
    <col min="11779" max="11779" width="0" style="84" hidden="1" customWidth="1"/>
    <col min="11780" max="11780" width="9.28515625" style="84" customWidth="1"/>
    <col min="11781" max="11781" width="10.42578125" style="84" customWidth="1"/>
    <col min="11782" max="11782" width="14.28515625" style="84" bestFit="1" customWidth="1"/>
    <col min="11783" max="11783" width="9.5703125" style="84" customWidth="1"/>
    <col min="11784" max="11794" width="7.7109375" style="84" customWidth="1"/>
    <col min="11795" max="11795" width="6.7109375" style="84" customWidth="1"/>
    <col min="11796" max="11796" width="7.85546875" style="84" customWidth="1"/>
    <col min="11797" max="11797" width="8.28515625" style="84" customWidth="1"/>
    <col min="11798" max="11799" width="8.85546875" style="84"/>
    <col min="11800" max="11804" width="0" style="84" hidden="1" customWidth="1"/>
    <col min="11805" max="11805" width="8.85546875" style="84"/>
    <col min="11806" max="11806" width="7" style="84" customWidth="1"/>
    <col min="11807" max="11807" width="8.85546875" style="84"/>
    <col min="11808" max="11808" width="21.28515625" style="84" customWidth="1"/>
    <col min="11809" max="11809" width="9.5703125" style="84" customWidth="1"/>
    <col min="11810" max="12032" width="8.85546875" style="84"/>
    <col min="12033" max="12033" width="7.85546875" style="84" customWidth="1"/>
    <col min="12034" max="12034" width="23.85546875" style="84" customWidth="1"/>
    <col min="12035" max="12035" width="0" style="84" hidden="1" customWidth="1"/>
    <col min="12036" max="12036" width="9.28515625" style="84" customWidth="1"/>
    <col min="12037" max="12037" width="10.42578125" style="84" customWidth="1"/>
    <col min="12038" max="12038" width="14.28515625" style="84" bestFit="1" customWidth="1"/>
    <col min="12039" max="12039" width="9.5703125" style="84" customWidth="1"/>
    <col min="12040" max="12050" width="7.7109375" style="84" customWidth="1"/>
    <col min="12051" max="12051" width="6.7109375" style="84" customWidth="1"/>
    <col min="12052" max="12052" width="7.85546875" style="84" customWidth="1"/>
    <col min="12053" max="12053" width="8.28515625" style="84" customWidth="1"/>
    <col min="12054" max="12055" width="8.85546875" style="84"/>
    <col min="12056" max="12060" width="0" style="84" hidden="1" customWidth="1"/>
    <col min="12061" max="12061" width="8.85546875" style="84"/>
    <col min="12062" max="12062" width="7" style="84" customWidth="1"/>
    <col min="12063" max="12063" width="8.85546875" style="84"/>
    <col min="12064" max="12064" width="21.28515625" style="84" customWidth="1"/>
    <col min="12065" max="12065" width="9.5703125" style="84" customWidth="1"/>
    <col min="12066" max="12288" width="8.85546875" style="84"/>
    <col min="12289" max="12289" width="7.85546875" style="84" customWidth="1"/>
    <col min="12290" max="12290" width="23.85546875" style="84" customWidth="1"/>
    <col min="12291" max="12291" width="0" style="84" hidden="1" customWidth="1"/>
    <col min="12292" max="12292" width="9.28515625" style="84" customWidth="1"/>
    <col min="12293" max="12293" width="10.42578125" style="84" customWidth="1"/>
    <col min="12294" max="12294" width="14.28515625" style="84" bestFit="1" customWidth="1"/>
    <col min="12295" max="12295" width="9.5703125" style="84" customWidth="1"/>
    <col min="12296" max="12306" width="7.7109375" style="84" customWidth="1"/>
    <col min="12307" max="12307" width="6.7109375" style="84" customWidth="1"/>
    <col min="12308" max="12308" width="7.85546875" style="84" customWidth="1"/>
    <col min="12309" max="12309" width="8.28515625" style="84" customWidth="1"/>
    <col min="12310" max="12311" width="8.85546875" style="84"/>
    <col min="12312" max="12316" width="0" style="84" hidden="1" customWidth="1"/>
    <col min="12317" max="12317" width="8.85546875" style="84"/>
    <col min="12318" max="12318" width="7" style="84" customWidth="1"/>
    <col min="12319" max="12319" width="8.85546875" style="84"/>
    <col min="12320" max="12320" width="21.28515625" style="84" customWidth="1"/>
    <col min="12321" max="12321" width="9.5703125" style="84" customWidth="1"/>
    <col min="12322" max="12544" width="8.85546875" style="84"/>
    <col min="12545" max="12545" width="7.85546875" style="84" customWidth="1"/>
    <col min="12546" max="12546" width="23.85546875" style="84" customWidth="1"/>
    <col min="12547" max="12547" width="0" style="84" hidden="1" customWidth="1"/>
    <col min="12548" max="12548" width="9.28515625" style="84" customWidth="1"/>
    <col min="12549" max="12549" width="10.42578125" style="84" customWidth="1"/>
    <col min="12550" max="12550" width="14.28515625" style="84" bestFit="1" customWidth="1"/>
    <col min="12551" max="12551" width="9.5703125" style="84" customWidth="1"/>
    <col min="12552" max="12562" width="7.7109375" style="84" customWidth="1"/>
    <col min="12563" max="12563" width="6.7109375" style="84" customWidth="1"/>
    <col min="12564" max="12564" width="7.85546875" style="84" customWidth="1"/>
    <col min="12565" max="12565" width="8.28515625" style="84" customWidth="1"/>
    <col min="12566" max="12567" width="8.85546875" style="84"/>
    <col min="12568" max="12572" width="0" style="84" hidden="1" customWidth="1"/>
    <col min="12573" max="12573" width="8.85546875" style="84"/>
    <col min="12574" max="12574" width="7" style="84" customWidth="1"/>
    <col min="12575" max="12575" width="8.85546875" style="84"/>
    <col min="12576" max="12576" width="21.28515625" style="84" customWidth="1"/>
    <col min="12577" max="12577" width="9.5703125" style="84" customWidth="1"/>
    <col min="12578" max="12800" width="8.85546875" style="84"/>
    <col min="12801" max="12801" width="7.85546875" style="84" customWidth="1"/>
    <col min="12802" max="12802" width="23.85546875" style="84" customWidth="1"/>
    <col min="12803" max="12803" width="0" style="84" hidden="1" customWidth="1"/>
    <col min="12804" max="12804" width="9.28515625" style="84" customWidth="1"/>
    <col min="12805" max="12805" width="10.42578125" style="84" customWidth="1"/>
    <col min="12806" max="12806" width="14.28515625" style="84" bestFit="1" customWidth="1"/>
    <col min="12807" max="12807" width="9.5703125" style="84" customWidth="1"/>
    <col min="12808" max="12818" width="7.7109375" style="84" customWidth="1"/>
    <col min="12819" max="12819" width="6.7109375" style="84" customWidth="1"/>
    <col min="12820" max="12820" width="7.85546875" style="84" customWidth="1"/>
    <col min="12821" max="12821" width="8.28515625" style="84" customWidth="1"/>
    <col min="12822" max="12823" width="8.85546875" style="84"/>
    <col min="12824" max="12828" width="0" style="84" hidden="1" customWidth="1"/>
    <col min="12829" max="12829" width="8.85546875" style="84"/>
    <col min="12830" max="12830" width="7" style="84" customWidth="1"/>
    <col min="12831" max="12831" width="8.85546875" style="84"/>
    <col min="12832" max="12832" width="21.28515625" style="84" customWidth="1"/>
    <col min="12833" max="12833" width="9.5703125" style="84" customWidth="1"/>
    <col min="12834" max="13056" width="8.85546875" style="84"/>
    <col min="13057" max="13057" width="7.85546875" style="84" customWidth="1"/>
    <col min="13058" max="13058" width="23.85546875" style="84" customWidth="1"/>
    <col min="13059" max="13059" width="0" style="84" hidden="1" customWidth="1"/>
    <col min="13060" max="13060" width="9.28515625" style="84" customWidth="1"/>
    <col min="13061" max="13061" width="10.42578125" style="84" customWidth="1"/>
    <col min="13062" max="13062" width="14.28515625" style="84" bestFit="1" customWidth="1"/>
    <col min="13063" max="13063" width="9.5703125" style="84" customWidth="1"/>
    <col min="13064" max="13074" width="7.7109375" style="84" customWidth="1"/>
    <col min="13075" max="13075" width="6.7109375" style="84" customWidth="1"/>
    <col min="13076" max="13076" width="7.85546875" style="84" customWidth="1"/>
    <col min="13077" max="13077" width="8.28515625" style="84" customWidth="1"/>
    <col min="13078" max="13079" width="8.85546875" style="84"/>
    <col min="13080" max="13084" width="0" style="84" hidden="1" customWidth="1"/>
    <col min="13085" max="13085" width="8.85546875" style="84"/>
    <col min="13086" max="13086" width="7" style="84" customWidth="1"/>
    <col min="13087" max="13087" width="8.85546875" style="84"/>
    <col min="13088" max="13088" width="21.28515625" style="84" customWidth="1"/>
    <col min="13089" max="13089" width="9.5703125" style="84" customWidth="1"/>
    <col min="13090" max="13312" width="8.85546875" style="84"/>
    <col min="13313" max="13313" width="7.85546875" style="84" customWidth="1"/>
    <col min="13314" max="13314" width="23.85546875" style="84" customWidth="1"/>
    <col min="13315" max="13315" width="0" style="84" hidden="1" customWidth="1"/>
    <col min="13316" max="13316" width="9.28515625" style="84" customWidth="1"/>
    <col min="13317" max="13317" width="10.42578125" style="84" customWidth="1"/>
    <col min="13318" max="13318" width="14.28515625" style="84" bestFit="1" customWidth="1"/>
    <col min="13319" max="13319" width="9.5703125" style="84" customWidth="1"/>
    <col min="13320" max="13330" width="7.7109375" style="84" customWidth="1"/>
    <col min="13331" max="13331" width="6.7109375" style="84" customWidth="1"/>
    <col min="13332" max="13332" width="7.85546875" style="84" customWidth="1"/>
    <col min="13333" max="13333" width="8.28515625" style="84" customWidth="1"/>
    <col min="13334" max="13335" width="8.85546875" style="84"/>
    <col min="13336" max="13340" width="0" style="84" hidden="1" customWidth="1"/>
    <col min="13341" max="13341" width="8.85546875" style="84"/>
    <col min="13342" max="13342" width="7" style="84" customWidth="1"/>
    <col min="13343" max="13343" width="8.85546875" style="84"/>
    <col min="13344" max="13344" width="21.28515625" style="84" customWidth="1"/>
    <col min="13345" max="13345" width="9.5703125" style="84" customWidth="1"/>
    <col min="13346" max="13568" width="8.85546875" style="84"/>
    <col min="13569" max="13569" width="7.85546875" style="84" customWidth="1"/>
    <col min="13570" max="13570" width="23.85546875" style="84" customWidth="1"/>
    <col min="13571" max="13571" width="0" style="84" hidden="1" customWidth="1"/>
    <col min="13572" max="13572" width="9.28515625" style="84" customWidth="1"/>
    <col min="13573" max="13573" width="10.42578125" style="84" customWidth="1"/>
    <col min="13574" max="13574" width="14.28515625" style="84" bestFit="1" customWidth="1"/>
    <col min="13575" max="13575" width="9.5703125" style="84" customWidth="1"/>
    <col min="13576" max="13586" width="7.7109375" style="84" customWidth="1"/>
    <col min="13587" max="13587" width="6.7109375" style="84" customWidth="1"/>
    <col min="13588" max="13588" width="7.85546875" style="84" customWidth="1"/>
    <col min="13589" max="13589" width="8.28515625" style="84" customWidth="1"/>
    <col min="13590" max="13591" width="8.85546875" style="84"/>
    <col min="13592" max="13596" width="0" style="84" hidden="1" customWidth="1"/>
    <col min="13597" max="13597" width="8.85546875" style="84"/>
    <col min="13598" max="13598" width="7" style="84" customWidth="1"/>
    <col min="13599" max="13599" width="8.85546875" style="84"/>
    <col min="13600" max="13600" width="21.28515625" style="84" customWidth="1"/>
    <col min="13601" max="13601" width="9.5703125" style="84" customWidth="1"/>
    <col min="13602" max="13824" width="8.85546875" style="84"/>
    <col min="13825" max="13825" width="7.85546875" style="84" customWidth="1"/>
    <col min="13826" max="13826" width="23.85546875" style="84" customWidth="1"/>
    <col min="13827" max="13827" width="0" style="84" hidden="1" customWidth="1"/>
    <col min="13828" max="13828" width="9.28515625" style="84" customWidth="1"/>
    <col min="13829" max="13829" width="10.42578125" style="84" customWidth="1"/>
    <col min="13830" max="13830" width="14.28515625" style="84" bestFit="1" customWidth="1"/>
    <col min="13831" max="13831" width="9.5703125" style="84" customWidth="1"/>
    <col min="13832" max="13842" width="7.7109375" style="84" customWidth="1"/>
    <col min="13843" max="13843" width="6.7109375" style="84" customWidth="1"/>
    <col min="13844" max="13844" width="7.85546875" style="84" customWidth="1"/>
    <col min="13845" max="13845" width="8.28515625" style="84" customWidth="1"/>
    <col min="13846" max="13847" width="8.85546875" style="84"/>
    <col min="13848" max="13852" width="0" style="84" hidden="1" customWidth="1"/>
    <col min="13853" max="13853" width="8.85546875" style="84"/>
    <col min="13854" max="13854" width="7" style="84" customWidth="1"/>
    <col min="13855" max="13855" width="8.85546875" style="84"/>
    <col min="13856" max="13856" width="21.28515625" style="84" customWidth="1"/>
    <col min="13857" max="13857" width="9.5703125" style="84" customWidth="1"/>
    <col min="13858" max="14080" width="8.85546875" style="84"/>
    <col min="14081" max="14081" width="7.85546875" style="84" customWidth="1"/>
    <col min="14082" max="14082" width="23.85546875" style="84" customWidth="1"/>
    <col min="14083" max="14083" width="0" style="84" hidden="1" customWidth="1"/>
    <col min="14084" max="14084" width="9.28515625" style="84" customWidth="1"/>
    <col min="14085" max="14085" width="10.42578125" style="84" customWidth="1"/>
    <col min="14086" max="14086" width="14.28515625" style="84" bestFit="1" customWidth="1"/>
    <col min="14087" max="14087" width="9.5703125" style="84" customWidth="1"/>
    <col min="14088" max="14098" width="7.7109375" style="84" customWidth="1"/>
    <col min="14099" max="14099" width="6.7109375" style="84" customWidth="1"/>
    <col min="14100" max="14100" width="7.85546875" style="84" customWidth="1"/>
    <col min="14101" max="14101" width="8.28515625" style="84" customWidth="1"/>
    <col min="14102" max="14103" width="8.85546875" style="84"/>
    <col min="14104" max="14108" width="0" style="84" hidden="1" customWidth="1"/>
    <col min="14109" max="14109" width="8.85546875" style="84"/>
    <col min="14110" max="14110" width="7" style="84" customWidth="1"/>
    <col min="14111" max="14111" width="8.85546875" style="84"/>
    <col min="14112" max="14112" width="21.28515625" style="84" customWidth="1"/>
    <col min="14113" max="14113" width="9.5703125" style="84" customWidth="1"/>
    <col min="14114" max="14336" width="8.85546875" style="84"/>
    <col min="14337" max="14337" width="7.85546875" style="84" customWidth="1"/>
    <col min="14338" max="14338" width="23.85546875" style="84" customWidth="1"/>
    <col min="14339" max="14339" width="0" style="84" hidden="1" customWidth="1"/>
    <col min="14340" max="14340" width="9.28515625" style="84" customWidth="1"/>
    <col min="14341" max="14341" width="10.42578125" style="84" customWidth="1"/>
    <col min="14342" max="14342" width="14.28515625" style="84" bestFit="1" customWidth="1"/>
    <col min="14343" max="14343" width="9.5703125" style="84" customWidth="1"/>
    <col min="14344" max="14354" width="7.7109375" style="84" customWidth="1"/>
    <col min="14355" max="14355" width="6.7109375" style="84" customWidth="1"/>
    <col min="14356" max="14356" width="7.85546875" style="84" customWidth="1"/>
    <col min="14357" max="14357" width="8.28515625" style="84" customWidth="1"/>
    <col min="14358" max="14359" width="8.85546875" style="84"/>
    <col min="14360" max="14364" width="0" style="84" hidden="1" customWidth="1"/>
    <col min="14365" max="14365" width="8.85546875" style="84"/>
    <col min="14366" max="14366" width="7" style="84" customWidth="1"/>
    <col min="14367" max="14367" width="8.85546875" style="84"/>
    <col min="14368" max="14368" width="21.28515625" style="84" customWidth="1"/>
    <col min="14369" max="14369" width="9.5703125" style="84" customWidth="1"/>
    <col min="14370" max="14592" width="8.85546875" style="84"/>
    <col min="14593" max="14593" width="7.85546875" style="84" customWidth="1"/>
    <col min="14594" max="14594" width="23.85546875" style="84" customWidth="1"/>
    <col min="14595" max="14595" width="0" style="84" hidden="1" customWidth="1"/>
    <col min="14596" max="14596" width="9.28515625" style="84" customWidth="1"/>
    <col min="14597" max="14597" width="10.42578125" style="84" customWidth="1"/>
    <col min="14598" max="14598" width="14.28515625" style="84" bestFit="1" customWidth="1"/>
    <col min="14599" max="14599" width="9.5703125" style="84" customWidth="1"/>
    <col min="14600" max="14610" width="7.7109375" style="84" customWidth="1"/>
    <col min="14611" max="14611" width="6.7109375" style="84" customWidth="1"/>
    <col min="14612" max="14612" width="7.85546875" style="84" customWidth="1"/>
    <col min="14613" max="14613" width="8.28515625" style="84" customWidth="1"/>
    <col min="14614" max="14615" width="8.85546875" style="84"/>
    <col min="14616" max="14620" width="0" style="84" hidden="1" customWidth="1"/>
    <col min="14621" max="14621" width="8.85546875" style="84"/>
    <col min="14622" max="14622" width="7" style="84" customWidth="1"/>
    <col min="14623" max="14623" width="8.85546875" style="84"/>
    <col min="14624" max="14624" width="21.28515625" style="84" customWidth="1"/>
    <col min="14625" max="14625" width="9.5703125" style="84" customWidth="1"/>
    <col min="14626" max="14848" width="8.85546875" style="84"/>
    <col min="14849" max="14849" width="7.85546875" style="84" customWidth="1"/>
    <col min="14850" max="14850" width="23.85546875" style="84" customWidth="1"/>
    <col min="14851" max="14851" width="0" style="84" hidden="1" customWidth="1"/>
    <col min="14852" max="14852" width="9.28515625" style="84" customWidth="1"/>
    <col min="14853" max="14853" width="10.42578125" style="84" customWidth="1"/>
    <col min="14854" max="14854" width="14.28515625" style="84" bestFit="1" customWidth="1"/>
    <col min="14855" max="14855" width="9.5703125" style="84" customWidth="1"/>
    <col min="14856" max="14866" width="7.7109375" style="84" customWidth="1"/>
    <col min="14867" max="14867" width="6.7109375" style="84" customWidth="1"/>
    <col min="14868" max="14868" width="7.85546875" style="84" customWidth="1"/>
    <col min="14869" max="14869" width="8.28515625" style="84" customWidth="1"/>
    <col min="14870" max="14871" width="8.85546875" style="84"/>
    <col min="14872" max="14876" width="0" style="84" hidden="1" customWidth="1"/>
    <col min="14877" max="14877" width="8.85546875" style="84"/>
    <col min="14878" max="14878" width="7" style="84" customWidth="1"/>
    <col min="14879" max="14879" width="8.85546875" style="84"/>
    <col min="14880" max="14880" width="21.28515625" style="84" customWidth="1"/>
    <col min="14881" max="14881" width="9.5703125" style="84" customWidth="1"/>
    <col min="14882" max="15104" width="8.85546875" style="84"/>
    <col min="15105" max="15105" width="7.85546875" style="84" customWidth="1"/>
    <col min="15106" max="15106" width="23.85546875" style="84" customWidth="1"/>
    <col min="15107" max="15107" width="0" style="84" hidden="1" customWidth="1"/>
    <col min="15108" max="15108" width="9.28515625" style="84" customWidth="1"/>
    <col min="15109" max="15109" width="10.42578125" style="84" customWidth="1"/>
    <col min="15110" max="15110" width="14.28515625" style="84" bestFit="1" customWidth="1"/>
    <col min="15111" max="15111" width="9.5703125" style="84" customWidth="1"/>
    <col min="15112" max="15122" width="7.7109375" style="84" customWidth="1"/>
    <col min="15123" max="15123" width="6.7109375" style="84" customWidth="1"/>
    <col min="15124" max="15124" width="7.85546875" style="84" customWidth="1"/>
    <col min="15125" max="15125" width="8.28515625" style="84" customWidth="1"/>
    <col min="15126" max="15127" width="8.85546875" style="84"/>
    <col min="15128" max="15132" width="0" style="84" hidden="1" customWidth="1"/>
    <col min="15133" max="15133" width="8.85546875" style="84"/>
    <col min="15134" max="15134" width="7" style="84" customWidth="1"/>
    <col min="15135" max="15135" width="8.85546875" style="84"/>
    <col min="15136" max="15136" width="21.28515625" style="84" customWidth="1"/>
    <col min="15137" max="15137" width="9.5703125" style="84" customWidth="1"/>
    <col min="15138" max="15360" width="8.85546875" style="84"/>
    <col min="15361" max="15361" width="7.85546875" style="84" customWidth="1"/>
    <col min="15362" max="15362" width="23.85546875" style="84" customWidth="1"/>
    <col min="15363" max="15363" width="0" style="84" hidden="1" customWidth="1"/>
    <col min="15364" max="15364" width="9.28515625" style="84" customWidth="1"/>
    <col min="15365" max="15365" width="10.42578125" style="84" customWidth="1"/>
    <col min="15366" max="15366" width="14.28515625" style="84" bestFit="1" customWidth="1"/>
    <col min="15367" max="15367" width="9.5703125" style="84" customWidth="1"/>
    <col min="15368" max="15378" width="7.7109375" style="84" customWidth="1"/>
    <col min="15379" max="15379" width="6.7109375" style="84" customWidth="1"/>
    <col min="15380" max="15380" width="7.85546875" style="84" customWidth="1"/>
    <col min="15381" max="15381" width="8.28515625" style="84" customWidth="1"/>
    <col min="15382" max="15383" width="8.85546875" style="84"/>
    <col min="15384" max="15388" width="0" style="84" hidden="1" customWidth="1"/>
    <col min="15389" max="15389" width="8.85546875" style="84"/>
    <col min="15390" max="15390" width="7" style="84" customWidth="1"/>
    <col min="15391" max="15391" width="8.85546875" style="84"/>
    <col min="15392" max="15392" width="21.28515625" style="84" customWidth="1"/>
    <col min="15393" max="15393" width="9.5703125" style="84" customWidth="1"/>
    <col min="15394" max="15616" width="8.85546875" style="84"/>
    <col min="15617" max="15617" width="7.85546875" style="84" customWidth="1"/>
    <col min="15618" max="15618" width="23.85546875" style="84" customWidth="1"/>
    <col min="15619" max="15619" width="0" style="84" hidden="1" customWidth="1"/>
    <col min="15620" max="15620" width="9.28515625" style="84" customWidth="1"/>
    <col min="15621" max="15621" width="10.42578125" style="84" customWidth="1"/>
    <col min="15622" max="15622" width="14.28515625" style="84" bestFit="1" customWidth="1"/>
    <col min="15623" max="15623" width="9.5703125" style="84" customWidth="1"/>
    <col min="15624" max="15634" width="7.7109375" style="84" customWidth="1"/>
    <col min="15635" max="15635" width="6.7109375" style="84" customWidth="1"/>
    <col min="15636" max="15636" width="7.85546875" style="84" customWidth="1"/>
    <col min="15637" max="15637" width="8.28515625" style="84" customWidth="1"/>
    <col min="15638" max="15639" width="8.85546875" style="84"/>
    <col min="15640" max="15644" width="0" style="84" hidden="1" customWidth="1"/>
    <col min="15645" max="15645" width="8.85546875" style="84"/>
    <col min="15646" max="15646" width="7" style="84" customWidth="1"/>
    <col min="15647" max="15647" width="8.85546875" style="84"/>
    <col min="15648" max="15648" width="21.28515625" style="84" customWidth="1"/>
    <col min="15649" max="15649" width="9.5703125" style="84" customWidth="1"/>
    <col min="15650" max="15872" width="8.85546875" style="84"/>
    <col min="15873" max="15873" width="7.85546875" style="84" customWidth="1"/>
    <col min="15874" max="15874" width="23.85546875" style="84" customWidth="1"/>
    <col min="15875" max="15875" width="0" style="84" hidden="1" customWidth="1"/>
    <col min="15876" max="15876" width="9.28515625" style="84" customWidth="1"/>
    <col min="15877" max="15877" width="10.42578125" style="84" customWidth="1"/>
    <col min="15878" max="15878" width="14.28515625" style="84" bestFit="1" customWidth="1"/>
    <col min="15879" max="15879" width="9.5703125" style="84" customWidth="1"/>
    <col min="15880" max="15890" width="7.7109375" style="84" customWidth="1"/>
    <col min="15891" max="15891" width="6.7109375" style="84" customWidth="1"/>
    <col min="15892" max="15892" width="7.85546875" style="84" customWidth="1"/>
    <col min="15893" max="15893" width="8.28515625" style="84" customWidth="1"/>
    <col min="15894" max="15895" width="8.85546875" style="84"/>
    <col min="15896" max="15900" width="0" style="84" hidden="1" customWidth="1"/>
    <col min="15901" max="15901" width="8.85546875" style="84"/>
    <col min="15902" max="15902" width="7" style="84" customWidth="1"/>
    <col min="15903" max="15903" width="8.85546875" style="84"/>
    <col min="15904" max="15904" width="21.28515625" style="84" customWidth="1"/>
    <col min="15905" max="15905" width="9.5703125" style="84" customWidth="1"/>
    <col min="15906" max="16128" width="8.85546875" style="84"/>
    <col min="16129" max="16129" width="7.85546875" style="84" customWidth="1"/>
    <col min="16130" max="16130" width="23.85546875" style="84" customWidth="1"/>
    <col min="16131" max="16131" width="0" style="84" hidden="1" customWidth="1"/>
    <col min="16132" max="16132" width="9.28515625" style="84" customWidth="1"/>
    <col min="16133" max="16133" width="10.42578125" style="84" customWidth="1"/>
    <col min="16134" max="16134" width="14.28515625" style="84" bestFit="1" customWidth="1"/>
    <col min="16135" max="16135" width="9.5703125" style="84" customWidth="1"/>
    <col min="16136" max="16146" width="7.7109375" style="84" customWidth="1"/>
    <col min="16147" max="16147" width="6.7109375" style="84" customWidth="1"/>
    <col min="16148" max="16148" width="7.85546875" style="84" customWidth="1"/>
    <col min="16149" max="16149" width="8.28515625" style="84" customWidth="1"/>
    <col min="16150" max="16151" width="8.85546875" style="84"/>
    <col min="16152" max="16156" width="0" style="84" hidden="1" customWidth="1"/>
    <col min="16157" max="16157" width="8.85546875" style="84"/>
    <col min="16158" max="16158" width="7" style="84" customWidth="1"/>
    <col min="16159" max="16159" width="8.85546875" style="84"/>
    <col min="16160" max="16160" width="21.28515625" style="84" customWidth="1"/>
    <col min="16161" max="16161" width="9.5703125" style="84" customWidth="1"/>
    <col min="16162" max="16384" width="8.85546875" style="84"/>
  </cols>
  <sheetData>
    <row r="1" spans="1:33" s="83" customFormat="1" ht="43.15" customHeight="1" thickBot="1" x14ac:dyDescent="0.25">
      <c r="A1" s="298" t="s">
        <v>23</v>
      </c>
      <c r="B1" s="299" t="s">
        <v>1</v>
      </c>
      <c r="C1" s="300" t="s">
        <v>1</v>
      </c>
      <c r="D1" s="300" t="s">
        <v>2</v>
      </c>
      <c r="E1" s="301" t="s">
        <v>24</v>
      </c>
      <c r="F1" s="302"/>
      <c r="G1" s="302" t="s">
        <v>25</v>
      </c>
      <c r="H1" s="303" t="s">
        <v>14</v>
      </c>
      <c r="I1" s="304" t="s">
        <v>13</v>
      </c>
      <c r="J1" s="305" t="s">
        <v>16</v>
      </c>
      <c r="K1" s="306" t="s">
        <v>49</v>
      </c>
      <c r="L1" s="307" t="s">
        <v>48</v>
      </c>
      <c r="M1" s="308" t="s">
        <v>21</v>
      </c>
      <c r="N1" s="309" t="s">
        <v>22</v>
      </c>
      <c r="O1" s="310" t="s">
        <v>47</v>
      </c>
      <c r="P1" s="311" t="s">
        <v>4</v>
      </c>
      <c r="Q1" s="312" t="s">
        <v>5</v>
      </c>
      <c r="R1" s="313" t="s">
        <v>3</v>
      </c>
      <c r="S1" s="227" t="s">
        <v>57</v>
      </c>
      <c r="T1" s="145" t="s">
        <v>78</v>
      </c>
      <c r="U1" s="145" t="s">
        <v>54</v>
      </c>
      <c r="V1" s="148" t="s">
        <v>55</v>
      </c>
      <c r="W1" s="146" t="s">
        <v>56</v>
      </c>
      <c r="X1" s="228" t="s">
        <v>76</v>
      </c>
      <c r="Y1" s="228" t="s">
        <v>2</v>
      </c>
      <c r="Z1" s="228" t="s">
        <v>80</v>
      </c>
      <c r="AA1" s="228" t="s">
        <v>72</v>
      </c>
      <c r="AB1" s="228" t="s">
        <v>77</v>
      </c>
      <c r="AC1" s="227" t="s">
        <v>81</v>
      </c>
      <c r="AE1" s="422" t="s">
        <v>91</v>
      </c>
      <c r="AF1" s="422"/>
      <c r="AG1" s="422"/>
    </row>
    <row r="2" spans="1:33" x14ac:dyDescent="0.2">
      <c r="A2" s="346">
        <v>73</v>
      </c>
      <c r="B2" s="378" t="s">
        <v>97</v>
      </c>
      <c r="C2" s="378" t="str">
        <f t="shared" ref="C2:C23" si="0">LOWER(B2)</f>
        <v>david adam</v>
      </c>
      <c r="D2" s="378" t="s">
        <v>16</v>
      </c>
      <c r="E2" s="410" t="s">
        <v>607</v>
      </c>
      <c r="F2" s="410" t="s">
        <v>635</v>
      </c>
      <c r="G2" s="347" t="s">
        <v>608</v>
      </c>
      <c r="H2" s="280" t="str">
        <f>IF($D2=H$1,$S2,"")</f>
        <v/>
      </c>
      <c r="I2" s="280" t="str">
        <f t="shared" ref="I2:R2" si="1">IF($D2=I$1,$S2,"")</f>
        <v/>
      </c>
      <c r="J2" s="280">
        <f t="shared" si="1"/>
        <v>100</v>
      </c>
      <c r="K2" s="280" t="str">
        <f t="shared" si="1"/>
        <v/>
      </c>
      <c r="L2" s="280" t="str">
        <f t="shared" si="1"/>
        <v/>
      </c>
      <c r="M2" s="280" t="str">
        <f t="shared" si="1"/>
        <v/>
      </c>
      <c r="N2" s="280" t="str">
        <f t="shared" si="1"/>
        <v/>
      </c>
      <c r="O2" s="280" t="str">
        <f t="shared" si="1"/>
        <v/>
      </c>
      <c r="P2" s="280" t="str">
        <f t="shared" si="1"/>
        <v/>
      </c>
      <c r="Q2" s="280" t="str">
        <f t="shared" si="1"/>
        <v/>
      </c>
      <c r="R2" s="281" t="str">
        <f t="shared" si="1"/>
        <v/>
      </c>
      <c r="S2" s="314">
        <f t="shared" ref="S2:S23" si="2">IFERROR(VLOOKUP($Z2,Points2019,2,0),0)</f>
        <v>100</v>
      </c>
      <c r="T2" s="272">
        <f t="shared" ref="T2:T3" si="3">AB2-S2</f>
        <v>0</v>
      </c>
      <c r="U2" s="273">
        <f t="shared" ref="U2:U3" si="4">IFERROR(VLOOKUP(D2,BenchmarksRd4,3,0)*86400,"")</f>
        <v>67.673000000000002</v>
      </c>
      <c r="V2" s="274">
        <f t="shared" ref="V2:V3" si="5">(($E2*86400)-U2)</f>
        <v>-1.2330000000000041</v>
      </c>
      <c r="W2" s="275">
        <f t="shared" ref="W2:W3" si="6">IF(V2&lt;=0,10,IF(V2&lt;1,5,IF(V2&lt;2,0,IF(V2&lt;3,-5,-10))))</f>
        <v>10</v>
      </c>
      <c r="X2" s="247">
        <f t="shared" ref="X2:X23" si="7">IFERROR(VLOOKUP(D2,Class2019,4,0),"n/a")</f>
        <v>5</v>
      </c>
      <c r="Y2" s="155">
        <f t="shared" ref="Y2:Y23" si="8">IFERROR(VLOOKUP(D2,Class2019,3,0),"n/a")</f>
        <v>9</v>
      </c>
      <c r="Z2" s="155">
        <f>IF($Y2="n/a","",IFERROR(COUNTIF($Y$2:$Y2,"="&amp;Y2),""))</f>
        <v>1</v>
      </c>
      <c r="AA2" s="155">
        <f>COUNTIF($X1:X$2,"&lt;"&amp;X2)</f>
        <v>0</v>
      </c>
      <c r="AB2" s="185">
        <f t="shared" ref="AB2:AB23" si="9">IF($Y2="n/a",0,IFERROR(VLOOKUP(Z2+AA2,Points2019,2,0),15))</f>
        <v>100</v>
      </c>
      <c r="AC2" s="315">
        <f t="shared" ref="AC2:AC7" si="10">(S2+T2+W2)</f>
        <v>110</v>
      </c>
      <c r="AE2" s="187" t="s">
        <v>3</v>
      </c>
      <c r="AF2" s="316" t="s">
        <v>65</v>
      </c>
      <c r="AG2" s="398">
        <v>8.5525462962962975E-4</v>
      </c>
    </row>
    <row r="3" spans="1:33" x14ac:dyDescent="0.2">
      <c r="A3" s="229">
        <v>124</v>
      </c>
      <c r="B3" s="1" t="s">
        <v>69</v>
      </c>
      <c r="C3" s="1" t="str">
        <f t="shared" si="0"/>
        <v>ray monik</v>
      </c>
      <c r="D3" s="1" t="s">
        <v>13</v>
      </c>
      <c r="E3" s="11" t="s">
        <v>609</v>
      </c>
      <c r="F3" s="11"/>
      <c r="G3" s="8" t="s">
        <v>608</v>
      </c>
      <c r="H3" s="186" t="str">
        <f t="shared" ref="H3:R23" si="11">IF($D3=H$1,$S3,"")</f>
        <v/>
      </c>
      <c r="I3" s="186">
        <f t="shared" si="11"/>
        <v>100</v>
      </c>
      <c r="J3" s="186" t="str">
        <f t="shared" si="11"/>
        <v/>
      </c>
      <c r="K3" s="186" t="str">
        <f t="shared" si="11"/>
        <v/>
      </c>
      <c r="L3" s="186" t="str">
        <f t="shared" si="11"/>
        <v/>
      </c>
      <c r="M3" s="186" t="str">
        <f t="shared" si="11"/>
        <v/>
      </c>
      <c r="N3" s="186" t="str">
        <f t="shared" si="11"/>
        <v/>
      </c>
      <c r="O3" s="186" t="str">
        <f t="shared" si="11"/>
        <v/>
      </c>
      <c r="P3" s="186" t="str">
        <f t="shared" si="11"/>
        <v/>
      </c>
      <c r="Q3" s="186" t="str">
        <f t="shared" si="11"/>
        <v/>
      </c>
      <c r="R3" s="198" t="str">
        <f t="shared" si="11"/>
        <v/>
      </c>
      <c r="S3" s="318">
        <f t="shared" si="2"/>
        <v>100</v>
      </c>
      <c r="T3" s="138">
        <f t="shared" si="3"/>
        <v>-25</v>
      </c>
      <c r="U3" s="125">
        <f t="shared" si="4"/>
        <v>66.983000000000004</v>
      </c>
      <c r="V3" s="150">
        <f t="shared" si="5"/>
        <v>1.3729999999999905</v>
      </c>
      <c r="W3" s="82">
        <f t="shared" si="6"/>
        <v>0</v>
      </c>
      <c r="X3" s="248">
        <f t="shared" si="7"/>
        <v>6</v>
      </c>
      <c r="Y3" s="139">
        <f t="shared" si="8"/>
        <v>10</v>
      </c>
      <c r="Z3" s="139">
        <f>IF($Y3="n/a","",IFERROR(COUNTIF($Y$2:$Y3,"="&amp;Y3),""))</f>
        <v>1</v>
      </c>
      <c r="AA3" s="139">
        <f>COUNTIF($X2:X$2,"&lt;"&amp;X3)</f>
        <v>1</v>
      </c>
      <c r="AB3" s="149">
        <f t="shared" si="9"/>
        <v>75</v>
      </c>
      <c r="AC3" s="319">
        <f t="shared" si="10"/>
        <v>75</v>
      </c>
      <c r="AE3" s="188" t="s">
        <v>5</v>
      </c>
      <c r="AF3" s="399" t="s">
        <v>141</v>
      </c>
      <c r="AG3" s="321">
        <v>8.4469907407407399E-4</v>
      </c>
    </row>
    <row r="4" spans="1:33" x14ac:dyDescent="0.2">
      <c r="A4" s="229">
        <v>6</v>
      </c>
      <c r="B4" s="245" t="s">
        <v>89</v>
      </c>
      <c r="C4" s="1" t="str">
        <f t="shared" si="0"/>
        <v>russell garner</v>
      </c>
      <c r="D4" s="1" t="s">
        <v>48</v>
      </c>
      <c r="E4" s="56" t="s">
        <v>610</v>
      </c>
      <c r="F4" s="56" t="s">
        <v>635</v>
      </c>
      <c r="G4" s="8" t="s">
        <v>107</v>
      </c>
      <c r="H4" s="186" t="str">
        <f t="shared" si="11"/>
        <v/>
      </c>
      <c r="I4" s="186" t="str">
        <f t="shared" si="11"/>
        <v/>
      </c>
      <c r="J4" s="186" t="str">
        <f t="shared" si="11"/>
        <v/>
      </c>
      <c r="K4" s="186" t="str">
        <f t="shared" si="11"/>
        <v/>
      </c>
      <c r="L4" s="186">
        <f t="shared" si="11"/>
        <v>100</v>
      </c>
      <c r="M4" s="186" t="str">
        <f t="shared" si="11"/>
        <v/>
      </c>
      <c r="N4" s="186" t="str">
        <f t="shared" si="11"/>
        <v/>
      </c>
      <c r="O4" s="186" t="str">
        <f t="shared" si="11"/>
        <v/>
      </c>
      <c r="P4" s="186" t="str">
        <f t="shared" si="11"/>
        <v/>
      </c>
      <c r="Q4" s="186" t="str">
        <f t="shared" si="11"/>
        <v/>
      </c>
      <c r="R4" s="198" t="str">
        <f t="shared" si="11"/>
        <v/>
      </c>
      <c r="S4" s="318">
        <f t="shared" si="2"/>
        <v>100</v>
      </c>
      <c r="T4" s="138">
        <f t="shared" ref="T4:T23" si="12">AB4-S4</f>
        <v>0</v>
      </c>
      <c r="U4" s="125" t="s">
        <v>557</v>
      </c>
      <c r="V4" s="150">
        <v>0</v>
      </c>
      <c r="W4" s="82">
        <v>0</v>
      </c>
      <c r="X4" s="248">
        <f t="shared" si="7"/>
        <v>4</v>
      </c>
      <c r="Y4" s="139">
        <f t="shared" si="8"/>
        <v>7</v>
      </c>
      <c r="Z4" s="139">
        <f>IF($Y4="n/a","",IFERROR(COUNTIF($Y$2:$Y4,"="&amp;Y4),""))</f>
        <v>1</v>
      </c>
      <c r="AA4" s="139">
        <f>COUNTIF($X$2:X3,"&lt;"&amp;X4)</f>
        <v>0</v>
      </c>
      <c r="AB4" s="149">
        <f t="shared" si="9"/>
        <v>100</v>
      </c>
      <c r="AC4" s="319">
        <f t="shared" si="10"/>
        <v>100</v>
      </c>
      <c r="AE4" s="189" t="s">
        <v>4</v>
      </c>
      <c r="AF4" s="400" t="s">
        <v>240</v>
      </c>
      <c r="AG4" s="322">
        <v>8.0659722222222211E-4</v>
      </c>
    </row>
    <row r="5" spans="1:33" x14ac:dyDescent="0.2">
      <c r="A5" s="229">
        <v>21</v>
      </c>
      <c r="B5" s="1" t="s">
        <v>71</v>
      </c>
      <c r="C5" s="1" t="str">
        <f t="shared" si="0"/>
        <v>gavin newman</v>
      </c>
      <c r="D5" s="1" t="s">
        <v>48</v>
      </c>
      <c r="E5" s="11" t="s">
        <v>611</v>
      </c>
      <c r="F5" s="11"/>
      <c r="G5" s="8" t="s">
        <v>107</v>
      </c>
      <c r="H5" s="186" t="str">
        <f t="shared" si="11"/>
        <v/>
      </c>
      <c r="I5" s="186" t="str">
        <f t="shared" si="11"/>
        <v/>
      </c>
      <c r="J5" s="186" t="str">
        <f t="shared" si="11"/>
        <v/>
      </c>
      <c r="K5" s="186" t="str">
        <f t="shared" si="11"/>
        <v/>
      </c>
      <c r="L5" s="186">
        <f t="shared" si="11"/>
        <v>75</v>
      </c>
      <c r="M5" s="186" t="str">
        <f t="shared" si="11"/>
        <v/>
      </c>
      <c r="N5" s="186" t="str">
        <f t="shared" si="11"/>
        <v/>
      </c>
      <c r="O5" s="186" t="str">
        <f t="shared" si="11"/>
        <v/>
      </c>
      <c r="P5" s="186" t="str">
        <f t="shared" si="11"/>
        <v/>
      </c>
      <c r="Q5" s="186" t="str">
        <f t="shared" si="11"/>
        <v/>
      </c>
      <c r="R5" s="198" t="str">
        <f t="shared" si="11"/>
        <v/>
      </c>
      <c r="S5" s="318">
        <f t="shared" si="2"/>
        <v>75</v>
      </c>
      <c r="T5" s="138">
        <f t="shared" si="12"/>
        <v>0</v>
      </c>
      <c r="U5" s="125" t="s">
        <v>557</v>
      </c>
      <c r="V5" s="150">
        <v>0</v>
      </c>
      <c r="W5" s="82">
        <v>0</v>
      </c>
      <c r="X5" s="248">
        <f t="shared" si="7"/>
        <v>4</v>
      </c>
      <c r="Y5" s="139">
        <f t="shared" si="8"/>
        <v>7</v>
      </c>
      <c r="Z5" s="139">
        <f>IF($Y5="n/a","",IFERROR(COUNTIF($Y$2:$Y5,"="&amp;Y5),""))</f>
        <v>2</v>
      </c>
      <c r="AA5" s="139">
        <f>COUNTIF($X$2:X4,"&lt;"&amp;X5)</f>
        <v>0</v>
      </c>
      <c r="AB5" s="149">
        <f t="shared" si="9"/>
        <v>75</v>
      </c>
      <c r="AC5" s="319">
        <f t="shared" si="10"/>
        <v>75</v>
      </c>
      <c r="AE5" s="190" t="s">
        <v>47</v>
      </c>
      <c r="AF5" s="401"/>
      <c r="AG5" s="402"/>
    </row>
    <row r="6" spans="1:33" x14ac:dyDescent="0.2">
      <c r="A6" s="229">
        <v>2</v>
      </c>
      <c r="B6" s="1" t="s">
        <v>125</v>
      </c>
      <c r="C6" s="1" t="str">
        <f t="shared" si="0"/>
        <v>matt brogan</v>
      </c>
      <c r="D6" s="1" t="s">
        <v>49</v>
      </c>
      <c r="E6" s="56" t="s">
        <v>612</v>
      </c>
      <c r="F6" s="56" t="s">
        <v>635</v>
      </c>
      <c r="G6" s="8" t="s">
        <v>608</v>
      </c>
      <c r="H6" s="186" t="str">
        <f t="shared" si="11"/>
        <v/>
      </c>
      <c r="I6" s="186" t="str">
        <f t="shared" si="11"/>
        <v/>
      </c>
      <c r="J6" s="186" t="str">
        <f t="shared" si="11"/>
        <v/>
      </c>
      <c r="K6" s="186">
        <f t="shared" si="11"/>
        <v>100</v>
      </c>
      <c r="L6" s="186" t="str">
        <f t="shared" si="11"/>
        <v/>
      </c>
      <c r="M6" s="186" t="str">
        <f t="shared" si="11"/>
        <v/>
      </c>
      <c r="N6" s="186" t="str">
        <f t="shared" si="11"/>
        <v/>
      </c>
      <c r="O6" s="186" t="str">
        <f t="shared" si="11"/>
        <v/>
      </c>
      <c r="P6" s="186" t="str">
        <f t="shared" si="11"/>
        <v/>
      </c>
      <c r="Q6" s="186" t="str">
        <f t="shared" si="11"/>
        <v/>
      </c>
      <c r="R6" s="198" t="str">
        <f t="shared" si="11"/>
        <v/>
      </c>
      <c r="S6" s="318">
        <f t="shared" si="2"/>
        <v>100</v>
      </c>
      <c r="T6" s="138">
        <f t="shared" si="12"/>
        <v>0</v>
      </c>
      <c r="U6" s="125">
        <f t="shared" ref="U6" si="13">IFERROR(VLOOKUP(D6,BenchmarksRd4,3,0)*86400,"")</f>
        <v>69.717999999999989</v>
      </c>
      <c r="V6" s="150">
        <f t="shared" ref="V6" si="14">(($E6*86400)-U6)</f>
        <v>-0.80999999999998806</v>
      </c>
      <c r="W6" s="82">
        <f t="shared" ref="W6" si="15">IF(V6&lt;=0,10,IF(V6&lt;1,5,IF(V6&lt;2,0,IF(V6&lt;3,-5,-10))))</f>
        <v>10</v>
      </c>
      <c r="X6" s="248">
        <f t="shared" si="7"/>
        <v>4</v>
      </c>
      <c r="Y6" s="139">
        <f t="shared" si="8"/>
        <v>8</v>
      </c>
      <c r="Z6" s="139">
        <f>IF($Y6="n/a","",IFERROR(COUNTIF($Y$2:$Y6,"="&amp;Y6),""))</f>
        <v>1</v>
      </c>
      <c r="AA6" s="139">
        <f>COUNTIF($X$2:X5,"&lt;"&amp;X6)</f>
        <v>0</v>
      </c>
      <c r="AB6" s="149">
        <f t="shared" si="9"/>
        <v>100</v>
      </c>
      <c r="AC6" s="319">
        <f t="shared" si="10"/>
        <v>110</v>
      </c>
      <c r="AE6" s="191" t="s">
        <v>22</v>
      </c>
      <c r="AF6" s="403" t="s">
        <v>284</v>
      </c>
      <c r="AG6" s="404">
        <v>8.333101851851852E-4</v>
      </c>
    </row>
    <row r="7" spans="1:33" x14ac:dyDescent="0.2">
      <c r="A7" s="229">
        <v>88</v>
      </c>
      <c r="B7" s="1" t="s">
        <v>64</v>
      </c>
      <c r="C7" s="1" t="str">
        <f t="shared" si="0"/>
        <v>randy stagno navarra</v>
      </c>
      <c r="D7" s="1" t="s">
        <v>16</v>
      </c>
      <c r="E7" s="11" t="s">
        <v>613</v>
      </c>
      <c r="F7" s="11"/>
      <c r="G7" s="8" t="s">
        <v>608</v>
      </c>
      <c r="H7" s="186" t="str">
        <f t="shared" si="11"/>
        <v/>
      </c>
      <c r="I7" s="186" t="str">
        <f t="shared" si="11"/>
        <v/>
      </c>
      <c r="J7" s="186">
        <f t="shared" si="11"/>
        <v>75</v>
      </c>
      <c r="K7" s="186" t="str">
        <f t="shared" si="11"/>
        <v/>
      </c>
      <c r="L7" s="186" t="str">
        <f t="shared" si="11"/>
        <v/>
      </c>
      <c r="M7" s="186" t="str">
        <f t="shared" si="11"/>
        <v/>
      </c>
      <c r="N7" s="186" t="str">
        <f t="shared" si="11"/>
        <v/>
      </c>
      <c r="O7" s="186" t="str">
        <f t="shared" si="11"/>
        <v/>
      </c>
      <c r="P7" s="186" t="str">
        <f t="shared" si="11"/>
        <v/>
      </c>
      <c r="Q7" s="186" t="str">
        <f t="shared" si="11"/>
        <v/>
      </c>
      <c r="R7" s="198" t="str">
        <f t="shared" si="11"/>
        <v/>
      </c>
      <c r="S7" s="318">
        <f t="shared" si="2"/>
        <v>75</v>
      </c>
      <c r="T7" s="138">
        <f t="shared" si="12"/>
        <v>-45</v>
      </c>
      <c r="U7" s="125">
        <f t="shared" ref="U7:U23" si="16">IFERROR(VLOOKUP(D7,BenchmarksRd4,3,0)*86400,"")</f>
        <v>67.673000000000002</v>
      </c>
      <c r="V7" s="150">
        <f t="shared" ref="V7:V22" si="17">(($E7*86400)-U7)</f>
        <v>1.2590000000000003</v>
      </c>
      <c r="W7" s="82">
        <f t="shared" ref="W7:W22" si="18">IF(V7&lt;=0,10,IF(V7&lt;1,5,IF(V7&lt;2,0,IF(V7&lt;3,-5,-10))))</f>
        <v>0</v>
      </c>
      <c r="X7" s="248">
        <f t="shared" si="7"/>
        <v>5</v>
      </c>
      <c r="Y7" s="139">
        <f t="shared" si="8"/>
        <v>9</v>
      </c>
      <c r="Z7" s="139">
        <f>IF($Y7="n/a","",IFERROR(COUNTIF($Y$2:$Y7,"="&amp;Y7),""))</f>
        <v>2</v>
      </c>
      <c r="AA7" s="139">
        <f>COUNTIF($X$2:X6,"&lt;"&amp;X7)</f>
        <v>3</v>
      </c>
      <c r="AB7" s="149">
        <f t="shared" si="9"/>
        <v>30</v>
      </c>
      <c r="AC7" s="319">
        <f t="shared" si="10"/>
        <v>30</v>
      </c>
      <c r="AE7" s="192" t="s">
        <v>21</v>
      </c>
      <c r="AF7" s="405" t="s">
        <v>285</v>
      </c>
      <c r="AG7" s="327">
        <v>8.3590277777777775E-4</v>
      </c>
    </row>
    <row r="8" spans="1:33" x14ac:dyDescent="0.2">
      <c r="A8" s="229">
        <v>18</v>
      </c>
      <c r="B8" s="1" t="s">
        <v>132</v>
      </c>
      <c r="C8" s="1" t="str">
        <f t="shared" si="0"/>
        <v>tom whelan</v>
      </c>
      <c r="D8" s="1" t="s">
        <v>48</v>
      </c>
      <c r="E8" s="11" t="s">
        <v>614</v>
      </c>
      <c r="F8" s="11"/>
      <c r="G8" s="8" t="s">
        <v>568</v>
      </c>
      <c r="H8" s="186" t="str">
        <f t="shared" si="11"/>
        <v/>
      </c>
      <c r="I8" s="186" t="str">
        <f t="shared" si="11"/>
        <v/>
      </c>
      <c r="J8" s="186" t="str">
        <f t="shared" si="11"/>
        <v/>
      </c>
      <c r="K8" s="186" t="str">
        <f t="shared" si="11"/>
        <v/>
      </c>
      <c r="L8" s="186">
        <f t="shared" si="11"/>
        <v>60</v>
      </c>
      <c r="M8" s="186" t="str">
        <f t="shared" si="11"/>
        <v/>
      </c>
      <c r="N8" s="186" t="str">
        <f t="shared" si="11"/>
        <v/>
      </c>
      <c r="O8" s="186" t="str">
        <f t="shared" si="11"/>
        <v/>
      </c>
      <c r="P8" s="186" t="str">
        <f t="shared" si="11"/>
        <v/>
      </c>
      <c r="Q8" s="186" t="str">
        <f t="shared" si="11"/>
        <v/>
      </c>
      <c r="R8" s="198" t="str">
        <f t="shared" si="11"/>
        <v/>
      </c>
      <c r="S8" s="318">
        <f t="shared" si="2"/>
        <v>60</v>
      </c>
      <c r="T8" s="138">
        <f t="shared" si="12"/>
        <v>0</v>
      </c>
      <c r="U8" s="125" t="s">
        <v>557</v>
      </c>
      <c r="V8" s="150">
        <v>0</v>
      </c>
      <c r="W8" s="82">
        <v>0</v>
      </c>
      <c r="X8" s="248">
        <f t="shared" si="7"/>
        <v>4</v>
      </c>
      <c r="Y8" s="139">
        <f t="shared" si="8"/>
        <v>7</v>
      </c>
      <c r="Z8" s="139">
        <f>IF($Y8="n/a","",IFERROR(COUNTIF($Y$2:$Y8,"="&amp;Y8),""))</f>
        <v>3</v>
      </c>
      <c r="AA8" s="139">
        <f>COUNTIF($X$2:X7,"&lt;"&amp;X8)</f>
        <v>0</v>
      </c>
      <c r="AB8" s="149">
        <f t="shared" si="9"/>
        <v>60</v>
      </c>
      <c r="AC8" s="319">
        <f>(S8+T8+W8)</f>
        <v>60</v>
      </c>
      <c r="AE8" s="193" t="s">
        <v>48</v>
      </c>
      <c r="AF8" s="367"/>
      <c r="AG8" s="406"/>
    </row>
    <row r="9" spans="1:33" x14ac:dyDescent="0.2">
      <c r="A9" s="229">
        <v>62</v>
      </c>
      <c r="B9" s="1" t="s">
        <v>285</v>
      </c>
      <c r="C9" s="1" t="str">
        <f t="shared" si="0"/>
        <v>noel heritage</v>
      </c>
      <c r="D9" s="1" t="s">
        <v>21</v>
      </c>
      <c r="E9" s="56" t="s">
        <v>615</v>
      </c>
      <c r="F9" s="56" t="s">
        <v>635</v>
      </c>
      <c r="G9" s="8" t="s">
        <v>107</v>
      </c>
      <c r="H9" s="186" t="str">
        <f t="shared" si="11"/>
        <v/>
      </c>
      <c r="I9" s="186" t="str">
        <f t="shared" si="11"/>
        <v/>
      </c>
      <c r="J9" s="186" t="str">
        <f t="shared" si="11"/>
        <v/>
      </c>
      <c r="K9" s="186" t="str">
        <f t="shared" si="11"/>
        <v/>
      </c>
      <c r="L9" s="186" t="str">
        <f t="shared" si="11"/>
        <v/>
      </c>
      <c r="M9" s="186">
        <f t="shared" si="11"/>
        <v>100</v>
      </c>
      <c r="N9" s="186" t="str">
        <f t="shared" si="11"/>
        <v/>
      </c>
      <c r="O9" s="186" t="str">
        <f t="shared" si="11"/>
        <v/>
      </c>
      <c r="P9" s="186" t="str">
        <f t="shared" si="11"/>
        <v/>
      </c>
      <c r="Q9" s="186" t="str">
        <f t="shared" si="11"/>
        <v/>
      </c>
      <c r="R9" s="198" t="str">
        <f t="shared" si="11"/>
        <v/>
      </c>
      <c r="S9" s="318">
        <f t="shared" si="2"/>
        <v>100</v>
      </c>
      <c r="T9" s="138">
        <f t="shared" si="12"/>
        <v>0</v>
      </c>
      <c r="U9" s="125">
        <f t="shared" si="16"/>
        <v>72.221999999999994</v>
      </c>
      <c r="V9" s="150">
        <f t="shared" si="17"/>
        <v>-0.25199999999999534</v>
      </c>
      <c r="W9" s="82">
        <f t="shared" si="18"/>
        <v>10</v>
      </c>
      <c r="X9" s="248">
        <f t="shared" si="7"/>
        <v>2</v>
      </c>
      <c r="Y9" s="139">
        <f t="shared" si="8"/>
        <v>4</v>
      </c>
      <c r="Z9" s="139">
        <f>IF($Y9="n/a","",IFERROR(COUNTIF($Y$2:$Y9,"="&amp;Y9),""))</f>
        <v>1</v>
      </c>
      <c r="AA9" s="139">
        <f>COUNTIF($X$2:X8,"&lt;"&amp;X9)</f>
        <v>0</v>
      </c>
      <c r="AB9" s="149">
        <f t="shared" si="9"/>
        <v>100</v>
      </c>
      <c r="AC9" s="319">
        <f>(S9+T9+W9)</f>
        <v>110</v>
      </c>
      <c r="AE9" s="194" t="s">
        <v>49</v>
      </c>
      <c r="AF9" s="409" t="s">
        <v>62</v>
      </c>
      <c r="AG9" s="408">
        <v>8.0692129629629614E-4</v>
      </c>
    </row>
    <row r="10" spans="1:33" x14ac:dyDescent="0.2">
      <c r="A10" s="229">
        <v>612</v>
      </c>
      <c r="B10" s="1" t="s">
        <v>282</v>
      </c>
      <c r="C10" s="1" t="str">
        <f t="shared" si="0"/>
        <v>gareth pedley</v>
      </c>
      <c r="D10" s="1" t="s">
        <v>26</v>
      </c>
      <c r="E10" s="11" t="s">
        <v>616</v>
      </c>
      <c r="F10" s="11"/>
      <c r="G10" s="8" t="s">
        <v>608</v>
      </c>
      <c r="H10" s="186" t="str">
        <f t="shared" si="11"/>
        <v/>
      </c>
      <c r="I10" s="186" t="str">
        <f t="shared" si="11"/>
        <v/>
      </c>
      <c r="J10" s="186" t="str">
        <f t="shared" si="11"/>
        <v/>
      </c>
      <c r="K10" s="186" t="str">
        <f t="shared" si="11"/>
        <v/>
      </c>
      <c r="L10" s="186" t="str">
        <f t="shared" si="11"/>
        <v/>
      </c>
      <c r="M10" s="186" t="str">
        <f t="shared" si="11"/>
        <v/>
      </c>
      <c r="N10" s="186" t="str">
        <f t="shared" si="11"/>
        <v/>
      </c>
      <c r="O10" s="186" t="str">
        <f t="shared" si="11"/>
        <v/>
      </c>
      <c r="P10" s="186" t="str">
        <f t="shared" si="11"/>
        <v/>
      </c>
      <c r="Q10" s="186" t="str">
        <f t="shared" si="11"/>
        <v/>
      </c>
      <c r="R10" s="198" t="str">
        <f t="shared" si="11"/>
        <v/>
      </c>
      <c r="S10" s="318">
        <f t="shared" si="2"/>
        <v>0</v>
      </c>
      <c r="T10" s="138">
        <f t="shared" si="12"/>
        <v>0</v>
      </c>
      <c r="U10" s="125" t="str">
        <f t="shared" si="16"/>
        <v/>
      </c>
      <c r="V10" s="150"/>
      <c r="W10" s="82"/>
      <c r="X10" s="248" t="str">
        <f t="shared" si="7"/>
        <v>n/a</v>
      </c>
      <c r="Y10" s="139" t="str">
        <f t="shared" si="8"/>
        <v>n/a</v>
      </c>
      <c r="Z10" s="139" t="str">
        <f>IF($Y10="n/a","",IFERROR(COUNTIF($Y$2:$Y10,"="&amp;Y10),""))</f>
        <v/>
      </c>
      <c r="AA10" s="139">
        <f>COUNTIF($X$2:X9,"&lt;"&amp;X10)</f>
        <v>0</v>
      </c>
      <c r="AB10" s="149">
        <f t="shared" si="9"/>
        <v>0</v>
      </c>
      <c r="AC10" s="319">
        <f>(S10+T10+W10)</f>
        <v>0</v>
      </c>
      <c r="AE10" s="195" t="s">
        <v>16</v>
      </c>
      <c r="AF10" s="407" t="s">
        <v>89</v>
      </c>
      <c r="AG10" s="333">
        <v>7.8325231481481486E-4</v>
      </c>
    </row>
    <row r="11" spans="1:33" x14ac:dyDescent="0.2">
      <c r="A11" s="229">
        <v>43</v>
      </c>
      <c r="B11" s="245" t="s">
        <v>127</v>
      </c>
      <c r="C11" s="1" t="str">
        <f t="shared" si="0"/>
        <v>tim van duyl</v>
      </c>
      <c r="D11" s="1" t="s">
        <v>48</v>
      </c>
      <c r="E11" s="11" t="s">
        <v>617</v>
      </c>
      <c r="F11" s="11"/>
      <c r="G11" s="8" t="s">
        <v>605</v>
      </c>
      <c r="H11" s="186" t="str">
        <f t="shared" si="11"/>
        <v/>
      </c>
      <c r="I11" s="186" t="str">
        <f t="shared" si="11"/>
        <v/>
      </c>
      <c r="J11" s="186" t="str">
        <f t="shared" si="11"/>
        <v/>
      </c>
      <c r="K11" s="186" t="str">
        <f t="shared" si="11"/>
        <v/>
      </c>
      <c r="L11" s="186">
        <f t="shared" si="11"/>
        <v>45</v>
      </c>
      <c r="M11" s="186" t="str">
        <f t="shared" si="11"/>
        <v/>
      </c>
      <c r="N11" s="186" t="str">
        <f t="shared" si="11"/>
        <v/>
      </c>
      <c r="O11" s="186" t="str">
        <f t="shared" si="11"/>
        <v/>
      </c>
      <c r="P11" s="186" t="str">
        <f t="shared" si="11"/>
        <v/>
      </c>
      <c r="Q11" s="186" t="str">
        <f t="shared" si="11"/>
        <v/>
      </c>
      <c r="R11" s="198" t="str">
        <f t="shared" si="11"/>
        <v/>
      </c>
      <c r="S11" s="318">
        <f t="shared" si="2"/>
        <v>45</v>
      </c>
      <c r="T11" s="138">
        <f t="shared" si="12"/>
        <v>-15</v>
      </c>
      <c r="U11" s="125" t="s">
        <v>557</v>
      </c>
      <c r="V11" s="150">
        <v>0</v>
      </c>
      <c r="W11" s="82">
        <v>0</v>
      </c>
      <c r="X11" s="248">
        <f t="shared" si="7"/>
        <v>4</v>
      </c>
      <c r="Y11" s="139">
        <f t="shared" si="8"/>
        <v>7</v>
      </c>
      <c r="Z11" s="139">
        <f>IF($Y11="n/a","",IFERROR(COUNTIF($Y$2:$Y11,"="&amp;Y11),""))</f>
        <v>4</v>
      </c>
      <c r="AA11" s="139">
        <f>COUNTIF($X$2:X10,"&lt;"&amp;X11)</f>
        <v>1</v>
      </c>
      <c r="AB11" s="149">
        <f t="shared" si="9"/>
        <v>30</v>
      </c>
      <c r="AC11" s="319">
        <f>(S11+T11+W11)</f>
        <v>30</v>
      </c>
      <c r="AE11" s="196" t="s">
        <v>13</v>
      </c>
      <c r="AF11" s="63" t="s">
        <v>124</v>
      </c>
      <c r="AG11" s="335">
        <v>7.7526620370370369E-4</v>
      </c>
    </row>
    <row r="12" spans="1:33" ht="13.5" thickBot="1" x14ac:dyDescent="0.25">
      <c r="A12" s="229">
        <v>55</v>
      </c>
      <c r="B12" s="1" t="s">
        <v>109</v>
      </c>
      <c r="C12" s="1" t="str">
        <f t="shared" si="0"/>
        <v>kutay dal</v>
      </c>
      <c r="D12" s="1" t="s">
        <v>22</v>
      </c>
      <c r="E12" s="11" t="s">
        <v>618</v>
      </c>
      <c r="F12" s="11"/>
      <c r="G12" s="8" t="s">
        <v>568</v>
      </c>
      <c r="H12" s="186" t="str">
        <f t="shared" si="11"/>
        <v/>
      </c>
      <c r="I12" s="186" t="str">
        <f t="shared" si="11"/>
        <v/>
      </c>
      <c r="J12" s="186" t="str">
        <f t="shared" si="11"/>
        <v/>
      </c>
      <c r="K12" s="186" t="str">
        <f t="shared" si="11"/>
        <v/>
      </c>
      <c r="L12" s="186" t="str">
        <f t="shared" si="11"/>
        <v/>
      </c>
      <c r="M12" s="186" t="str">
        <f t="shared" si="11"/>
        <v/>
      </c>
      <c r="N12" s="186">
        <f t="shared" si="11"/>
        <v>100</v>
      </c>
      <c r="O12" s="186" t="str">
        <f t="shared" si="11"/>
        <v/>
      </c>
      <c r="P12" s="186" t="str">
        <f t="shared" si="11"/>
        <v/>
      </c>
      <c r="Q12" s="186" t="str">
        <f t="shared" si="11"/>
        <v/>
      </c>
      <c r="R12" s="198" t="str">
        <f t="shared" si="11"/>
        <v/>
      </c>
      <c r="S12" s="318">
        <f t="shared" si="2"/>
        <v>100</v>
      </c>
      <c r="T12" s="138">
        <f t="shared" si="12"/>
        <v>0</v>
      </c>
      <c r="U12" s="125">
        <f t="shared" si="16"/>
        <v>71.998000000000005</v>
      </c>
      <c r="V12" s="150">
        <f t="shared" si="17"/>
        <v>0.70000000000000284</v>
      </c>
      <c r="W12" s="82">
        <f t="shared" si="18"/>
        <v>5</v>
      </c>
      <c r="X12" s="248">
        <f t="shared" si="7"/>
        <v>2</v>
      </c>
      <c r="Y12" s="139">
        <f t="shared" si="8"/>
        <v>3</v>
      </c>
      <c r="Z12" s="139">
        <f>IF($Y12="n/a","",IFERROR(COUNTIF($Y$2:$Y12,"="&amp;Y12),""))</f>
        <v>1</v>
      </c>
      <c r="AA12" s="139">
        <f>COUNTIF($X$2:X11,"&lt;"&amp;X12)</f>
        <v>0</v>
      </c>
      <c r="AB12" s="149">
        <f t="shared" si="9"/>
        <v>100</v>
      </c>
      <c r="AC12" s="319">
        <f>(S12+T12+W12)</f>
        <v>105</v>
      </c>
      <c r="AE12" s="197" t="s">
        <v>14</v>
      </c>
      <c r="AF12" s="336" t="s">
        <v>124</v>
      </c>
      <c r="AG12" s="337">
        <v>7.7708333333333329E-4</v>
      </c>
    </row>
    <row r="13" spans="1:33" x14ac:dyDescent="0.2">
      <c r="A13" s="229">
        <v>427</v>
      </c>
      <c r="B13" s="1" t="s">
        <v>67</v>
      </c>
      <c r="C13" s="1" t="str">
        <f t="shared" si="0"/>
        <v>steve williamsz</v>
      </c>
      <c r="D13" s="1" t="s">
        <v>21</v>
      </c>
      <c r="E13" s="11" t="s">
        <v>619</v>
      </c>
      <c r="F13" s="11"/>
      <c r="G13" s="8" t="s">
        <v>606</v>
      </c>
      <c r="H13" s="186" t="str">
        <f t="shared" si="11"/>
        <v/>
      </c>
      <c r="I13" s="186" t="str">
        <f t="shared" si="11"/>
        <v/>
      </c>
      <c r="J13" s="186" t="str">
        <f t="shared" si="11"/>
        <v/>
      </c>
      <c r="K13" s="186" t="str">
        <f t="shared" si="11"/>
        <v/>
      </c>
      <c r="L13" s="186" t="str">
        <f t="shared" si="11"/>
        <v/>
      </c>
      <c r="M13" s="186">
        <f t="shared" si="11"/>
        <v>75</v>
      </c>
      <c r="N13" s="186" t="str">
        <f t="shared" si="11"/>
        <v/>
      </c>
      <c r="O13" s="186" t="str">
        <f t="shared" si="11"/>
        <v/>
      </c>
      <c r="P13" s="186" t="str">
        <f t="shared" si="11"/>
        <v/>
      </c>
      <c r="Q13" s="186" t="str">
        <f t="shared" si="11"/>
        <v/>
      </c>
      <c r="R13" s="198" t="str">
        <f t="shared" si="11"/>
        <v/>
      </c>
      <c r="S13" s="318">
        <f t="shared" si="2"/>
        <v>75</v>
      </c>
      <c r="T13" s="138">
        <f t="shared" si="12"/>
        <v>0</v>
      </c>
      <c r="U13" s="125">
        <f t="shared" si="16"/>
        <v>72.221999999999994</v>
      </c>
      <c r="V13" s="150">
        <f t="shared" si="17"/>
        <v>0.60899999999999466</v>
      </c>
      <c r="W13" s="82">
        <f t="shared" si="18"/>
        <v>5</v>
      </c>
      <c r="X13" s="248">
        <f t="shared" si="7"/>
        <v>2</v>
      </c>
      <c r="Y13" s="139">
        <f t="shared" si="8"/>
        <v>4</v>
      </c>
      <c r="Z13" s="139">
        <f>IF($Y13="n/a","",IFERROR(COUNTIF($Y$2:$Y13,"="&amp;Y13),""))</f>
        <v>2</v>
      </c>
      <c r="AA13" s="139">
        <f>COUNTIF($X$2:X12,"&lt;"&amp;X13)</f>
        <v>0</v>
      </c>
      <c r="AB13" s="149">
        <f t="shared" si="9"/>
        <v>75</v>
      </c>
      <c r="AC13" s="319">
        <f t="shared" ref="AC13:AC23" si="19">(S13+T13+W13)</f>
        <v>80</v>
      </c>
    </row>
    <row r="14" spans="1:33" x14ac:dyDescent="0.2">
      <c r="A14" s="229">
        <v>119</v>
      </c>
      <c r="B14" s="1" t="s">
        <v>141</v>
      </c>
      <c r="C14" s="1" t="str">
        <f t="shared" si="0"/>
        <v>peter dannock</v>
      </c>
      <c r="D14" s="1" t="s">
        <v>21</v>
      </c>
      <c r="E14" s="11" t="s">
        <v>620</v>
      </c>
      <c r="F14" s="11"/>
      <c r="G14" s="8" t="s">
        <v>606</v>
      </c>
      <c r="H14" s="186" t="str">
        <f t="shared" si="11"/>
        <v/>
      </c>
      <c r="I14" s="186" t="str">
        <f t="shared" si="11"/>
        <v/>
      </c>
      <c r="J14" s="186" t="str">
        <f t="shared" si="11"/>
        <v/>
      </c>
      <c r="K14" s="186" t="str">
        <f t="shared" si="11"/>
        <v/>
      </c>
      <c r="L14" s="186" t="str">
        <f t="shared" si="11"/>
        <v/>
      </c>
      <c r="M14" s="186">
        <f t="shared" si="11"/>
        <v>60</v>
      </c>
      <c r="N14" s="186" t="str">
        <f t="shared" si="11"/>
        <v/>
      </c>
      <c r="O14" s="186" t="str">
        <f t="shared" si="11"/>
        <v/>
      </c>
      <c r="P14" s="186" t="str">
        <f t="shared" si="11"/>
        <v/>
      </c>
      <c r="Q14" s="186" t="str">
        <f t="shared" si="11"/>
        <v/>
      </c>
      <c r="R14" s="198" t="str">
        <f t="shared" si="11"/>
        <v/>
      </c>
      <c r="S14" s="318">
        <f t="shared" si="2"/>
        <v>60</v>
      </c>
      <c r="T14" s="138">
        <f t="shared" si="12"/>
        <v>0</v>
      </c>
      <c r="U14" s="125">
        <f t="shared" si="16"/>
        <v>72.221999999999994</v>
      </c>
      <c r="V14" s="150">
        <f t="shared" si="17"/>
        <v>0.83000000000001251</v>
      </c>
      <c r="W14" s="82">
        <f t="shared" si="18"/>
        <v>5</v>
      </c>
      <c r="X14" s="248">
        <f t="shared" si="7"/>
        <v>2</v>
      </c>
      <c r="Y14" s="139">
        <f t="shared" si="8"/>
        <v>4</v>
      </c>
      <c r="Z14" s="139">
        <f>IF($Y14="n/a","",IFERROR(COUNTIF($Y$2:$Y14,"="&amp;Y14),""))</f>
        <v>3</v>
      </c>
      <c r="AA14" s="139">
        <f>COUNTIF($X$2:X13,"&lt;"&amp;X14)</f>
        <v>0</v>
      </c>
      <c r="AB14" s="149">
        <f t="shared" si="9"/>
        <v>60</v>
      </c>
      <c r="AC14" s="319">
        <f t="shared" si="19"/>
        <v>65</v>
      </c>
    </row>
    <row r="15" spans="1:33" x14ac:dyDescent="0.2">
      <c r="A15" s="229">
        <v>77</v>
      </c>
      <c r="B15" s="1" t="s">
        <v>66</v>
      </c>
      <c r="C15" s="1" t="str">
        <f t="shared" si="0"/>
        <v>simeon ouzas</v>
      </c>
      <c r="D15" s="1" t="s">
        <v>5</v>
      </c>
      <c r="E15" s="11" t="s">
        <v>621</v>
      </c>
      <c r="F15" s="11"/>
      <c r="G15" s="8" t="s">
        <v>606</v>
      </c>
      <c r="H15" s="186" t="str">
        <f t="shared" si="11"/>
        <v/>
      </c>
      <c r="I15" s="186" t="str">
        <f t="shared" si="11"/>
        <v/>
      </c>
      <c r="J15" s="186" t="str">
        <f t="shared" si="11"/>
        <v/>
      </c>
      <c r="K15" s="186" t="str">
        <f t="shared" si="11"/>
        <v/>
      </c>
      <c r="L15" s="186" t="str">
        <f t="shared" si="11"/>
        <v/>
      </c>
      <c r="M15" s="186" t="str">
        <f t="shared" si="11"/>
        <v/>
      </c>
      <c r="N15" s="186" t="str">
        <f t="shared" si="11"/>
        <v/>
      </c>
      <c r="O15" s="186" t="str">
        <f t="shared" si="11"/>
        <v/>
      </c>
      <c r="P15" s="186" t="str">
        <f t="shared" si="11"/>
        <v/>
      </c>
      <c r="Q15" s="186">
        <f t="shared" si="11"/>
        <v>100</v>
      </c>
      <c r="R15" s="198" t="str">
        <f t="shared" si="11"/>
        <v/>
      </c>
      <c r="S15" s="318">
        <f t="shared" si="2"/>
        <v>100</v>
      </c>
      <c r="T15" s="138">
        <f t="shared" si="12"/>
        <v>0</v>
      </c>
      <c r="U15" s="125">
        <f t="shared" si="16"/>
        <v>72.981999999999999</v>
      </c>
      <c r="V15" s="150">
        <f t="shared" si="17"/>
        <v>2.2210000000000036</v>
      </c>
      <c r="W15" s="82">
        <f t="shared" si="18"/>
        <v>-5</v>
      </c>
      <c r="X15" s="248">
        <f t="shared" si="7"/>
        <v>1</v>
      </c>
      <c r="Y15" s="139">
        <f t="shared" si="8"/>
        <v>2</v>
      </c>
      <c r="Z15" s="139">
        <f>IF($Y15="n/a","",IFERROR(COUNTIF($Y$2:$Y15,"="&amp;Y15),""))</f>
        <v>1</v>
      </c>
      <c r="AA15" s="139">
        <f>COUNTIF($X$2:X14,"&lt;"&amp;X15)</f>
        <v>0</v>
      </c>
      <c r="AB15" s="149">
        <f t="shared" si="9"/>
        <v>100</v>
      </c>
      <c r="AC15" s="319">
        <f>(S15+T15+W15)</f>
        <v>95</v>
      </c>
    </row>
    <row r="16" spans="1:33" x14ac:dyDescent="0.2">
      <c r="A16" s="229">
        <v>48</v>
      </c>
      <c r="B16" s="1" t="s">
        <v>622</v>
      </c>
      <c r="C16" s="1" t="str">
        <f t="shared" si="0"/>
        <v>wayne scanlan</v>
      </c>
      <c r="D16" s="1" t="s">
        <v>21</v>
      </c>
      <c r="E16" s="11" t="s">
        <v>623</v>
      </c>
      <c r="F16" s="11"/>
      <c r="G16" s="8" t="s">
        <v>134</v>
      </c>
      <c r="H16" s="186" t="str">
        <f t="shared" si="11"/>
        <v/>
      </c>
      <c r="I16" s="186" t="str">
        <f t="shared" si="11"/>
        <v/>
      </c>
      <c r="J16" s="186" t="str">
        <f t="shared" si="11"/>
        <v/>
      </c>
      <c r="K16" s="186" t="str">
        <f t="shared" si="11"/>
        <v/>
      </c>
      <c r="L16" s="186" t="str">
        <f t="shared" si="11"/>
        <v/>
      </c>
      <c r="M16" s="186">
        <f t="shared" si="11"/>
        <v>45</v>
      </c>
      <c r="N16" s="186" t="str">
        <f t="shared" si="11"/>
        <v/>
      </c>
      <c r="O16" s="186" t="str">
        <f t="shared" si="11"/>
        <v/>
      </c>
      <c r="P16" s="186" t="str">
        <f t="shared" si="11"/>
        <v/>
      </c>
      <c r="Q16" s="186" t="str">
        <f t="shared" si="11"/>
        <v/>
      </c>
      <c r="R16" s="198" t="str">
        <f t="shared" si="11"/>
        <v/>
      </c>
      <c r="S16" s="318">
        <f t="shared" si="2"/>
        <v>45</v>
      </c>
      <c r="T16" s="138">
        <f t="shared" si="12"/>
        <v>-15</v>
      </c>
      <c r="U16" s="125">
        <f t="shared" si="16"/>
        <v>72.221999999999994</v>
      </c>
      <c r="V16" s="150">
        <f t="shared" si="17"/>
        <v>3.01400000000001</v>
      </c>
      <c r="W16" s="82">
        <f t="shared" si="18"/>
        <v>-10</v>
      </c>
      <c r="X16" s="248">
        <f t="shared" si="7"/>
        <v>2</v>
      </c>
      <c r="Y16" s="139">
        <f t="shared" si="8"/>
        <v>4</v>
      </c>
      <c r="Z16" s="139">
        <f>IF($Y16="n/a","",IFERROR(COUNTIF($Y$2:$Y16,"="&amp;Y16),""))</f>
        <v>4</v>
      </c>
      <c r="AA16" s="139">
        <f>COUNTIF($X$2:X15,"&lt;"&amp;X16)</f>
        <v>1</v>
      </c>
      <c r="AB16" s="149">
        <f t="shared" si="9"/>
        <v>30</v>
      </c>
      <c r="AC16" s="319">
        <f t="shared" si="19"/>
        <v>20</v>
      </c>
    </row>
    <row r="17" spans="1:33" x14ac:dyDescent="0.2">
      <c r="A17" s="229">
        <v>333</v>
      </c>
      <c r="B17" s="1" t="s">
        <v>624</v>
      </c>
      <c r="C17" s="1" t="str">
        <f t="shared" si="0"/>
        <v>lucas gordon</v>
      </c>
      <c r="D17" s="1" t="s">
        <v>26</v>
      </c>
      <c r="E17" s="11" t="s">
        <v>625</v>
      </c>
      <c r="F17" s="11"/>
      <c r="G17" s="8" t="s">
        <v>291</v>
      </c>
      <c r="H17" s="186" t="str">
        <f t="shared" si="11"/>
        <v/>
      </c>
      <c r="I17" s="186" t="str">
        <f t="shared" si="11"/>
        <v/>
      </c>
      <c r="J17" s="186" t="str">
        <f t="shared" si="11"/>
        <v/>
      </c>
      <c r="K17" s="186" t="str">
        <f t="shared" si="11"/>
        <v/>
      </c>
      <c r="L17" s="186" t="str">
        <f t="shared" si="11"/>
        <v/>
      </c>
      <c r="M17" s="186" t="str">
        <f t="shared" si="11"/>
        <v/>
      </c>
      <c r="N17" s="186" t="str">
        <f t="shared" si="11"/>
        <v/>
      </c>
      <c r="O17" s="186" t="str">
        <f t="shared" si="11"/>
        <v/>
      </c>
      <c r="P17" s="186" t="str">
        <f t="shared" si="11"/>
        <v/>
      </c>
      <c r="Q17" s="186" t="str">
        <f t="shared" si="11"/>
        <v/>
      </c>
      <c r="R17" s="198" t="str">
        <f t="shared" si="11"/>
        <v/>
      </c>
      <c r="S17" s="318">
        <f t="shared" si="2"/>
        <v>0</v>
      </c>
      <c r="T17" s="138">
        <f t="shared" si="12"/>
        <v>0</v>
      </c>
      <c r="U17" s="125" t="str">
        <f t="shared" si="16"/>
        <v/>
      </c>
      <c r="V17" s="150"/>
      <c r="W17" s="82"/>
      <c r="X17" s="248" t="str">
        <f t="shared" si="7"/>
        <v>n/a</v>
      </c>
      <c r="Y17" s="139" t="str">
        <f t="shared" si="8"/>
        <v>n/a</v>
      </c>
      <c r="Z17" s="139" t="str">
        <f>IF($Y17="n/a","",IFERROR(COUNTIF($Y$2:$Y17,"="&amp;Y17),""))</f>
        <v/>
      </c>
      <c r="AA17" s="139">
        <f>COUNTIF($X$2:X16,"&lt;"&amp;X17)</f>
        <v>0</v>
      </c>
      <c r="AB17" s="149">
        <f t="shared" si="9"/>
        <v>0</v>
      </c>
      <c r="AC17" s="319">
        <f t="shared" si="19"/>
        <v>0</v>
      </c>
    </row>
    <row r="18" spans="1:33" x14ac:dyDescent="0.2">
      <c r="A18" s="229">
        <v>737</v>
      </c>
      <c r="B18" s="1" t="s">
        <v>136</v>
      </c>
      <c r="C18" s="1" t="str">
        <f t="shared" si="0"/>
        <v>stuart dawson</v>
      </c>
      <c r="D18" s="1" t="s">
        <v>5</v>
      </c>
      <c r="E18" s="11" t="s">
        <v>626</v>
      </c>
      <c r="F18" s="11"/>
      <c r="G18" s="8" t="s">
        <v>606</v>
      </c>
      <c r="H18" s="186" t="str">
        <f t="shared" si="11"/>
        <v/>
      </c>
      <c r="I18" s="186" t="str">
        <f t="shared" si="11"/>
        <v/>
      </c>
      <c r="J18" s="186" t="str">
        <f t="shared" si="11"/>
        <v/>
      </c>
      <c r="K18" s="186" t="str">
        <f t="shared" si="11"/>
        <v/>
      </c>
      <c r="L18" s="186" t="str">
        <f t="shared" si="11"/>
        <v/>
      </c>
      <c r="M18" s="186" t="str">
        <f t="shared" si="11"/>
        <v/>
      </c>
      <c r="N18" s="186" t="str">
        <f t="shared" si="11"/>
        <v/>
      </c>
      <c r="O18" s="186" t="str">
        <f t="shared" si="11"/>
        <v/>
      </c>
      <c r="P18" s="186" t="str">
        <f t="shared" si="11"/>
        <v/>
      </c>
      <c r="Q18" s="186">
        <f t="shared" si="11"/>
        <v>75</v>
      </c>
      <c r="R18" s="198" t="str">
        <f t="shared" si="11"/>
        <v/>
      </c>
      <c r="S18" s="318">
        <f t="shared" si="2"/>
        <v>75</v>
      </c>
      <c r="T18" s="138">
        <f t="shared" si="12"/>
        <v>0</v>
      </c>
      <c r="U18" s="125">
        <f t="shared" si="16"/>
        <v>72.981999999999999</v>
      </c>
      <c r="V18" s="150">
        <f t="shared" si="17"/>
        <v>3.5439999999999969</v>
      </c>
      <c r="W18" s="82">
        <f t="shared" si="18"/>
        <v>-10</v>
      </c>
      <c r="X18" s="248">
        <f t="shared" si="7"/>
        <v>1</v>
      </c>
      <c r="Y18" s="139">
        <f t="shared" si="8"/>
        <v>2</v>
      </c>
      <c r="Z18" s="139">
        <f>IF($Y18="n/a","",IFERROR(COUNTIF($Y$2:$Y18,"="&amp;Y18),""))</f>
        <v>2</v>
      </c>
      <c r="AA18" s="139">
        <f>COUNTIF($X$2:X17,"&lt;"&amp;X18)</f>
        <v>0</v>
      </c>
      <c r="AB18" s="149">
        <f t="shared" si="9"/>
        <v>75</v>
      </c>
      <c r="AC18" s="319">
        <f t="shared" si="19"/>
        <v>65</v>
      </c>
    </row>
    <row r="19" spans="1:33" x14ac:dyDescent="0.2">
      <c r="A19" s="229">
        <v>22</v>
      </c>
      <c r="B19" s="1" t="s">
        <v>627</v>
      </c>
      <c r="C19" s="1" t="str">
        <f t="shared" si="0"/>
        <v>mal leigh</v>
      </c>
      <c r="D19" s="1" t="s">
        <v>26</v>
      </c>
      <c r="E19" s="11" t="s">
        <v>628</v>
      </c>
      <c r="F19" s="11"/>
      <c r="G19" s="8" t="s">
        <v>568</v>
      </c>
      <c r="H19" s="186" t="str">
        <f t="shared" si="11"/>
        <v/>
      </c>
      <c r="I19" s="186" t="str">
        <f t="shared" si="11"/>
        <v/>
      </c>
      <c r="J19" s="186" t="str">
        <f t="shared" si="11"/>
        <v/>
      </c>
      <c r="K19" s="186" t="str">
        <f t="shared" si="11"/>
        <v/>
      </c>
      <c r="L19" s="186" t="str">
        <f t="shared" si="11"/>
        <v/>
      </c>
      <c r="M19" s="186" t="str">
        <f t="shared" si="11"/>
        <v/>
      </c>
      <c r="N19" s="186" t="str">
        <f t="shared" si="11"/>
        <v/>
      </c>
      <c r="O19" s="186" t="str">
        <f t="shared" si="11"/>
        <v/>
      </c>
      <c r="P19" s="186" t="str">
        <f t="shared" si="11"/>
        <v/>
      </c>
      <c r="Q19" s="186" t="str">
        <f t="shared" si="11"/>
        <v/>
      </c>
      <c r="R19" s="198" t="str">
        <f t="shared" si="11"/>
        <v/>
      </c>
      <c r="S19" s="318">
        <f t="shared" si="2"/>
        <v>0</v>
      </c>
      <c r="T19" s="138">
        <f t="shared" si="12"/>
        <v>0</v>
      </c>
      <c r="U19" s="125" t="str">
        <f t="shared" si="16"/>
        <v/>
      </c>
      <c r="V19" s="150"/>
      <c r="W19" s="82"/>
      <c r="X19" s="248" t="str">
        <f t="shared" si="7"/>
        <v>n/a</v>
      </c>
      <c r="Y19" s="139" t="str">
        <f t="shared" si="8"/>
        <v>n/a</v>
      </c>
      <c r="Z19" s="139" t="str">
        <f>IF($Y19="n/a","",IFERROR(COUNTIF($Y$2:$Y19,"="&amp;Y19),""))</f>
        <v/>
      </c>
      <c r="AA19" s="139">
        <f>COUNTIF($X$2:X18,"&lt;"&amp;X19)</f>
        <v>0</v>
      </c>
      <c r="AB19" s="149">
        <f t="shared" si="9"/>
        <v>0</v>
      </c>
      <c r="AC19" s="319">
        <f t="shared" si="19"/>
        <v>0</v>
      </c>
    </row>
    <row r="20" spans="1:33" x14ac:dyDescent="0.2">
      <c r="A20" s="229">
        <v>555</v>
      </c>
      <c r="B20" s="1" t="s">
        <v>63</v>
      </c>
      <c r="C20" s="1" t="str">
        <f t="shared" si="0"/>
        <v>tim meaden</v>
      </c>
      <c r="D20" s="1" t="s">
        <v>26</v>
      </c>
      <c r="E20" s="11" t="s">
        <v>629</v>
      </c>
      <c r="F20" s="11"/>
      <c r="G20" s="8" t="s">
        <v>107</v>
      </c>
      <c r="H20" s="186" t="str">
        <f t="shared" si="11"/>
        <v/>
      </c>
      <c r="I20" s="186" t="str">
        <f t="shared" si="11"/>
        <v/>
      </c>
      <c r="J20" s="186" t="str">
        <f t="shared" si="11"/>
        <v/>
      </c>
      <c r="K20" s="186" t="str">
        <f t="shared" si="11"/>
        <v/>
      </c>
      <c r="L20" s="186" t="str">
        <f t="shared" si="11"/>
        <v/>
      </c>
      <c r="M20" s="186" t="str">
        <f t="shared" si="11"/>
        <v/>
      </c>
      <c r="N20" s="186" t="str">
        <f t="shared" si="11"/>
        <v/>
      </c>
      <c r="O20" s="186" t="str">
        <f t="shared" si="11"/>
        <v/>
      </c>
      <c r="P20" s="186" t="str">
        <f t="shared" si="11"/>
        <v/>
      </c>
      <c r="Q20" s="186" t="str">
        <f t="shared" si="11"/>
        <v/>
      </c>
      <c r="R20" s="198" t="str">
        <f t="shared" si="11"/>
        <v/>
      </c>
      <c r="S20" s="318">
        <f t="shared" si="2"/>
        <v>0</v>
      </c>
      <c r="T20" s="138">
        <f t="shared" si="12"/>
        <v>0</v>
      </c>
      <c r="U20" s="125" t="str">
        <f t="shared" si="16"/>
        <v/>
      </c>
      <c r="V20" s="150"/>
      <c r="W20" s="82"/>
      <c r="X20" s="248" t="str">
        <f t="shared" si="7"/>
        <v>n/a</v>
      </c>
      <c r="Y20" s="139" t="str">
        <f t="shared" si="8"/>
        <v>n/a</v>
      </c>
      <c r="Z20" s="139" t="str">
        <f>IF($Y20="n/a","",IFERROR(COUNTIF($Y$2:$Y20,"="&amp;Y20),""))</f>
        <v/>
      </c>
      <c r="AA20" s="139">
        <f>COUNTIF($X$2:X19,"&lt;"&amp;X20)</f>
        <v>0</v>
      </c>
      <c r="AB20" s="149">
        <f t="shared" si="9"/>
        <v>0</v>
      </c>
      <c r="AC20" s="319">
        <f t="shared" si="19"/>
        <v>0</v>
      </c>
    </row>
    <row r="21" spans="1:33" x14ac:dyDescent="0.2">
      <c r="A21" s="229">
        <v>15</v>
      </c>
      <c r="B21" s="1" t="s">
        <v>630</v>
      </c>
      <c r="C21" s="1" t="str">
        <f t="shared" si="0"/>
        <v>craig baird</v>
      </c>
      <c r="D21" s="1" t="s">
        <v>3</v>
      </c>
      <c r="E21" s="11" t="s">
        <v>631</v>
      </c>
      <c r="F21" s="11"/>
      <c r="G21" s="8" t="s">
        <v>606</v>
      </c>
      <c r="H21" s="186" t="str">
        <f t="shared" si="11"/>
        <v/>
      </c>
      <c r="I21" s="186" t="str">
        <f t="shared" si="11"/>
        <v/>
      </c>
      <c r="J21" s="186" t="str">
        <f t="shared" si="11"/>
        <v/>
      </c>
      <c r="K21" s="186" t="str">
        <f t="shared" si="11"/>
        <v/>
      </c>
      <c r="L21" s="186" t="str">
        <f t="shared" si="11"/>
        <v/>
      </c>
      <c r="M21" s="186" t="str">
        <f t="shared" si="11"/>
        <v/>
      </c>
      <c r="N21" s="186" t="str">
        <f t="shared" si="11"/>
        <v/>
      </c>
      <c r="O21" s="186" t="str">
        <f t="shared" si="11"/>
        <v/>
      </c>
      <c r="P21" s="186" t="str">
        <f t="shared" si="11"/>
        <v/>
      </c>
      <c r="Q21" s="186" t="str">
        <f t="shared" si="11"/>
        <v/>
      </c>
      <c r="R21" s="198">
        <f t="shared" si="11"/>
        <v>100</v>
      </c>
      <c r="S21" s="318">
        <f t="shared" si="2"/>
        <v>100</v>
      </c>
      <c r="T21" s="138">
        <f t="shared" si="12"/>
        <v>0</v>
      </c>
      <c r="U21" s="125">
        <f t="shared" si="16"/>
        <v>73.894000000000005</v>
      </c>
      <c r="V21" s="150">
        <f t="shared" si="17"/>
        <v>7.1449999999999818</v>
      </c>
      <c r="W21" s="82">
        <f t="shared" si="18"/>
        <v>-10</v>
      </c>
      <c r="X21" s="248">
        <f t="shared" si="7"/>
        <v>1</v>
      </c>
      <c r="Y21" s="139">
        <f t="shared" si="8"/>
        <v>1</v>
      </c>
      <c r="Z21" s="139">
        <f>IF($Y21="n/a","",IFERROR(COUNTIF($Y$2:$Y21,"="&amp;Y21),""))</f>
        <v>1</v>
      </c>
      <c r="AA21" s="139">
        <f>COUNTIF($X$2:X20,"&lt;"&amp;X21)</f>
        <v>0</v>
      </c>
      <c r="AB21" s="149">
        <f t="shared" si="9"/>
        <v>100</v>
      </c>
      <c r="AC21" s="319">
        <f t="shared" si="19"/>
        <v>90</v>
      </c>
    </row>
    <row r="22" spans="1:33" x14ac:dyDescent="0.2">
      <c r="A22" s="229">
        <v>30</v>
      </c>
      <c r="B22" s="1" t="s">
        <v>92</v>
      </c>
      <c r="C22" s="1" t="str">
        <f t="shared" si="0"/>
        <v>peter whitaker</v>
      </c>
      <c r="D22" s="1" t="s">
        <v>4</v>
      </c>
      <c r="E22" s="11" t="s">
        <v>632</v>
      </c>
      <c r="F22" s="11"/>
      <c r="G22" s="8" t="s">
        <v>568</v>
      </c>
      <c r="H22" s="186" t="str">
        <f t="shared" si="11"/>
        <v/>
      </c>
      <c r="I22" s="186" t="str">
        <f t="shared" si="11"/>
        <v/>
      </c>
      <c r="J22" s="186" t="str">
        <f t="shared" si="11"/>
        <v/>
      </c>
      <c r="K22" s="186" t="str">
        <f t="shared" si="11"/>
        <v/>
      </c>
      <c r="L22" s="186" t="str">
        <f t="shared" si="11"/>
        <v/>
      </c>
      <c r="M22" s="186" t="str">
        <f t="shared" si="11"/>
        <v/>
      </c>
      <c r="N22" s="186" t="str">
        <f t="shared" si="11"/>
        <v/>
      </c>
      <c r="O22" s="186" t="str">
        <f t="shared" si="11"/>
        <v/>
      </c>
      <c r="P22" s="186">
        <f t="shared" si="11"/>
        <v>100</v>
      </c>
      <c r="Q22" s="186" t="str">
        <f t="shared" si="11"/>
        <v/>
      </c>
      <c r="R22" s="198" t="str">
        <f t="shared" si="11"/>
        <v/>
      </c>
      <c r="S22" s="318">
        <f t="shared" si="2"/>
        <v>100</v>
      </c>
      <c r="T22" s="138">
        <f t="shared" si="12"/>
        <v>-85</v>
      </c>
      <c r="U22" s="125">
        <f t="shared" si="16"/>
        <v>69.689999999999984</v>
      </c>
      <c r="V22" s="150">
        <f t="shared" si="17"/>
        <v>13.095000000000013</v>
      </c>
      <c r="W22" s="82">
        <f t="shared" si="18"/>
        <v>-10</v>
      </c>
      <c r="X22" s="248">
        <f t="shared" si="7"/>
        <v>3</v>
      </c>
      <c r="Y22" s="139">
        <f t="shared" si="8"/>
        <v>5</v>
      </c>
      <c r="Z22" s="139">
        <f>IF($Y22="n/a","",IFERROR(COUNTIF($Y$2:$Y22,"="&amp;Y22),""))</f>
        <v>1</v>
      </c>
      <c r="AA22" s="139">
        <f>COUNTIF($X$2:X21,"&lt;"&amp;X22)</f>
        <v>8</v>
      </c>
      <c r="AB22" s="149">
        <f t="shared" si="9"/>
        <v>15</v>
      </c>
      <c r="AC22" s="319">
        <f t="shared" si="19"/>
        <v>5</v>
      </c>
    </row>
    <row r="23" spans="1:33" ht="13.5" thickBot="1" x14ac:dyDescent="0.25">
      <c r="A23" s="231">
        <v>49</v>
      </c>
      <c r="B23" s="200" t="s">
        <v>633</v>
      </c>
      <c r="C23" s="200" t="str">
        <f t="shared" si="0"/>
        <v>justin reynolds</v>
      </c>
      <c r="D23" s="200" t="s">
        <v>26</v>
      </c>
      <c r="E23" s="388" t="s">
        <v>634</v>
      </c>
      <c r="F23" s="388"/>
      <c r="G23" s="230" t="s">
        <v>210</v>
      </c>
      <c r="H23" s="201" t="str">
        <f t="shared" si="11"/>
        <v/>
      </c>
      <c r="I23" s="201" t="str">
        <f t="shared" si="11"/>
        <v/>
      </c>
      <c r="J23" s="201" t="str">
        <f t="shared" si="11"/>
        <v/>
      </c>
      <c r="K23" s="201" t="str">
        <f t="shared" si="11"/>
        <v/>
      </c>
      <c r="L23" s="201" t="str">
        <f t="shared" si="11"/>
        <v/>
      </c>
      <c r="M23" s="201" t="str">
        <f t="shared" si="11"/>
        <v/>
      </c>
      <c r="N23" s="201" t="str">
        <f t="shared" si="11"/>
        <v/>
      </c>
      <c r="O23" s="201" t="str">
        <f t="shared" si="11"/>
        <v/>
      </c>
      <c r="P23" s="201" t="str">
        <f t="shared" si="11"/>
        <v/>
      </c>
      <c r="Q23" s="201" t="str">
        <f t="shared" si="11"/>
        <v/>
      </c>
      <c r="R23" s="202" t="str">
        <f t="shared" si="11"/>
        <v/>
      </c>
      <c r="S23" s="339">
        <f t="shared" si="2"/>
        <v>0</v>
      </c>
      <c r="T23" s="144">
        <f t="shared" si="12"/>
        <v>0</v>
      </c>
      <c r="U23" s="126" t="str">
        <f t="shared" si="16"/>
        <v/>
      </c>
      <c r="V23" s="199"/>
      <c r="W23" s="135"/>
      <c r="X23" s="249" t="str">
        <f t="shared" si="7"/>
        <v>n/a</v>
      </c>
      <c r="Y23" s="250" t="str">
        <f t="shared" si="8"/>
        <v>n/a</v>
      </c>
      <c r="Z23" s="250" t="str">
        <f>IF($Y23="n/a","",IFERROR(COUNTIF($Y$2:$Y23,"="&amp;Y23),""))</f>
        <v/>
      </c>
      <c r="AA23" s="250">
        <f>COUNTIF($X$2:X22,"&lt;"&amp;X23)</f>
        <v>0</v>
      </c>
      <c r="AB23" s="251">
        <f t="shared" si="9"/>
        <v>0</v>
      </c>
      <c r="AC23" s="340">
        <f t="shared" si="19"/>
        <v>0</v>
      </c>
    </row>
    <row r="24" spans="1:33" ht="13.5" thickBot="1" x14ac:dyDescent="0.25">
      <c r="F24" s="134"/>
      <c r="G24" s="136" t="s">
        <v>27</v>
      </c>
      <c r="H24" s="137">
        <f t="shared" ref="H24:S24" si="20">COUNT(H2:H23)</f>
        <v>0</v>
      </c>
      <c r="I24" s="137">
        <f t="shared" si="20"/>
        <v>1</v>
      </c>
      <c r="J24" s="137">
        <f t="shared" si="20"/>
        <v>2</v>
      </c>
      <c r="K24" s="137">
        <f t="shared" si="20"/>
        <v>1</v>
      </c>
      <c r="L24" s="137">
        <f t="shared" si="20"/>
        <v>4</v>
      </c>
      <c r="M24" s="137">
        <f t="shared" si="20"/>
        <v>4</v>
      </c>
      <c r="N24" s="137">
        <f t="shared" si="20"/>
        <v>1</v>
      </c>
      <c r="O24" s="137">
        <f t="shared" si="20"/>
        <v>0</v>
      </c>
      <c r="P24" s="137">
        <f t="shared" si="20"/>
        <v>1</v>
      </c>
      <c r="Q24" s="137">
        <f t="shared" si="20"/>
        <v>2</v>
      </c>
      <c r="R24" s="137">
        <f t="shared" si="20"/>
        <v>1</v>
      </c>
      <c r="S24" s="226">
        <f t="shared" si="20"/>
        <v>22</v>
      </c>
      <c r="T24" s="154"/>
      <c r="U24" s="154"/>
      <c r="V24" s="147"/>
      <c r="W24" s="154"/>
      <c r="X24" s="154"/>
      <c r="Y24" s="154"/>
      <c r="Z24" s="154"/>
      <c r="AA24" s="154"/>
      <c r="AB24" s="154"/>
      <c r="AC24" s="154"/>
    </row>
    <row r="25" spans="1:33" x14ac:dyDescent="0.2">
      <c r="T25" s="8"/>
      <c r="U25" s="1"/>
      <c r="V25" s="147"/>
      <c r="W25" s="1"/>
      <c r="X25" s="8"/>
      <c r="Y25" s="8"/>
      <c r="Z25" s="8"/>
      <c r="AA25" s="8"/>
      <c r="AB25" s="8"/>
      <c r="AC25" s="1"/>
    </row>
    <row r="26" spans="1:33" customFormat="1" x14ac:dyDescent="0.2">
      <c r="A26" s="83"/>
      <c r="B26" s="345"/>
      <c r="C26" s="2"/>
      <c r="D26" s="85"/>
      <c r="E26" s="84"/>
      <c r="F26" s="84"/>
      <c r="G26" s="84"/>
      <c r="H26" s="84"/>
      <c r="I26" s="84"/>
      <c r="J26" s="84"/>
      <c r="K26" s="84"/>
      <c r="L26" s="84"/>
      <c r="M26" s="84"/>
      <c r="N26" s="84"/>
      <c r="O26" s="84"/>
      <c r="P26" s="84"/>
      <c r="Q26" s="84"/>
      <c r="R26" s="84"/>
      <c r="S26" s="84"/>
      <c r="T26" s="85"/>
      <c r="V26" s="124"/>
      <c r="X26" s="85"/>
      <c r="Y26" s="85"/>
      <c r="Z26" s="85"/>
      <c r="AA26" s="85"/>
      <c r="AB26" s="85"/>
      <c r="AD26" s="84"/>
      <c r="AE26" s="84"/>
      <c r="AF26" s="84"/>
      <c r="AG26" s="84"/>
    </row>
  </sheetData>
  <mergeCells count="1">
    <mergeCell ref="AE1:AG1"/>
  </mergeCells>
  <conditionalFormatting sqref="A2:R23 T2:W23">
    <cfRule type="expression" dxfId="43" priority="1">
      <formula>$D2="OPN"</formula>
    </cfRule>
    <cfRule type="expression" dxfId="42" priority="2">
      <formula>$D2="RES"</formula>
    </cfRule>
    <cfRule type="expression" dxfId="41" priority="3">
      <formula>$D2="SMOD"</formula>
    </cfRule>
    <cfRule type="expression" dxfId="40" priority="4">
      <formula>$D2="CDMOD"</formula>
    </cfRule>
    <cfRule type="expression" dxfId="39" priority="5">
      <formula>$D2="ABMOD"</formula>
    </cfRule>
    <cfRule type="expression" dxfId="38" priority="6">
      <formula>$D2="NBC"</formula>
    </cfRule>
    <cfRule type="expression" dxfId="37" priority="7">
      <formula>$D2="NAC"</formula>
    </cfRule>
    <cfRule type="expression" dxfId="36" priority="8">
      <formula>$D2="SND"</formula>
    </cfRule>
    <cfRule type="expression" dxfId="35" priority="9">
      <formula>$D2="SNC"</formula>
    </cfRule>
    <cfRule type="expression" dxfId="34" priority="10">
      <formula>$D2="SNB"</formula>
    </cfRule>
    <cfRule type="expression" dxfId="33" priority="11">
      <formula>$D2="SNA"</formula>
    </cfRule>
  </conditionalFormatting>
  <pageMargins left="0.7" right="0.7" top="0.75" bottom="0.75" header="0.3" footer="0.3"/>
  <pageSetup paperSize="9" orientation="portrait" horizontalDpi="300" verticalDpi="30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453EA-F714-4BBD-B3A9-5E67228F14F4}">
  <dimension ref="A1:AG32"/>
  <sheetViews>
    <sheetView zoomScale="90" zoomScaleNormal="90" workbookViewId="0">
      <selection activeCell="E9" sqref="E9"/>
    </sheetView>
  </sheetViews>
  <sheetFormatPr defaultColWidth="8.85546875" defaultRowHeight="12.75" x14ac:dyDescent="0.2"/>
  <cols>
    <col min="1" max="1" width="7.85546875" style="83" customWidth="1"/>
    <col min="2" max="2" width="26.5703125" style="344" customWidth="1"/>
    <col min="3" max="3" width="20.85546875" style="84" hidden="1" customWidth="1"/>
    <col min="4" max="4" width="9.28515625" style="84" customWidth="1"/>
    <col min="5" max="5" width="10.42578125" style="84" customWidth="1"/>
    <col min="6" max="6" width="15.85546875" style="84" bestFit="1" customWidth="1"/>
    <col min="7" max="7" width="9.5703125" style="84" customWidth="1"/>
    <col min="8" max="18" width="7.7109375" style="84" customWidth="1"/>
    <col min="19" max="19" width="6.7109375" style="84" customWidth="1"/>
    <col min="20" max="20" width="7.85546875" style="84" customWidth="1"/>
    <col min="21" max="21" width="8.28515625" customWidth="1"/>
    <col min="22" max="22" width="8.85546875" style="124" customWidth="1"/>
    <col min="23" max="23" width="8.85546875" customWidth="1"/>
    <col min="24" max="24" width="14.28515625" style="84" hidden="1" customWidth="1"/>
    <col min="25" max="27" width="8.85546875" style="84" hidden="1" customWidth="1"/>
    <col min="28" max="28" width="11.42578125" style="84" hidden="1" customWidth="1"/>
    <col min="29" max="29" width="8.85546875" customWidth="1"/>
    <col min="30" max="30" width="7" style="84" customWidth="1"/>
    <col min="31" max="31" width="8.85546875" style="84"/>
    <col min="32" max="32" width="21.28515625" style="84" customWidth="1"/>
    <col min="33" max="33" width="9.5703125" style="84" customWidth="1"/>
    <col min="34" max="256" width="8.85546875" style="84"/>
    <col min="257" max="257" width="7.85546875" style="84" customWidth="1"/>
    <col min="258" max="258" width="23.85546875" style="84" customWidth="1"/>
    <col min="259" max="259" width="0" style="84" hidden="1" customWidth="1"/>
    <col min="260" max="260" width="9.28515625" style="84" customWidth="1"/>
    <col min="261" max="261" width="10.42578125" style="84" customWidth="1"/>
    <col min="262" max="262" width="14.28515625" style="84" bestFit="1" customWidth="1"/>
    <col min="263" max="263" width="9.5703125" style="84" customWidth="1"/>
    <col min="264" max="274" width="7.7109375" style="84" customWidth="1"/>
    <col min="275" max="275" width="6.7109375" style="84" customWidth="1"/>
    <col min="276" max="276" width="7.85546875" style="84" customWidth="1"/>
    <col min="277" max="277" width="8.28515625" style="84" customWidth="1"/>
    <col min="278" max="279" width="8.85546875" style="84"/>
    <col min="280" max="284" width="0" style="84" hidden="1" customWidth="1"/>
    <col min="285" max="285" width="8.85546875" style="84"/>
    <col min="286" max="286" width="7" style="84" customWidth="1"/>
    <col min="287" max="287" width="8.85546875" style="84"/>
    <col min="288" max="288" width="21.28515625" style="84" customWidth="1"/>
    <col min="289" max="289" width="9.5703125" style="84" customWidth="1"/>
    <col min="290" max="512" width="8.85546875" style="84"/>
    <col min="513" max="513" width="7.85546875" style="84" customWidth="1"/>
    <col min="514" max="514" width="23.85546875" style="84" customWidth="1"/>
    <col min="515" max="515" width="0" style="84" hidden="1" customWidth="1"/>
    <col min="516" max="516" width="9.28515625" style="84" customWidth="1"/>
    <col min="517" max="517" width="10.42578125" style="84" customWidth="1"/>
    <col min="518" max="518" width="14.28515625" style="84" bestFit="1" customWidth="1"/>
    <col min="519" max="519" width="9.5703125" style="84" customWidth="1"/>
    <col min="520" max="530" width="7.7109375" style="84" customWidth="1"/>
    <col min="531" max="531" width="6.7109375" style="84" customWidth="1"/>
    <col min="532" max="532" width="7.85546875" style="84" customWidth="1"/>
    <col min="533" max="533" width="8.28515625" style="84" customWidth="1"/>
    <col min="534" max="535" width="8.85546875" style="84"/>
    <col min="536" max="540" width="0" style="84" hidden="1" customWidth="1"/>
    <col min="541" max="541" width="8.85546875" style="84"/>
    <col min="542" max="542" width="7" style="84" customWidth="1"/>
    <col min="543" max="543" width="8.85546875" style="84"/>
    <col min="544" max="544" width="21.28515625" style="84" customWidth="1"/>
    <col min="545" max="545" width="9.5703125" style="84" customWidth="1"/>
    <col min="546" max="768" width="8.85546875" style="84"/>
    <col min="769" max="769" width="7.85546875" style="84" customWidth="1"/>
    <col min="770" max="770" width="23.85546875" style="84" customWidth="1"/>
    <col min="771" max="771" width="0" style="84" hidden="1" customWidth="1"/>
    <col min="772" max="772" width="9.28515625" style="84" customWidth="1"/>
    <col min="773" max="773" width="10.42578125" style="84" customWidth="1"/>
    <col min="774" max="774" width="14.28515625" style="84" bestFit="1" customWidth="1"/>
    <col min="775" max="775" width="9.5703125" style="84" customWidth="1"/>
    <col min="776" max="786" width="7.7109375" style="84" customWidth="1"/>
    <col min="787" max="787" width="6.7109375" style="84" customWidth="1"/>
    <col min="788" max="788" width="7.85546875" style="84" customWidth="1"/>
    <col min="789" max="789" width="8.28515625" style="84" customWidth="1"/>
    <col min="790" max="791" width="8.85546875" style="84"/>
    <col min="792" max="796" width="0" style="84" hidden="1" customWidth="1"/>
    <col min="797" max="797" width="8.85546875" style="84"/>
    <col min="798" max="798" width="7" style="84" customWidth="1"/>
    <col min="799" max="799" width="8.85546875" style="84"/>
    <col min="800" max="800" width="21.28515625" style="84" customWidth="1"/>
    <col min="801" max="801" width="9.5703125" style="84" customWidth="1"/>
    <col min="802" max="1024" width="8.85546875" style="84"/>
    <col min="1025" max="1025" width="7.85546875" style="84" customWidth="1"/>
    <col min="1026" max="1026" width="23.85546875" style="84" customWidth="1"/>
    <col min="1027" max="1027" width="0" style="84" hidden="1" customWidth="1"/>
    <col min="1028" max="1028" width="9.28515625" style="84" customWidth="1"/>
    <col min="1029" max="1029" width="10.42578125" style="84" customWidth="1"/>
    <col min="1030" max="1030" width="14.28515625" style="84" bestFit="1" customWidth="1"/>
    <col min="1031" max="1031" width="9.5703125" style="84" customWidth="1"/>
    <col min="1032" max="1042" width="7.7109375" style="84" customWidth="1"/>
    <col min="1043" max="1043" width="6.7109375" style="84" customWidth="1"/>
    <col min="1044" max="1044" width="7.85546875" style="84" customWidth="1"/>
    <col min="1045" max="1045" width="8.28515625" style="84" customWidth="1"/>
    <col min="1046" max="1047" width="8.85546875" style="84"/>
    <col min="1048" max="1052" width="0" style="84" hidden="1" customWidth="1"/>
    <col min="1053" max="1053" width="8.85546875" style="84"/>
    <col min="1054" max="1054" width="7" style="84" customWidth="1"/>
    <col min="1055" max="1055" width="8.85546875" style="84"/>
    <col min="1056" max="1056" width="21.28515625" style="84" customWidth="1"/>
    <col min="1057" max="1057" width="9.5703125" style="84" customWidth="1"/>
    <col min="1058" max="1280" width="8.85546875" style="84"/>
    <col min="1281" max="1281" width="7.85546875" style="84" customWidth="1"/>
    <col min="1282" max="1282" width="23.85546875" style="84" customWidth="1"/>
    <col min="1283" max="1283" width="0" style="84" hidden="1" customWidth="1"/>
    <col min="1284" max="1284" width="9.28515625" style="84" customWidth="1"/>
    <col min="1285" max="1285" width="10.42578125" style="84" customWidth="1"/>
    <col min="1286" max="1286" width="14.28515625" style="84" bestFit="1" customWidth="1"/>
    <col min="1287" max="1287" width="9.5703125" style="84" customWidth="1"/>
    <col min="1288" max="1298" width="7.7109375" style="84" customWidth="1"/>
    <col min="1299" max="1299" width="6.7109375" style="84" customWidth="1"/>
    <col min="1300" max="1300" width="7.85546875" style="84" customWidth="1"/>
    <col min="1301" max="1301" width="8.28515625" style="84" customWidth="1"/>
    <col min="1302" max="1303" width="8.85546875" style="84"/>
    <col min="1304" max="1308" width="0" style="84" hidden="1" customWidth="1"/>
    <col min="1309" max="1309" width="8.85546875" style="84"/>
    <col min="1310" max="1310" width="7" style="84" customWidth="1"/>
    <col min="1311" max="1311" width="8.85546875" style="84"/>
    <col min="1312" max="1312" width="21.28515625" style="84" customWidth="1"/>
    <col min="1313" max="1313" width="9.5703125" style="84" customWidth="1"/>
    <col min="1314" max="1536" width="8.85546875" style="84"/>
    <col min="1537" max="1537" width="7.85546875" style="84" customWidth="1"/>
    <col min="1538" max="1538" width="23.85546875" style="84" customWidth="1"/>
    <col min="1539" max="1539" width="0" style="84" hidden="1" customWidth="1"/>
    <col min="1540" max="1540" width="9.28515625" style="84" customWidth="1"/>
    <col min="1541" max="1541" width="10.42578125" style="84" customWidth="1"/>
    <col min="1542" max="1542" width="14.28515625" style="84" bestFit="1" customWidth="1"/>
    <col min="1543" max="1543" width="9.5703125" style="84" customWidth="1"/>
    <col min="1544" max="1554" width="7.7109375" style="84" customWidth="1"/>
    <col min="1555" max="1555" width="6.7109375" style="84" customWidth="1"/>
    <col min="1556" max="1556" width="7.85546875" style="84" customWidth="1"/>
    <col min="1557" max="1557" width="8.28515625" style="84" customWidth="1"/>
    <col min="1558" max="1559" width="8.85546875" style="84"/>
    <col min="1560" max="1564" width="0" style="84" hidden="1" customWidth="1"/>
    <col min="1565" max="1565" width="8.85546875" style="84"/>
    <col min="1566" max="1566" width="7" style="84" customWidth="1"/>
    <col min="1567" max="1567" width="8.85546875" style="84"/>
    <col min="1568" max="1568" width="21.28515625" style="84" customWidth="1"/>
    <col min="1569" max="1569" width="9.5703125" style="84" customWidth="1"/>
    <col min="1570" max="1792" width="8.85546875" style="84"/>
    <col min="1793" max="1793" width="7.85546875" style="84" customWidth="1"/>
    <col min="1794" max="1794" width="23.85546875" style="84" customWidth="1"/>
    <col min="1795" max="1795" width="0" style="84" hidden="1" customWidth="1"/>
    <col min="1796" max="1796" width="9.28515625" style="84" customWidth="1"/>
    <col min="1797" max="1797" width="10.42578125" style="84" customWidth="1"/>
    <col min="1798" max="1798" width="14.28515625" style="84" bestFit="1" customWidth="1"/>
    <col min="1799" max="1799" width="9.5703125" style="84" customWidth="1"/>
    <col min="1800" max="1810" width="7.7109375" style="84" customWidth="1"/>
    <col min="1811" max="1811" width="6.7109375" style="84" customWidth="1"/>
    <col min="1812" max="1812" width="7.85546875" style="84" customWidth="1"/>
    <col min="1813" max="1813" width="8.28515625" style="84" customWidth="1"/>
    <col min="1814" max="1815" width="8.85546875" style="84"/>
    <col min="1816" max="1820" width="0" style="84" hidden="1" customWidth="1"/>
    <col min="1821" max="1821" width="8.85546875" style="84"/>
    <col min="1822" max="1822" width="7" style="84" customWidth="1"/>
    <col min="1823" max="1823" width="8.85546875" style="84"/>
    <col min="1824" max="1824" width="21.28515625" style="84" customWidth="1"/>
    <col min="1825" max="1825" width="9.5703125" style="84" customWidth="1"/>
    <col min="1826" max="2048" width="8.85546875" style="84"/>
    <col min="2049" max="2049" width="7.85546875" style="84" customWidth="1"/>
    <col min="2050" max="2050" width="23.85546875" style="84" customWidth="1"/>
    <col min="2051" max="2051" width="0" style="84" hidden="1" customWidth="1"/>
    <col min="2052" max="2052" width="9.28515625" style="84" customWidth="1"/>
    <col min="2053" max="2053" width="10.42578125" style="84" customWidth="1"/>
    <col min="2054" max="2054" width="14.28515625" style="84" bestFit="1" customWidth="1"/>
    <col min="2055" max="2055" width="9.5703125" style="84" customWidth="1"/>
    <col min="2056" max="2066" width="7.7109375" style="84" customWidth="1"/>
    <col min="2067" max="2067" width="6.7109375" style="84" customWidth="1"/>
    <col min="2068" max="2068" width="7.85546875" style="84" customWidth="1"/>
    <col min="2069" max="2069" width="8.28515625" style="84" customWidth="1"/>
    <col min="2070" max="2071" width="8.85546875" style="84"/>
    <col min="2072" max="2076" width="0" style="84" hidden="1" customWidth="1"/>
    <col min="2077" max="2077" width="8.85546875" style="84"/>
    <col min="2078" max="2078" width="7" style="84" customWidth="1"/>
    <col min="2079" max="2079" width="8.85546875" style="84"/>
    <col min="2080" max="2080" width="21.28515625" style="84" customWidth="1"/>
    <col min="2081" max="2081" width="9.5703125" style="84" customWidth="1"/>
    <col min="2082" max="2304" width="8.85546875" style="84"/>
    <col min="2305" max="2305" width="7.85546875" style="84" customWidth="1"/>
    <col min="2306" max="2306" width="23.85546875" style="84" customWidth="1"/>
    <col min="2307" max="2307" width="0" style="84" hidden="1" customWidth="1"/>
    <col min="2308" max="2308" width="9.28515625" style="84" customWidth="1"/>
    <col min="2309" max="2309" width="10.42578125" style="84" customWidth="1"/>
    <col min="2310" max="2310" width="14.28515625" style="84" bestFit="1" customWidth="1"/>
    <col min="2311" max="2311" width="9.5703125" style="84" customWidth="1"/>
    <col min="2312" max="2322" width="7.7109375" style="84" customWidth="1"/>
    <col min="2323" max="2323" width="6.7109375" style="84" customWidth="1"/>
    <col min="2324" max="2324" width="7.85546875" style="84" customWidth="1"/>
    <col min="2325" max="2325" width="8.28515625" style="84" customWidth="1"/>
    <col min="2326" max="2327" width="8.85546875" style="84"/>
    <col min="2328" max="2332" width="0" style="84" hidden="1" customWidth="1"/>
    <col min="2333" max="2333" width="8.85546875" style="84"/>
    <col min="2334" max="2334" width="7" style="84" customWidth="1"/>
    <col min="2335" max="2335" width="8.85546875" style="84"/>
    <col min="2336" max="2336" width="21.28515625" style="84" customWidth="1"/>
    <col min="2337" max="2337" width="9.5703125" style="84" customWidth="1"/>
    <col min="2338" max="2560" width="8.85546875" style="84"/>
    <col min="2561" max="2561" width="7.85546875" style="84" customWidth="1"/>
    <col min="2562" max="2562" width="23.85546875" style="84" customWidth="1"/>
    <col min="2563" max="2563" width="0" style="84" hidden="1" customWidth="1"/>
    <col min="2564" max="2564" width="9.28515625" style="84" customWidth="1"/>
    <col min="2565" max="2565" width="10.42578125" style="84" customWidth="1"/>
    <col min="2566" max="2566" width="14.28515625" style="84" bestFit="1" customWidth="1"/>
    <col min="2567" max="2567" width="9.5703125" style="84" customWidth="1"/>
    <col min="2568" max="2578" width="7.7109375" style="84" customWidth="1"/>
    <col min="2579" max="2579" width="6.7109375" style="84" customWidth="1"/>
    <col min="2580" max="2580" width="7.85546875" style="84" customWidth="1"/>
    <col min="2581" max="2581" width="8.28515625" style="84" customWidth="1"/>
    <col min="2582" max="2583" width="8.85546875" style="84"/>
    <col min="2584" max="2588" width="0" style="84" hidden="1" customWidth="1"/>
    <col min="2589" max="2589" width="8.85546875" style="84"/>
    <col min="2590" max="2590" width="7" style="84" customWidth="1"/>
    <col min="2591" max="2591" width="8.85546875" style="84"/>
    <col min="2592" max="2592" width="21.28515625" style="84" customWidth="1"/>
    <col min="2593" max="2593" width="9.5703125" style="84" customWidth="1"/>
    <col min="2594" max="2816" width="8.85546875" style="84"/>
    <col min="2817" max="2817" width="7.85546875" style="84" customWidth="1"/>
    <col min="2818" max="2818" width="23.85546875" style="84" customWidth="1"/>
    <col min="2819" max="2819" width="0" style="84" hidden="1" customWidth="1"/>
    <col min="2820" max="2820" width="9.28515625" style="84" customWidth="1"/>
    <col min="2821" max="2821" width="10.42578125" style="84" customWidth="1"/>
    <col min="2822" max="2822" width="14.28515625" style="84" bestFit="1" customWidth="1"/>
    <col min="2823" max="2823" width="9.5703125" style="84" customWidth="1"/>
    <col min="2824" max="2834" width="7.7109375" style="84" customWidth="1"/>
    <col min="2835" max="2835" width="6.7109375" style="84" customWidth="1"/>
    <col min="2836" max="2836" width="7.85546875" style="84" customWidth="1"/>
    <col min="2837" max="2837" width="8.28515625" style="84" customWidth="1"/>
    <col min="2838" max="2839" width="8.85546875" style="84"/>
    <col min="2840" max="2844" width="0" style="84" hidden="1" customWidth="1"/>
    <col min="2845" max="2845" width="8.85546875" style="84"/>
    <col min="2846" max="2846" width="7" style="84" customWidth="1"/>
    <col min="2847" max="2847" width="8.85546875" style="84"/>
    <col min="2848" max="2848" width="21.28515625" style="84" customWidth="1"/>
    <col min="2849" max="2849" width="9.5703125" style="84" customWidth="1"/>
    <col min="2850" max="3072" width="8.85546875" style="84"/>
    <col min="3073" max="3073" width="7.85546875" style="84" customWidth="1"/>
    <col min="3074" max="3074" width="23.85546875" style="84" customWidth="1"/>
    <col min="3075" max="3075" width="0" style="84" hidden="1" customWidth="1"/>
    <col min="3076" max="3076" width="9.28515625" style="84" customWidth="1"/>
    <col min="3077" max="3077" width="10.42578125" style="84" customWidth="1"/>
    <col min="3078" max="3078" width="14.28515625" style="84" bestFit="1" customWidth="1"/>
    <col min="3079" max="3079" width="9.5703125" style="84" customWidth="1"/>
    <col min="3080" max="3090" width="7.7109375" style="84" customWidth="1"/>
    <col min="3091" max="3091" width="6.7109375" style="84" customWidth="1"/>
    <col min="3092" max="3092" width="7.85546875" style="84" customWidth="1"/>
    <col min="3093" max="3093" width="8.28515625" style="84" customWidth="1"/>
    <col min="3094" max="3095" width="8.85546875" style="84"/>
    <col min="3096" max="3100" width="0" style="84" hidden="1" customWidth="1"/>
    <col min="3101" max="3101" width="8.85546875" style="84"/>
    <col min="3102" max="3102" width="7" style="84" customWidth="1"/>
    <col min="3103" max="3103" width="8.85546875" style="84"/>
    <col min="3104" max="3104" width="21.28515625" style="84" customWidth="1"/>
    <col min="3105" max="3105" width="9.5703125" style="84" customWidth="1"/>
    <col min="3106" max="3328" width="8.85546875" style="84"/>
    <col min="3329" max="3329" width="7.85546875" style="84" customWidth="1"/>
    <col min="3330" max="3330" width="23.85546875" style="84" customWidth="1"/>
    <col min="3331" max="3331" width="0" style="84" hidden="1" customWidth="1"/>
    <col min="3332" max="3332" width="9.28515625" style="84" customWidth="1"/>
    <col min="3333" max="3333" width="10.42578125" style="84" customWidth="1"/>
    <col min="3334" max="3334" width="14.28515625" style="84" bestFit="1" customWidth="1"/>
    <col min="3335" max="3335" width="9.5703125" style="84" customWidth="1"/>
    <col min="3336" max="3346" width="7.7109375" style="84" customWidth="1"/>
    <col min="3347" max="3347" width="6.7109375" style="84" customWidth="1"/>
    <col min="3348" max="3348" width="7.85546875" style="84" customWidth="1"/>
    <col min="3349" max="3349" width="8.28515625" style="84" customWidth="1"/>
    <col min="3350" max="3351" width="8.85546875" style="84"/>
    <col min="3352" max="3356" width="0" style="84" hidden="1" customWidth="1"/>
    <col min="3357" max="3357" width="8.85546875" style="84"/>
    <col min="3358" max="3358" width="7" style="84" customWidth="1"/>
    <col min="3359" max="3359" width="8.85546875" style="84"/>
    <col min="3360" max="3360" width="21.28515625" style="84" customWidth="1"/>
    <col min="3361" max="3361" width="9.5703125" style="84" customWidth="1"/>
    <col min="3362" max="3584" width="8.85546875" style="84"/>
    <col min="3585" max="3585" width="7.85546875" style="84" customWidth="1"/>
    <col min="3586" max="3586" width="23.85546875" style="84" customWidth="1"/>
    <col min="3587" max="3587" width="0" style="84" hidden="1" customWidth="1"/>
    <col min="3588" max="3588" width="9.28515625" style="84" customWidth="1"/>
    <col min="3589" max="3589" width="10.42578125" style="84" customWidth="1"/>
    <col min="3590" max="3590" width="14.28515625" style="84" bestFit="1" customWidth="1"/>
    <col min="3591" max="3591" width="9.5703125" style="84" customWidth="1"/>
    <col min="3592" max="3602" width="7.7109375" style="84" customWidth="1"/>
    <col min="3603" max="3603" width="6.7109375" style="84" customWidth="1"/>
    <col min="3604" max="3604" width="7.85546875" style="84" customWidth="1"/>
    <col min="3605" max="3605" width="8.28515625" style="84" customWidth="1"/>
    <col min="3606" max="3607" width="8.85546875" style="84"/>
    <col min="3608" max="3612" width="0" style="84" hidden="1" customWidth="1"/>
    <col min="3613" max="3613" width="8.85546875" style="84"/>
    <col min="3614" max="3614" width="7" style="84" customWidth="1"/>
    <col min="3615" max="3615" width="8.85546875" style="84"/>
    <col min="3616" max="3616" width="21.28515625" style="84" customWidth="1"/>
    <col min="3617" max="3617" width="9.5703125" style="84" customWidth="1"/>
    <col min="3618" max="3840" width="8.85546875" style="84"/>
    <col min="3841" max="3841" width="7.85546875" style="84" customWidth="1"/>
    <col min="3842" max="3842" width="23.85546875" style="84" customWidth="1"/>
    <col min="3843" max="3843" width="0" style="84" hidden="1" customWidth="1"/>
    <col min="3844" max="3844" width="9.28515625" style="84" customWidth="1"/>
    <col min="3845" max="3845" width="10.42578125" style="84" customWidth="1"/>
    <col min="3846" max="3846" width="14.28515625" style="84" bestFit="1" customWidth="1"/>
    <col min="3847" max="3847" width="9.5703125" style="84" customWidth="1"/>
    <col min="3848" max="3858" width="7.7109375" style="84" customWidth="1"/>
    <col min="3859" max="3859" width="6.7109375" style="84" customWidth="1"/>
    <col min="3860" max="3860" width="7.85546875" style="84" customWidth="1"/>
    <col min="3861" max="3861" width="8.28515625" style="84" customWidth="1"/>
    <col min="3862" max="3863" width="8.85546875" style="84"/>
    <col min="3864" max="3868" width="0" style="84" hidden="1" customWidth="1"/>
    <col min="3869" max="3869" width="8.85546875" style="84"/>
    <col min="3870" max="3870" width="7" style="84" customWidth="1"/>
    <col min="3871" max="3871" width="8.85546875" style="84"/>
    <col min="3872" max="3872" width="21.28515625" style="84" customWidth="1"/>
    <col min="3873" max="3873" width="9.5703125" style="84" customWidth="1"/>
    <col min="3874" max="4096" width="8.85546875" style="84"/>
    <col min="4097" max="4097" width="7.85546875" style="84" customWidth="1"/>
    <col min="4098" max="4098" width="23.85546875" style="84" customWidth="1"/>
    <col min="4099" max="4099" width="0" style="84" hidden="1" customWidth="1"/>
    <col min="4100" max="4100" width="9.28515625" style="84" customWidth="1"/>
    <col min="4101" max="4101" width="10.42578125" style="84" customWidth="1"/>
    <col min="4102" max="4102" width="14.28515625" style="84" bestFit="1" customWidth="1"/>
    <col min="4103" max="4103" width="9.5703125" style="84" customWidth="1"/>
    <col min="4104" max="4114" width="7.7109375" style="84" customWidth="1"/>
    <col min="4115" max="4115" width="6.7109375" style="84" customWidth="1"/>
    <col min="4116" max="4116" width="7.85546875" style="84" customWidth="1"/>
    <col min="4117" max="4117" width="8.28515625" style="84" customWidth="1"/>
    <col min="4118" max="4119" width="8.85546875" style="84"/>
    <col min="4120" max="4124" width="0" style="84" hidden="1" customWidth="1"/>
    <col min="4125" max="4125" width="8.85546875" style="84"/>
    <col min="4126" max="4126" width="7" style="84" customWidth="1"/>
    <col min="4127" max="4127" width="8.85546875" style="84"/>
    <col min="4128" max="4128" width="21.28515625" style="84" customWidth="1"/>
    <col min="4129" max="4129" width="9.5703125" style="84" customWidth="1"/>
    <col min="4130" max="4352" width="8.85546875" style="84"/>
    <col min="4353" max="4353" width="7.85546875" style="84" customWidth="1"/>
    <col min="4354" max="4354" width="23.85546875" style="84" customWidth="1"/>
    <col min="4355" max="4355" width="0" style="84" hidden="1" customWidth="1"/>
    <col min="4356" max="4356" width="9.28515625" style="84" customWidth="1"/>
    <col min="4357" max="4357" width="10.42578125" style="84" customWidth="1"/>
    <col min="4358" max="4358" width="14.28515625" style="84" bestFit="1" customWidth="1"/>
    <col min="4359" max="4359" width="9.5703125" style="84" customWidth="1"/>
    <col min="4360" max="4370" width="7.7109375" style="84" customWidth="1"/>
    <col min="4371" max="4371" width="6.7109375" style="84" customWidth="1"/>
    <col min="4372" max="4372" width="7.85546875" style="84" customWidth="1"/>
    <col min="4373" max="4373" width="8.28515625" style="84" customWidth="1"/>
    <col min="4374" max="4375" width="8.85546875" style="84"/>
    <col min="4376" max="4380" width="0" style="84" hidden="1" customWidth="1"/>
    <col min="4381" max="4381" width="8.85546875" style="84"/>
    <col min="4382" max="4382" width="7" style="84" customWidth="1"/>
    <col min="4383" max="4383" width="8.85546875" style="84"/>
    <col min="4384" max="4384" width="21.28515625" style="84" customWidth="1"/>
    <col min="4385" max="4385" width="9.5703125" style="84" customWidth="1"/>
    <col min="4386" max="4608" width="8.85546875" style="84"/>
    <col min="4609" max="4609" width="7.85546875" style="84" customWidth="1"/>
    <col min="4610" max="4610" width="23.85546875" style="84" customWidth="1"/>
    <col min="4611" max="4611" width="0" style="84" hidden="1" customWidth="1"/>
    <col min="4612" max="4612" width="9.28515625" style="84" customWidth="1"/>
    <col min="4613" max="4613" width="10.42578125" style="84" customWidth="1"/>
    <col min="4614" max="4614" width="14.28515625" style="84" bestFit="1" customWidth="1"/>
    <col min="4615" max="4615" width="9.5703125" style="84" customWidth="1"/>
    <col min="4616" max="4626" width="7.7109375" style="84" customWidth="1"/>
    <col min="4627" max="4627" width="6.7109375" style="84" customWidth="1"/>
    <col min="4628" max="4628" width="7.85546875" style="84" customWidth="1"/>
    <col min="4629" max="4629" width="8.28515625" style="84" customWidth="1"/>
    <col min="4630" max="4631" width="8.85546875" style="84"/>
    <col min="4632" max="4636" width="0" style="84" hidden="1" customWidth="1"/>
    <col min="4637" max="4637" width="8.85546875" style="84"/>
    <col min="4638" max="4638" width="7" style="84" customWidth="1"/>
    <col min="4639" max="4639" width="8.85546875" style="84"/>
    <col min="4640" max="4640" width="21.28515625" style="84" customWidth="1"/>
    <col min="4641" max="4641" width="9.5703125" style="84" customWidth="1"/>
    <col min="4642" max="4864" width="8.85546875" style="84"/>
    <col min="4865" max="4865" width="7.85546875" style="84" customWidth="1"/>
    <col min="4866" max="4866" width="23.85546875" style="84" customWidth="1"/>
    <col min="4867" max="4867" width="0" style="84" hidden="1" customWidth="1"/>
    <col min="4868" max="4868" width="9.28515625" style="84" customWidth="1"/>
    <col min="4869" max="4869" width="10.42578125" style="84" customWidth="1"/>
    <col min="4870" max="4870" width="14.28515625" style="84" bestFit="1" customWidth="1"/>
    <col min="4871" max="4871" width="9.5703125" style="84" customWidth="1"/>
    <col min="4872" max="4882" width="7.7109375" style="84" customWidth="1"/>
    <col min="4883" max="4883" width="6.7109375" style="84" customWidth="1"/>
    <col min="4884" max="4884" width="7.85546875" style="84" customWidth="1"/>
    <col min="4885" max="4885" width="8.28515625" style="84" customWidth="1"/>
    <col min="4886" max="4887" width="8.85546875" style="84"/>
    <col min="4888" max="4892" width="0" style="84" hidden="1" customWidth="1"/>
    <col min="4893" max="4893" width="8.85546875" style="84"/>
    <col min="4894" max="4894" width="7" style="84" customWidth="1"/>
    <col min="4895" max="4895" width="8.85546875" style="84"/>
    <col min="4896" max="4896" width="21.28515625" style="84" customWidth="1"/>
    <col min="4897" max="4897" width="9.5703125" style="84" customWidth="1"/>
    <col min="4898" max="5120" width="8.85546875" style="84"/>
    <col min="5121" max="5121" width="7.85546875" style="84" customWidth="1"/>
    <col min="5122" max="5122" width="23.85546875" style="84" customWidth="1"/>
    <col min="5123" max="5123" width="0" style="84" hidden="1" customWidth="1"/>
    <col min="5124" max="5124" width="9.28515625" style="84" customWidth="1"/>
    <col min="5125" max="5125" width="10.42578125" style="84" customWidth="1"/>
    <col min="5126" max="5126" width="14.28515625" style="84" bestFit="1" customWidth="1"/>
    <col min="5127" max="5127" width="9.5703125" style="84" customWidth="1"/>
    <col min="5128" max="5138" width="7.7109375" style="84" customWidth="1"/>
    <col min="5139" max="5139" width="6.7109375" style="84" customWidth="1"/>
    <col min="5140" max="5140" width="7.85546875" style="84" customWidth="1"/>
    <col min="5141" max="5141" width="8.28515625" style="84" customWidth="1"/>
    <col min="5142" max="5143" width="8.85546875" style="84"/>
    <col min="5144" max="5148" width="0" style="84" hidden="1" customWidth="1"/>
    <col min="5149" max="5149" width="8.85546875" style="84"/>
    <col min="5150" max="5150" width="7" style="84" customWidth="1"/>
    <col min="5151" max="5151" width="8.85546875" style="84"/>
    <col min="5152" max="5152" width="21.28515625" style="84" customWidth="1"/>
    <col min="5153" max="5153" width="9.5703125" style="84" customWidth="1"/>
    <col min="5154" max="5376" width="8.85546875" style="84"/>
    <col min="5377" max="5377" width="7.85546875" style="84" customWidth="1"/>
    <col min="5378" max="5378" width="23.85546875" style="84" customWidth="1"/>
    <col min="5379" max="5379" width="0" style="84" hidden="1" customWidth="1"/>
    <col min="5380" max="5380" width="9.28515625" style="84" customWidth="1"/>
    <col min="5381" max="5381" width="10.42578125" style="84" customWidth="1"/>
    <col min="5382" max="5382" width="14.28515625" style="84" bestFit="1" customWidth="1"/>
    <col min="5383" max="5383" width="9.5703125" style="84" customWidth="1"/>
    <col min="5384" max="5394" width="7.7109375" style="84" customWidth="1"/>
    <col min="5395" max="5395" width="6.7109375" style="84" customWidth="1"/>
    <col min="5396" max="5396" width="7.85546875" style="84" customWidth="1"/>
    <col min="5397" max="5397" width="8.28515625" style="84" customWidth="1"/>
    <col min="5398" max="5399" width="8.85546875" style="84"/>
    <col min="5400" max="5404" width="0" style="84" hidden="1" customWidth="1"/>
    <col min="5405" max="5405" width="8.85546875" style="84"/>
    <col min="5406" max="5406" width="7" style="84" customWidth="1"/>
    <col min="5407" max="5407" width="8.85546875" style="84"/>
    <col min="5408" max="5408" width="21.28515625" style="84" customWidth="1"/>
    <col min="5409" max="5409" width="9.5703125" style="84" customWidth="1"/>
    <col min="5410" max="5632" width="8.85546875" style="84"/>
    <col min="5633" max="5633" width="7.85546875" style="84" customWidth="1"/>
    <col min="5634" max="5634" width="23.85546875" style="84" customWidth="1"/>
    <col min="5635" max="5635" width="0" style="84" hidden="1" customWidth="1"/>
    <col min="5636" max="5636" width="9.28515625" style="84" customWidth="1"/>
    <col min="5637" max="5637" width="10.42578125" style="84" customWidth="1"/>
    <col min="5638" max="5638" width="14.28515625" style="84" bestFit="1" customWidth="1"/>
    <col min="5639" max="5639" width="9.5703125" style="84" customWidth="1"/>
    <col min="5640" max="5650" width="7.7109375" style="84" customWidth="1"/>
    <col min="5651" max="5651" width="6.7109375" style="84" customWidth="1"/>
    <col min="5652" max="5652" width="7.85546875" style="84" customWidth="1"/>
    <col min="5653" max="5653" width="8.28515625" style="84" customWidth="1"/>
    <col min="5654" max="5655" width="8.85546875" style="84"/>
    <col min="5656" max="5660" width="0" style="84" hidden="1" customWidth="1"/>
    <col min="5661" max="5661" width="8.85546875" style="84"/>
    <col min="5662" max="5662" width="7" style="84" customWidth="1"/>
    <col min="5663" max="5663" width="8.85546875" style="84"/>
    <col min="5664" max="5664" width="21.28515625" style="84" customWidth="1"/>
    <col min="5665" max="5665" width="9.5703125" style="84" customWidth="1"/>
    <col min="5666" max="5888" width="8.85546875" style="84"/>
    <col min="5889" max="5889" width="7.85546875" style="84" customWidth="1"/>
    <col min="5890" max="5890" width="23.85546875" style="84" customWidth="1"/>
    <col min="5891" max="5891" width="0" style="84" hidden="1" customWidth="1"/>
    <col min="5892" max="5892" width="9.28515625" style="84" customWidth="1"/>
    <col min="5893" max="5893" width="10.42578125" style="84" customWidth="1"/>
    <col min="5894" max="5894" width="14.28515625" style="84" bestFit="1" customWidth="1"/>
    <col min="5895" max="5895" width="9.5703125" style="84" customWidth="1"/>
    <col min="5896" max="5906" width="7.7109375" style="84" customWidth="1"/>
    <col min="5907" max="5907" width="6.7109375" style="84" customWidth="1"/>
    <col min="5908" max="5908" width="7.85546875" style="84" customWidth="1"/>
    <col min="5909" max="5909" width="8.28515625" style="84" customWidth="1"/>
    <col min="5910" max="5911" width="8.85546875" style="84"/>
    <col min="5912" max="5916" width="0" style="84" hidden="1" customWidth="1"/>
    <col min="5917" max="5917" width="8.85546875" style="84"/>
    <col min="5918" max="5918" width="7" style="84" customWidth="1"/>
    <col min="5919" max="5919" width="8.85546875" style="84"/>
    <col min="5920" max="5920" width="21.28515625" style="84" customWidth="1"/>
    <col min="5921" max="5921" width="9.5703125" style="84" customWidth="1"/>
    <col min="5922" max="6144" width="8.85546875" style="84"/>
    <col min="6145" max="6145" width="7.85546875" style="84" customWidth="1"/>
    <col min="6146" max="6146" width="23.85546875" style="84" customWidth="1"/>
    <col min="6147" max="6147" width="0" style="84" hidden="1" customWidth="1"/>
    <col min="6148" max="6148" width="9.28515625" style="84" customWidth="1"/>
    <col min="6149" max="6149" width="10.42578125" style="84" customWidth="1"/>
    <col min="6150" max="6150" width="14.28515625" style="84" bestFit="1" customWidth="1"/>
    <col min="6151" max="6151" width="9.5703125" style="84" customWidth="1"/>
    <col min="6152" max="6162" width="7.7109375" style="84" customWidth="1"/>
    <col min="6163" max="6163" width="6.7109375" style="84" customWidth="1"/>
    <col min="6164" max="6164" width="7.85546875" style="84" customWidth="1"/>
    <col min="6165" max="6165" width="8.28515625" style="84" customWidth="1"/>
    <col min="6166" max="6167" width="8.85546875" style="84"/>
    <col min="6168" max="6172" width="0" style="84" hidden="1" customWidth="1"/>
    <col min="6173" max="6173" width="8.85546875" style="84"/>
    <col min="6174" max="6174" width="7" style="84" customWidth="1"/>
    <col min="6175" max="6175" width="8.85546875" style="84"/>
    <col min="6176" max="6176" width="21.28515625" style="84" customWidth="1"/>
    <col min="6177" max="6177" width="9.5703125" style="84" customWidth="1"/>
    <col min="6178" max="6400" width="8.85546875" style="84"/>
    <col min="6401" max="6401" width="7.85546875" style="84" customWidth="1"/>
    <col min="6402" max="6402" width="23.85546875" style="84" customWidth="1"/>
    <col min="6403" max="6403" width="0" style="84" hidden="1" customWidth="1"/>
    <col min="6404" max="6404" width="9.28515625" style="84" customWidth="1"/>
    <col min="6405" max="6405" width="10.42578125" style="84" customWidth="1"/>
    <col min="6406" max="6406" width="14.28515625" style="84" bestFit="1" customWidth="1"/>
    <col min="6407" max="6407" width="9.5703125" style="84" customWidth="1"/>
    <col min="6408" max="6418" width="7.7109375" style="84" customWidth="1"/>
    <col min="6419" max="6419" width="6.7109375" style="84" customWidth="1"/>
    <col min="6420" max="6420" width="7.85546875" style="84" customWidth="1"/>
    <col min="6421" max="6421" width="8.28515625" style="84" customWidth="1"/>
    <col min="6422" max="6423" width="8.85546875" style="84"/>
    <col min="6424" max="6428" width="0" style="84" hidden="1" customWidth="1"/>
    <col min="6429" max="6429" width="8.85546875" style="84"/>
    <col min="6430" max="6430" width="7" style="84" customWidth="1"/>
    <col min="6431" max="6431" width="8.85546875" style="84"/>
    <col min="6432" max="6432" width="21.28515625" style="84" customWidth="1"/>
    <col min="6433" max="6433" width="9.5703125" style="84" customWidth="1"/>
    <col min="6434" max="6656" width="8.85546875" style="84"/>
    <col min="6657" max="6657" width="7.85546875" style="84" customWidth="1"/>
    <col min="6658" max="6658" width="23.85546875" style="84" customWidth="1"/>
    <col min="6659" max="6659" width="0" style="84" hidden="1" customWidth="1"/>
    <col min="6660" max="6660" width="9.28515625" style="84" customWidth="1"/>
    <col min="6661" max="6661" width="10.42578125" style="84" customWidth="1"/>
    <col min="6662" max="6662" width="14.28515625" style="84" bestFit="1" customWidth="1"/>
    <col min="6663" max="6663" width="9.5703125" style="84" customWidth="1"/>
    <col min="6664" max="6674" width="7.7109375" style="84" customWidth="1"/>
    <col min="6675" max="6675" width="6.7109375" style="84" customWidth="1"/>
    <col min="6676" max="6676" width="7.85546875" style="84" customWidth="1"/>
    <col min="6677" max="6677" width="8.28515625" style="84" customWidth="1"/>
    <col min="6678" max="6679" width="8.85546875" style="84"/>
    <col min="6680" max="6684" width="0" style="84" hidden="1" customWidth="1"/>
    <col min="6685" max="6685" width="8.85546875" style="84"/>
    <col min="6686" max="6686" width="7" style="84" customWidth="1"/>
    <col min="6687" max="6687" width="8.85546875" style="84"/>
    <col min="6688" max="6688" width="21.28515625" style="84" customWidth="1"/>
    <col min="6689" max="6689" width="9.5703125" style="84" customWidth="1"/>
    <col min="6690" max="6912" width="8.85546875" style="84"/>
    <col min="6913" max="6913" width="7.85546875" style="84" customWidth="1"/>
    <col min="6914" max="6914" width="23.85546875" style="84" customWidth="1"/>
    <col min="6915" max="6915" width="0" style="84" hidden="1" customWidth="1"/>
    <col min="6916" max="6916" width="9.28515625" style="84" customWidth="1"/>
    <col min="6917" max="6917" width="10.42578125" style="84" customWidth="1"/>
    <col min="6918" max="6918" width="14.28515625" style="84" bestFit="1" customWidth="1"/>
    <col min="6919" max="6919" width="9.5703125" style="84" customWidth="1"/>
    <col min="6920" max="6930" width="7.7109375" style="84" customWidth="1"/>
    <col min="6931" max="6931" width="6.7109375" style="84" customWidth="1"/>
    <col min="6932" max="6932" width="7.85546875" style="84" customWidth="1"/>
    <col min="6933" max="6933" width="8.28515625" style="84" customWidth="1"/>
    <col min="6934" max="6935" width="8.85546875" style="84"/>
    <col min="6936" max="6940" width="0" style="84" hidden="1" customWidth="1"/>
    <col min="6941" max="6941" width="8.85546875" style="84"/>
    <col min="6942" max="6942" width="7" style="84" customWidth="1"/>
    <col min="6943" max="6943" width="8.85546875" style="84"/>
    <col min="6944" max="6944" width="21.28515625" style="84" customWidth="1"/>
    <col min="6945" max="6945" width="9.5703125" style="84" customWidth="1"/>
    <col min="6946" max="7168" width="8.85546875" style="84"/>
    <col min="7169" max="7169" width="7.85546875" style="84" customWidth="1"/>
    <col min="7170" max="7170" width="23.85546875" style="84" customWidth="1"/>
    <col min="7171" max="7171" width="0" style="84" hidden="1" customWidth="1"/>
    <col min="7172" max="7172" width="9.28515625" style="84" customWidth="1"/>
    <col min="7173" max="7173" width="10.42578125" style="84" customWidth="1"/>
    <col min="7174" max="7174" width="14.28515625" style="84" bestFit="1" customWidth="1"/>
    <col min="7175" max="7175" width="9.5703125" style="84" customWidth="1"/>
    <col min="7176" max="7186" width="7.7109375" style="84" customWidth="1"/>
    <col min="7187" max="7187" width="6.7109375" style="84" customWidth="1"/>
    <col min="7188" max="7188" width="7.85546875" style="84" customWidth="1"/>
    <col min="7189" max="7189" width="8.28515625" style="84" customWidth="1"/>
    <col min="7190" max="7191" width="8.85546875" style="84"/>
    <col min="7192" max="7196" width="0" style="84" hidden="1" customWidth="1"/>
    <col min="7197" max="7197" width="8.85546875" style="84"/>
    <col min="7198" max="7198" width="7" style="84" customWidth="1"/>
    <col min="7199" max="7199" width="8.85546875" style="84"/>
    <col min="7200" max="7200" width="21.28515625" style="84" customWidth="1"/>
    <col min="7201" max="7201" width="9.5703125" style="84" customWidth="1"/>
    <col min="7202" max="7424" width="8.85546875" style="84"/>
    <col min="7425" max="7425" width="7.85546875" style="84" customWidth="1"/>
    <col min="7426" max="7426" width="23.85546875" style="84" customWidth="1"/>
    <col min="7427" max="7427" width="0" style="84" hidden="1" customWidth="1"/>
    <col min="7428" max="7428" width="9.28515625" style="84" customWidth="1"/>
    <col min="7429" max="7429" width="10.42578125" style="84" customWidth="1"/>
    <col min="7430" max="7430" width="14.28515625" style="84" bestFit="1" customWidth="1"/>
    <col min="7431" max="7431" width="9.5703125" style="84" customWidth="1"/>
    <col min="7432" max="7442" width="7.7109375" style="84" customWidth="1"/>
    <col min="7443" max="7443" width="6.7109375" style="84" customWidth="1"/>
    <col min="7444" max="7444" width="7.85546875" style="84" customWidth="1"/>
    <col min="7445" max="7445" width="8.28515625" style="84" customWidth="1"/>
    <col min="7446" max="7447" width="8.85546875" style="84"/>
    <col min="7448" max="7452" width="0" style="84" hidden="1" customWidth="1"/>
    <col min="7453" max="7453" width="8.85546875" style="84"/>
    <col min="7454" max="7454" width="7" style="84" customWidth="1"/>
    <col min="7455" max="7455" width="8.85546875" style="84"/>
    <col min="7456" max="7456" width="21.28515625" style="84" customWidth="1"/>
    <col min="7457" max="7457" width="9.5703125" style="84" customWidth="1"/>
    <col min="7458" max="7680" width="8.85546875" style="84"/>
    <col min="7681" max="7681" width="7.85546875" style="84" customWidth="1"/>
    <col min="7682" max="7682" width="23.85546875" style="84" customWidth="1"/>
    <col min="7683" max="7683" width="0" style="84" hidden="1" customWidth="1"/>
    <col min="7684" max="7684" width="9.28515625" style="84" customWidth="1"/>
    <col min="7685" max="7685" width="10.42578125" style="84" customWidth="1"/>
    <col min="7686" max="7686" width="14.28515625" style="84" bestFit="1" customWidth="1"/>
    <col min="7687" max="7687" width="9.5703125" style="84" customWidth="1"/>
    <col min="7688" max="7698" width="7.7109375" style="84" customWidth="1"/>
    <col min="7699" max="7699" width="6.7109375" style="84" customWidth="1"/>
    <col min="7700" max="7700" width="7.85546875" style="84" customWidth="1"/>
    <col min="7701" max="7701" width="8.28515625" style="84" customWidth="1"/>
    <col min="7702" max="7703" width="8.85546875" style="84"/>
    <col min="7704" max="7708" width="0" style="84" hidden="1" customWidth="1"/>
    <col min="7709" max="7709" width="8.85546875" style="84"/>
    <col min="7710" max="7710" width="7" style="84" customWidth="1"/>
    <col min="7711" max="7711" width="8.85546875" style="84"/>
    <col min="7712" max="7712" width="21.28515625" style="84" customWidth="1"/>
    <col min="7713" max="7713" width="9.5703125" style="84" customWidth="1"/>
    <col min="7714" max="7936" width="8.85546875" style="84"/>
    <col min="7937" max="7937" width="7.85546875" style="84" customWidth="1"/>
    <col min="7938" max="7938" width="23.85546875" style="84" customWidth="1"/>
    <col min="7939" max="7939" width="0" style="84" hidden="1" customWidth="1"/>
    <col min="7940" max="7940" width="9.28515625" style="84" customWidth="1"/>
    <col min="7941" max="7941" width="10.42578125" style="84" customWidth="1"/>
    <col min="7942" max="7942" width="14.28515625" style="84" bestFit="1" customWidth="1"/>
    <col min="7943" max="7943" width="9.5703125" style="84" customWidth="1"/>
    <col min="7944" max="7954" width="7.7109375" style="84" customWidth="1"/>
    <col min="7955" max="7955" width="6.7109375" style="84" customWidth="1"/>
    <col min="7956" max="7956" width="7.85546875" style="84" customWidth="1"/>
    <col min="7957" max="7957" width="8.28515625" style="84" customWidth="1"/>
    <col min="7958" max="7959" width="8.85546875" style="84"/>
    <col min="7960" max="7964" width="0" style="84" hidden="1" customWidth="1"/>
    <col min="7965" max="7965" width="8.85546875" style="84"/>
    <col min="7966" max="7966" width="7" style="84" customWidth="1"/>
    <col min="7967" max="7967" width="8.85546875" style="84"/>
    <col min="7968" max="7968" width="21.28515625" style="84" customWidth="1"/>
    <col min="7969" max="7969" width="9.5703125" style="84" customWidth="1"/>
    <col min="7970" max="8192" width="8.85546875" style="84"/>
    <col min="8193" max="8193" width="7.85546875" style="84" customWidth="1"/>
    <col min="8194" max="8194" width="23.85546875" style="84" customWidth="1"/>
    <col min="8195" max="8195" width="0" style="84" hidden="1" customWidth="1"/>
    <col min="8196" max="8196" width="9.28515625" style="84" customWidth="1"/>
    <col min="8197" max="8197" width="10.42578125" style="84" customWidth="1"/>
    <col min="8198" max="8198" width="14.28515625" style="84" bestFit="1" customWidth="1"/>
    <col min="8199" max="8199" width="9.5703125" style="84" customWidth="1"/>
    <col min="8200" max="8210" width="7.7109375" style="84" customWidth="1"/>
    <col min="8211" max="8211" width="6.7109375" style="84" customWidth="1"/>
    <col min="8212" max="8212" width="7.85546875" style="84" customWidth="1"/>
    <col min="8213" max="8213" width="8.28515625" style="84" customWidth="1"/>
    <col min="8214" max="8215" width="8.85546875" style="84"/>
    <col min="8216" max="8220" width="0" style="84" hidden="1" customWidth="1"/>
    <col min="8221" max="8221" width="8.85546875" style="84"/>
    <col min="8222" max="8222" width="7" style="84" customWidth="1"/>
    <col min="8223" max="8223" width="8.85546875" style="84"/>
    <col min="8224" max="8224" width="21.28515625" style="84" customWidth="1"/>
    <col min="8225" max="8225" width="9.5703125" style="84" customWidth="1"/>
    <col min="8226" max="8448" width="8.85546875" style="84"/>
    <col min="8449" max="8449" width="7.85546875" style="84" customWidth="1"/>
    <col min="8450" max="8450" width="23.85546875" style="84" customWidth="1"/>
    <col min="8451" max="8451" width="0" style="84" hidden="1" customWidth="1"/>
    <col min="8452" max="8452" width="9.28515625" style="84" customWidth="1"/>
    <col min="8453" max="8453" width="10.42578125" style="84" customWidth="1"/>
    <col min="8454" max="8454" width="14.28515625" style="84" bestFit="1" customWidth="1"/>
    <col min="8455" max="8455" width="9.5703125" style="84" customWidth="1"/>
    <col min="8456" max="8466" width="7.7109375" style="84" customWidth="1"/>
    <col min="8467" max="8467" width="6.7109375" style="84" customWidth="1"/>
    <col min="8468" max="8468" width="7.85546875" style="84" customWidth="1"/>
    <col min="8469" max="8469" width="8.28515625" style="84" customWidth="1"/>
    <col min="8470" max="8471" width="8.85546875" style="84"/>
    <col min="8472" max="8476" width="0" style="84" hidden="1" customWidth="1"/>
    <col min="8477" max="8477" width="8.85546875" style="84"/>
    <col min="8478" max="8478" width="7" style="84" customWidth="1"/>
    <col min="8479" max="8479" width="8.85546875" style="84"/>
    <col min="8480" max="8480" width="21.28515625" style="84" customWidth="1"/>
    <col min="8481" max="8481" width="9.5703125" style="84" customWidth="1"/>
    <col min="8482" max="8704" width="8.85546875" style="84"/>
    <col min="8705" max="8705" width="7.85546875" style="84" customWidth="1"/>
    <col min="8706" max="8706" width="23.85546875" style="84" customWidth="1"/>
    <col min="8707" max="8707" width="0" style="84" hidden="1" customWidth="1"/>
    <col min="8708" max="8708" width="9.28515625" style="84" customWidth="1"/>
    <col min="8709" max="8709" width="10.42578125" style="84" customWidth="1"/>
    <col min="8710" max="8710" width="14.28515625" style="84" bestFit="1" customWidth="1"/>
    <col min="8711" max="8711" width="9.5703125" style="84" customWidth="1"/>
    <col min="8712" max="8722" width="7.7109375" style="84" customWidth="1"/>
    <col min="8723" max="8723" width="6.7109375" style="84" customWidth="1"/>
    <col min="8724" max="8724" width="7.85546875" style="84" customWidth="1"/>
    <col min="8725" max="8725" width="8.28515625" style="84" customWidth="1"/>
    <col min="8726" max="8727" width="8.85546875" style="84"/>
    <col min="8728" max="8732" width="0" style="84" hidden="1" customWidth="1"/>
    <col min="8733" max="8733" width="8.85546875" style="84"/>
    <col min="8734" max="8734" width="7" style="84" customWidth="1"/>
    <col min="8735" max="8735" width="8.85546875" style="84"/>
    <col min="8736" max="8736" width="21.28515625" style="84" customWidth="1"/>
    <col min="8737" max="8737" width="9.5703125" style="84" customWidth="1"/>
    <col min="8738" max="8960" width="8.85546875" style="84"/>
    <col min="8961" max="8961" width="7.85546875" style="84" customWidth="1"/>
    <col min="8962" max="8962" width="23.85546875" style="84" customWidth="1"/>
    <col min="8963" max="8963" width="0" style="84" hidden="1" customWidth="1"/>
    <col min="8964" max="8964" width="9.28515625" style="84" customWidth="1"/>
    <col min="8965" max="8965" width="10.42578125" style="84" customWidth="1"/>
    <col min="8966" max="8966" width="14.28515625" style="84" bestFit="1" customWidth="1"/>
    <col min="8967" max="8967" width="9.5703125" style="84" customWidth="1"/>
    <col min="8968" max="8978" width="7.7109375" style="84" customWidth="1"/>
    <col min="8979" max="8979" width="6.7109375" style="84" customWidth="1"/>
    <col min="8980" max="8980" width="7.85546875" style="84" customWidth="1"/>
    <col min="8981" max="8981" width="8.28515625" style="84" customWidth="1"/>
    <col min="8982" max="8983" width="8.85546875" style="84"/>
    <col min="8984" max="8988" width="0" style="84" hidden="1" customWidth="1"/>
    <col min="8989" max="8989" width="8.85546875" style="84"/>
    <col min="8990" max="8990" width="7" style="84" customWidth="1"/>
    <col min="8991" max="8991" width="8.85546875" style="84"/>
    <col min="8992" max="8992" width="21.28515625" style="84" customWidth="1"/>
    <col min="8993" max="8993" width="9.5703125" style="84" customWidth="1"/>
    <col min="8994" max="9216" width="8.85546875" style="84"/>
    <col min="9217" max="9217" width="7.85546875" style="84" customWidth="1"/>
    <col min="9218" max="9218" width="23.85546875" style="84" customWidth="1"/>
    <col min="9219" max="9219" width="0" style="84" hidden="1" customWidth="1"/>
    <col min="9220" max="9220" width="9.28515625" style="84" customWidth="1"/>
    <col min="9221" max="9221" width="10.42578125" style="84" customWidth="1"/>
    <col min="9222" max="9222" width="14.28515625" style="84" bestFit="1" customWidth="1"/>
    <col min="9223" max="9223" width="9.5703125" style="84" customWidth="1"/>
    <col min="9224" max="9234" width="7.7109375" style="84" customWidth="1"/>
    <col min="9235" max="9235" width="6.7109375" style="84" customWidth="1"/>
    <col min="9236" max="9236" width="7.85546875" style="84" customWidth="1"/>
    <col min="9237" max="9237" width="8.28515625" style="84" customWidth="1"/>
    <col min="9238" max="9239" width="8.85546875" style="84"/>
    <col min="9240" max="9244" width="0" style="84" hidden="1" customWidth="1"/>
    <col min="9245" max="9245" width="8.85546875" style="84"/>
    <col min="9246" max="9246" width="7" style="84" customWidth="1"/>
    <col min="9247" max="9247" width="8.85546875" style="84"/>
    <col min="9248" max="9248" width="21.28515625" style="84" customWidth="1"/>
    <col min="9249" max="9249" width="9.5703125" style="84" customWidth="1"/>
    <col min="9250" max="9472" width="8.85546875" style="84"/>
    <col min="9473" max="9473" width="7.85546875" style="84" customWidth="1"/>
    <col min="9474" max="9474" width="23.85546875" style="84" customWidth="1"/>
    <col min="9475" max="9475" width="0" style="84" hidden="1" customWidth="1"/>
    <col min="9476" max="9476" width="9.28515625" style="84" customWidth="1"/>
    <col min="9477" max="9477" width="10.42578125" style="84" customWidth="1"/>
    <col min="9478" max="9478" width="14.28515625" style="84" bestFit="1" customWidth="1"/>
    <col min="9479" max="9479" width="9.5703125" style="84" customWidth="1"/>
    <col min="9480" max="9490" width="7.7109375" style="84" customWidth="1"/>
    <col min="9491" max="9491" width="6.7109375" style="84" customWidth="1"/>
    <col min="9492" max="9492" width="7.85546875" style="84" customWidth="1"/>
    <col min="9493" max="9493" width="8.28515625" style="84" customWidth="1"/>
    <col min="9494" max="9495" width="8.85546875" style="84"/>
    <col min="9496" max="9500" width="0" style="84" hidden="1" customWidth="1"/>
    <col min="9501" max="9501" width="8.85546875" style="84"/>
    <col min="9502" max="9502" width="7" style="84" customWidth="1"/>
    <col min="9503" max="9503" width="8.85546875" style="84"/>
    <col min="9504" max="9504" width="21.28515625" style="84" customWidth="1"/>
    <col min="9505" max="9505" width="9.5703125" style="84" customWidth="1"/>
    <col min="9506" max="9728" width="8.85546875" style="84"/>
    <col min="9729" max="9729" width="7.85546875" style="84" customWidth="1"/>
    <col min="9730" max="9730" width="23.85546875" style="84" customWidth="1"/>
    <col min="9731" max="9731" width="0" style="84" hidden="1" customWidth="1"/>
    <col min="9732" max="9732" width="9.28515625" style="84" customWidth="1"/>
    <col min="9733" max="9733" width="10.42578125" style="84" customWidth="1"/>
    <col min="9734" max="9734" width="14.28515625" style="84" bestFit="1" customWidth="1"/>
    <col min="9735" max="9735" width="9.5703125" style="84" customWidth="1"/>
    <col min="9736" max="9746" width="7.7109375" style="84" customWidth="1"/>
    <col min="9747" max="9747" width="6.7109375" style="84" customWidth="1"/>
    <col min="9748" max="9748" width="7.85546875" style="84" customWidth="1"/>
    <col min="9749" max="9749" width="8.28515625" style="84" customWidth="1"/>
    <col min="9750" max="9751" width="8.85546875" style="84"/>
    <col min="9752" max="9756" width="0" style="84" hidden="1" customWidth="1"/>
    <col min="9757" max="9757" width="8.85546875" style="84"/>
    <col min="9758" max="9758" width="7" style="84" customWidth="1"/>
    <col min="9759" max="9759" width="8.85546875" style="84"/>
    <col min="9760" max="9760" width="21.28515625" style="84" customWidth="1"/>
    <col min="9761" max="9761" width="9.5703125" style="84" customWidth="1"/>
    <col min="9762" max="9984" width="8.85546875" style="84"/>
    <col min="9985" max="9985" width="7.85546875" style="84" customWidth="1"/>
    <col min="9986" max="9986" width="23.85546875" style="84" customWidth="1"/>
    <col min="9987" max="9987" width="0" style="84" hidden="1" customWidth="1"/>
    <col min="9988" max="9988" width="9.28515625" style="84" customWidth="1"/>
    <col min="9989" max="9989" width="10.42578125" style="84" customWidth="1"/>
    <col min="9990" max="9990" width="14.28515625" style="84" bestFit="1" customWidth="1"/>
    <col min="9991" max="9991" width="9.5703125" style="84" customWidth="1"/>
    <col min="9992" max="10002" width="7.7109375" style="84" customWidth="1"/>
    <col min="10003" max="10003" width="6.7109375" style="84" customWidth="1"/>
    <col min="10004" max="10004" width="7.85546875" style="84" customWidth="1"/>
    <col min="10005" max="10005" width="8.28515625" style="84" customWidth="1"/>
    <col min="10006" max="10007" width="8.85546875" style="84"/>
    <col min="10008" max="10012" width="0" style="84" hidden="1" customWidth="1"/>
    <col min="10013" max="10013" width="8.85546875" style="84"/>
    <col min="10014" max="10014" width="7" style="84" customWidth="1"/>
    <col min="10015" max="10015" width="8.85546875" style="84"/>
    <col min="10016" max="10016" width="21.28515625" style="84" customWidth="1"/>
    <col min="10017" max="10017" width="9.5703125" style="84" customWidth="1"/>
    <col min="10018" max="10240" width="8.85546875" style="84"/>
    <col min="10241" max="10241" width="7.85546875" style="84" customWidth="1"/>
    <col min="10242" max="10242" width="23.85546875" style="84" customWidth="1"/>
    <col min="10243" max="10243" width="0" style="84" hidden="1" customWidth="1"/>
    <col min="10244" max="10244" width="9.28515625" style="84" customWidth="1"/>
    <col min="10245" max="10245" width="10.42578125" style="84" customWidth="1"/>
    <col min="10246" max="10246" width="14.28515625" style="84" bestFit="1" customWidth="1"/>
    <col min="10247" max="10247" width="9.5703125" style="84" customWidth="1"/>
    <col min="10248" max="10258" width="7.7109375" style="84" customWidth="1"/>
    <col min="10259" max="10259" width="6.7109375" style="84" customWidth="1"/>
    <col min="10260" max="10260" width="7.85546875" style="84" customWidth="1"/>
    <col min="10261" max="10261" width="8.28515625" style="84" customWidth="1"/>
    <col min="10262" max="10263" width="8.85546875" style="84"/>
    <col min="10264" max="10268" width="0" style="84" hidden="1" customWidth="1"/>
    <col min="10269" max="10269" width="8.85546875" style="84"/>
    <col min="10270" max="10270" width="7" style="84" customWidth="1"/>
    <col min="10271" max="10271" width="8.85546875" style="84"/>
    <col min="10272" max="10272" width="21.28515625" style="84" customWidth="1"/>
    <col min="10273" max="10273" width="9.5703125" style="84" customWidth="1"/>
    <col min="10274" max="10496" width="8.85546875" style="84"/>
    <col min="10497" max="10497" width="7.85546875" style="84" customWidth="1"/>
    <col min="10498" max="10498" width="23.85546875" style="84" customWidth="1"/>
    <col min="10499" max="10499" width="0" style="84" hidden="1" customWidth="1"/>
    <col min="10500" max="10500" width="9.28515625" style="84" customWidth="1"/>
    <col min="10501" max="10501" width="10.42578125" style="84" customWidth="1"/>
    <col min="10502" max="10502" width="14.28515625" style="84" bestFit="1" customWidth="1"/>
    <col min="10503" max="10503" width="9.5703125" style="84" customWidth="1"/>
    <col min="10504" max="10514" width="7.7109375" style="84" customWidth="1"/>
    <col min="10515" max="10515" width="6.7109375" style="84" customWidth="1"/>
    <col min="10516" max="10516" width="7.85546875" style="84" customWidth="1"/>
    <col min="10517" max="10517" width="8.28515625" style="84" customWidth="1"/>
    <col min="10518" max="10519" width="8.85546875" style="84"/>
    <col min="10520" max="10524" width="0" style="84" hidden="1" customWidth="1"/>
    <col min="10525" max="10525" width="8.85546875" style="84"/>
    <col min="10526" max="10526" width="7" style="84" customWidth="1"/>
    <col min="10527" max="10527" width="8.85546875" style="84"/>
    <col min="10528" max="10528" width="21.28515625" style="84" customWidth="1"/>
    <col min="10529" max="10529" width="9.5703125" style="84" customWidth="1"/>
    <col min="10530" max="10752" width="8.85546875" style="84"/>
    <col min="10753" max="10753" width="7.85546875" style="84" customWidth="1"/>
    <col min="10754" max="10754" width="23.85546875" style="84" customWidth="1"/>
    <col min="10755" max="10755" width="0" style="84" hidden="1" customWidth="1"/>
    <col min="10756" max="10756" width="9.28515625" style="84" customWidth="1"/>
    <col min="10757" max="10757" width="10.42578125" style="84" customWidth="1"/>
    <col min="10758" max="10758" width="14.28515625" style="84" bestFit="1" customWidth="1"/>
    <col min="10759" max="10759" width="9.5703125" style="84" customWidth="1"/>
    <col min="10760" max="10770" width="7.7109375" style="84" customWidth="1"/>
    <col min="10771" max="10771" width="6.7109375" style="84" customWidth="1"/>
    <col min="10772" max="10772" width="7.85546875" style="84" customWidth="1"/>
    <col min="10773" max="10773" width="8.28515625" style="84" customWidth="1"/>
    <col min="10774" max="10775" width="8.85546875" style="84"/>
    <col min="10776" max="10780" width="0" style="84" hidden="1" customWidth="1"/>
    <col min="10781" max="10781" width="8.85546875" style="84"/>
    <col min="10782" max="10782" width="7" style="84" customWidth="1"/>
    <col min="10783" max="10783" width="8.85546875" style="84"/>
    <col min="10784" max="10784" width="21.28515625" style="84" customWidth="1"/>
    <col min="10785" max="10785" width="9.5703125" style="84" customWidth="1"/>
    <col min="10786" max="11008" width="8.85546875" style="84"/>
    <col min="11009" max="11009" width="7.85546875" style="84" customWidth="1"/>
    <col min="11010" max="11010" width="23.85546875" style="84" customWidth="1"/>
    <col min="11011" max="11011" width="0" style="84" hidden="1" customWidth="1"/>
    <col min="11012" max="11012" width="9.28515625" style="84" customWidth="1"/>
    <col min="11013" max="11013" width="10.42578125" style="84" customWidth="1"/>
    <col min="11014" max="11014" width="14.28515625" style="84" bestFit="1" customWidth="1"/>
    <col min="11015" max="11015" width="9.5703125" style="84" customWidth="1"/>
    <col min="11016" max="11026" width="7.7109375" style="84" customWidth="1"/>
    <col min="11027" max="11027" width="6.7109375" style="84" customWidth="1"/>
    <col min="11028" max="11028" width="7.85546875" style="84" customWidth="1"/>
    <col min="11029" max="11029" width="8.28515625" style="84" customWidth="1"/>
    <col min="11030" max="11031" width="8.85546875" style="84"/>
    <col min="11032" max="11036" width="0" style="84" hidden="1" customWidth="1"/>
    <col min="11037" max="11037" width="8.85546875" style="84"/>
    <col min="11038" max="11038" width="7" style="84" customWidth="1"/>
    <col min="11039" max="11039" width="8.85546875" style="84"/>
    <col min="11040" max="11040" width="21.28515625" style="84" customWidth="1"/>
    <col min="11041" max="11041" width="9.5703125" style="84" customWidth="1"/>
    <col min="11042" max="11264" width="8.85546875" style="84"/>
    <col min="11265" max="11265" width="7.85546875" style="84" customWidth="1"/>
    <col min="11266" max="11266" width="23.85546875" style="84" customWidth="1"/>
    <col min="11267" max="11267" width="0" style="84" hidden="1" customWidth="1"/>
    <col min="11268" max="11268" width="9.28515625" style="84" customWidth="1"/>
    <col min="11269" max="11269" width="10.42578125" style="84" customWidth="1"/>
    <col min="11270" max="11270" width="14.28515625" style="84" bestFit="1" customWidth="1"/>
    <col min="11271" max="11271" width="9.5703125" style="84" customWidth="1"/>
    <col min="11272" max="11282" width="7.7109375" style="84" customWidth="1"/>
    <col min="11283" max="11283" width="6.7109375" style="84" customWidth="1"/>
    <col min="11284" max="11284" width="7.85546875" style="84" customWidth="1"/>
    <col min="11285" max="11285" width="8.28515625" style="84" customWidth="1"/>
    <col min="11286" max="11287" width="8.85546875" style="84"/>
    <col min="11288" max="11292" width="0" style="84" hidden="1" customWidth="1"/>
    <col min="11293" max="11293" width="8.85546875" style="84"/>
    <col min="11294" max="11294" width="7" style="84" customWidth="1"/>
    <col min="11295" max="11295" width="8.85546875" style="84"/>
    <col min="11296" max="11296" width="21.28515625" style="84" customWidth="1"/>
    <col min="11297" max="11297" width="9.5703125" style="84" customWidth="1"/>
    <col min="11298" max="11520" width="8.85546875" style="84"/>
    <col min="11521" max="11521" width="7.85546875" style="84" customWidth="1"/>
    <col min="11522" max="11522" width="23.85546875" style="84" customWidth="1"/>
    <col min="11523" max="11523" width="0" style="84" hidden="1" customWidth="1"/>
    <col min="11524" max="11524" width="9.28515625" style="84" customWidth="1"/>
    <col min="11525" max="11525" width="10.42578125" style="84" customWidth="1"/>
    <col min="11526" max="11526" width="14.28515625" style="84" bestFit="1" customWidth="1"/>
    <col min="11527" max="11527" width="9.5703125" style="84" customWidth="1"/>
    <col min="11528" max="11538" width="7.7109375" style="84" customWidth="1"/>
    <col min="11539" max="11539" width="6.7109375" style="84" customWidth="1"/>
    <col min="11540" max="11540" width="7.85546875" style="84" customWidth="1"/>
    <col min="11541" max="11541" width="8.28515625" style="84" customWidth="1"/>
    <col min="11542" max="11543" width="8.85546875" style="84"/>
    <col min="11544" max="11548" width="0" style="84" hidden="1" customWidth="1"/>
    <col min="11549" max="11549" width="8.85546875" style="84"/>
    <col min="11550" max="11550" width="7" style="84" customWidth="1"/>
    <col min="11551" max="11551" width="8.85546875" style="84"/>
    <col min="11552" max="11552" width="21.28515625" style="84" customWidth="1"/>
    <col min="11553" max="11553" width="9.5703125" style="84" customWidth="1"/>
    <col min="11554" max="11776" width="8.85546875" style="84"/>
    <col min="11777" max="11777" width="7.85546875" style="84" customWidth="1"/>
    <col min="11778" max="11778" width="23.85546875" style="84" customWidth="1"/>
    <col min="11779" max="11779" width="0" style="84" hidden="1" customWidth="1"/>
    <col min="11780" max="11780" width="9.28515625" style="84" customWidth="1"/>
    <col min="11781" max="11781" width="10.42578125" style="84" customWidth="1"/>
    <col min="11782" max="11782" width="14.28515625" style="84" bestFit="1" customWidth="1"/>
    <col min="11783" max="11783" width="9.5703125" style="84" customWidth="1"/>
    <col min="11784" max="11794" width="7.7109375" style="84" customWidth="1"/>
    <col min="11795" max="11795" width="6.7109375" style="84" customWidth="1"/>
    <col min="11796" max="11796" width="7.85546875" style="84" customWidth="1"/>
    <col min="11797" max="11797" width="8.28515625" style="84" customWidth="1"/>
    <col min="11798" max="11799" width="8.85546875" style="84"/>
    <col min="11800" max="11804" width="0" style="84" hidden="1" customWidth="1"/>
    <col min="11805" max="11805" width="8.85546875" style="84"/>
    <col min="11806" max="11806" width="7" style="84" customWidth="1"/>
    <col min="11807" max="11807" width="8.85546875" style="84"/>
    <col min="11808" max="11808" width="21.28515625" style="84" customWidth="1"/>
    <col min="11809" max="11809" width="9.5703125" style="84" customWidth="1"/>
    <col min="11810" max="12032" width="8.85546875" style="84"/>
    <col min="12033" max="12033" width="7.85546875" style="84" customWidth="1"/>
    <col min="12034" max="12034" width="23.85546875" style="84" customWidth="1"/>
    <col min="12035" max="12035" width="0" style="84" hidden="1" customWidth="1"/>
    <col min="12036" max="12036" width="9.28515625" style="84" customWidth="1"/>
    <col min="12037" max="12037" width="10.42578125" style="84" customWidth="1"/>
    <col min="12038" max="12038" width="14.28515625" style="84" bestFit="1" customWidth="1"/>
    <col min="12039" max="12039" width="9.5703125" style="84" customWidth="1"/>
    <col min="12040" max="12050" width="7.7109375" style="84" customWidth="1"/>
    <col min="12051" max="12051" width="6.7109375" style="84" customWidth="1"/>
    <col min="12052" max="12052" width="7.85546875" style="84" customWidth="1"/>
    <col min="12053" max="12053" width="8.28515625" style="84" customWidth="1"/>
    <col min="12054" max="12055" width="8.85546875" style="84"/>
    <col min="12056" max="12060" width="0" style="84" hidden="1" customWidth="1"/>
    <col min="12061" max="12061" width="8.85546875" style="84"/>
    <col min="12062" max="12062" width="7" style="84" customWidth="1"/>
    <col min="12063" max="12063" width="8.85546875" style="84"/>
    <col min="12064" max="12064" width="21.28515625" style="84" customWidth="1"/>
    <col min="12065" max="12065" width="9.5703125" style="84" customWidth="1"/>
    <col min="12066" max="12288" width="8.85546875" style="84"/>
    <col min="12289" max="12289" width="7.85546875" style="84" customWidth="1"/>
    <col min="12290" max="12290" width="23.85546875" style="84" customWidth="1"/>
    <col min="12291" max="12291" width="0" style="84" hidden="1" customWidth="1"/>
    <col min="12292" max="12292" width="9.28515625" style="84" customWidth="1"/>
    <col min="12293" max="12293" width="10.42578125" style="84" customWidth="1"/>
    <col min="12294" max="12294" width="14.28515625" style="84" bestFit="1" customWidth="1"/>
    <col min="12295" max="12295" width="9.5703125" style="84" customWidth="1"/>
    <col min="12296" max="12306" width="7.7109375" style="84" customWidth="1"/>
    <col min="12307" max="12307" width="6.7109375" style="84" customWidth="1"/>
    <col min="12308" max="12308" width="7.85546875" style="84" customWidth="1"/>
    <col min="12309" max="12309" width="8.28515625" style="84" customWidth="1"/>
    <col min="12310" max="12311" width="8.85546875" style="84"/>
    <col min="12312" max="12316" width="0" style="84" hidden="1" customWidth="1"/>
    <col min="12317" max="12317" width="8.85546875" style="84"/>
    <col min="12318" max="12318" width="7" style="84" customWidth="1"/>
    <col min="12319" max="12319" width="8.85546875" style="84"/>
    <col min="12320" max="12320" width="21.28515625" style="84" customWidth="1"/>
    <col min="12321" max="12321" width="9.5703125" style="84" customWidth="1"/>
    <col min="12322" max="12544" width="8.85546875" style="84"/>
    <col min="12545" max="12545" width="7.85546875" style="84" customWidth="1"/>
    <col min="12546" max="12546" width="23.85546875" style="84" customWidth="1"/>
    <col min="12547" max="12547" width="0" style="84" hidden="1" customWidth="1"/>
    <col min="12548" max="12548" width="9.28515625" style="84" customWidth="1"/>
    <col min="12549" max="12549" width="10.42578125" style="84" customWidth="1"/>
    <col min="12550" max="12550" width="14.28515625" style="84" bestFit="1" customWidth="1"/>
    <col min="12551" max="12551" width="9.5703125" style="84" customWidth="1"/>
    <col min="12552" max="12562" width="7.7109375" style="84" customWidth="1"/>
    <col min="12563" max="12563" width="6.7109375" style="84" customWidth="1"/>
    <col min="12564" max="12564" width="7.85546875" style="84" customWidth="1"/>
    <col min="12565" max="12565" width="8.28515625" style="84" customWidth="1"/>
    <col min="12566" max="12567" width="8.85546875" style="84"/>
    <col min="12568" max="12572" width="0" style="84" hidden="1" customWidth="1"/>
    <col min="12573" max="12573" width="8.85546875" style="84"/>
    <col min="12574" max="12574" width="7" style="84" customWidth="1"/>
    <col min="12575" max="12575" width="8.85546875" style="84"/>
    <col min="12576" max="12576" width="21.28515625" style="84" customWidth="1"/>
    <col min="12577" max="12577" width="9.5703125" style="84" customWidth="1"/>
    <col min="12578" max="12800" width="8.85546875" style="84"/>
    <col min="12801" max="12801" width="7.85546875" style="84" customWidth="1"/>
    <col min="12802" max="12802" width="23.85546875" style="84" customWidth="1"/>
    <col min="12803" max="12803" width="0" style="84" hidden="1" customWidth="1"/>
    <col min="12804" max="12804" width="9.28515625" style="84" customWidth="1"/>
    <col min="12805" max="12805" width="10.42578125" style="84" customWidth="1"/>
    <col min="12806" max="12806" width="14.28515625" style="84" bestFit="1" customWidth="1"/>
    <col min="12807" max="12807" width="9.5703125" style="84" customWidth="1"/>
    <col min="12808" max="12818" width="7.7109375" style="84" customWidth="1"/>
    <col min="12819" max="12819" width="6.7109375" style="84" customWidth="1"/>
    <col min="12820" max="12820" width="7.85546875" style="84" customWidth="1"/>
    <col min="12821" max="12821" width="8.28515625" style="84" customWidth="1"/>
    <col min="12822" max="12823" width="8.85546875" style="84"/>
    <col min="12824" max="12828" width="0" style="84" hidden="1" customWidth="1"/>
    <col min="12829" max="12829" width="8.85546875" style="84"/>
    <col min="12830" max="12830" width="7" style="84" customWidth="1"/>
    <col min="12831" max="12831" width="8.85546875" style="84"/>
    <col min="12832" max="12832" width="21.28515625" style="84" customWidth="1"/>
    <col min="12833" max="12833" width="9.5703125" style="84" customWidth="1"/>
    <col min="12834" max="13056" width="8.85546875" style="84"/>
    <col min="13057" max="13057" width="7.85546875" style="84" customWidth="1"/>
    <col min="13058" max="13058" width="23.85546875" style="84" customWidth="1"/>
    <col min="13059" max="13059" width="0" style="84" hidden="1" customWidth="1"/>
    <col min="13060" max="13060" width="9.28515625" style="84" customWidth="1"/>
    <col min="13061" max="13061" width="10.42578125" style="84" customWidth="1"/>
    <col min="13062" max="13062" width="14.28515625" style="84" bestFit="1" customWidth="1"/>
    <col min="13063" max="13063" width="9.5703125" style="84" customWidth="1"/>
    <col min="13064" max="13074" width="7.7109375" style="84" customWidth="1"/>
    <col min="13075" max="13075" width="6.7109375" style="84" customWidth="1"/>
    <col min="13076" max="13076" width="7.85546875" style="84" customWidth="1"/>
    <col min="13077" max="13077" width="8.28515625" style="84" customWidth="1"/>
    <col min="13078" max="13079" width="8.85546875" style="84"/>
    <col min="13080" max="13084" width="0" style="84" hidden="1" customWidth="1"/>
    <col min="13085" max="13085" width="8.85546875" style="84"/>
    <col min="13086" max="13086" width="7" style="84" customWidth="1"/>
    <col min="13087" max="13087" width="8.85546875" style="84"/>
    <col min="13088" max="13088" width="21.28515625" style="84" customWidth="1"/>
    <col min="13089" max="13089" width="9.5703125" style="84" customWidth="1"/>
    <col min="13090" max="13312" width="8.85546875" style="84"/>
    <col min="13313" max="13313" width="7.85546875" style="84" customWidth="1"/>
    <col min="13314" max="13314" width="23.85546875" style="84" customWidth="1"/>
    <col min="13315" max="13315" width="0" style="84" hidden="1" customWidth="1"/>
    <col min="13316" max="13316" width="9.28515625" style="84" customWidth="1"/>
    <col min="13317" max="13317" width="10.42578125" style="84" customWidth="1"/>
    <col min="13318" max="13318" width="14.28515625" style="84" bestFit="1" customWidth="1"/>
    <col min="13319" max="13319" width="9.5703125" style="84" customWidth="1"/>
    <col min="13320" max="13330" width="7.7109375" style="84" customWidth="1"/>
    <col min="13331" max="13331" width="6.7109375" style="84" customWidth="1"/>
    <col min="13332" max="13332" width="7.85546875" style="84" customWidth="1"/>
    <col min="13333" max="13333" width="8.28515625" style="84" customWidth="1"/>
    <col min="13334" max="13335" width="8.85546875" style="84"/>
    <col min="13336" max="13340" width="0" style="84" hidden="1" customWidth="1"/>
    <col min="13341" max="13341" width="8.85546875" style="84"/>
    <col min="13342" max="13342" width="7" style="84" customWidth="1"/>
    <col min="13343" max="13343" width="8.85546875" style="84"/>
    <col min="13344" max="13344" width="21.28515625" style="84" customWidth="1"/>
    <col min="13345" max="13345" width="9.5703125" style="84" customWidth="1"/>
    <col min="13346" max="13568" width="8.85546875" style="84"/>
    <col min="13569" max="13569" width="7.85546875" style="84" customWidth="1"/>
    <col min="13570" max="13570" width="23.85546875" style="84" customWidth="1"/>
    <col min="13571" max="13571" width="0" style="84" hidden="1" customWidth="1"/>
    <col min="13572" max="13572" width="9.28515625" style="84" customWidth="1"/>
    <col min="13573" max="13573" width="10.42578125" style="84" customWidth="1"/>
    <col min="13574" max="13574" width="14.28515625" style="84" bestFit="1" customWidth="1"/>
    <col min="13575" max="13575" width="9.5703125" style="84" customWidth="1"/>
    <col min="13576" max="13586" width="7.7109375" style="84" customWidth="1"/>
    <col min="13587" max="13587" width="6.7109375" style="84" customWidth="1"/>
    <col min="13588" max="13588" width="7.85546875" style="84" customWidth="1"/>
    <col min="13589" max="13589" width="8.28515625" style="84" customWidth="1"/>
    <col min="13590" max="13591" width="8.85546875" style="84"/>
    <col min="13592" max="13596" width="0" style="84" hidden="1" customWidth="1"/>
    <col min="13597" max="13597" width="8.85546875" style="84"/>
    <col min="13598" max="13598" width="7" style="84" customWidth="1"/>
    <col min="13599" max="13599" width="8.85546875" style="84"/>
    <col min="13600" max="13600" width="21.28515625" style="84" customWidth="1"/>
    <col min="13601" max="13601" width="9.5703125" style="84" customWidth="1"/>
    <col min="13602" max="13824" width="8.85546875" style="84"/>
    <col min="13825" max="13825" width="7.85546875" style="84" customWidth="1"/>
    <col min="13826" max="13826" width="23.85546875" style="84" customWidth="1"/>
    <col min="13827" max="13827" width="0" style="84" hidden="1" customWidth="1"/>
    <col min="13828" max="13828" width="9.28515625" style="84" customWidth="1"/>
    <col min="13829" max="13829" width="10.42578125" style="84" customWidth="1"/>
    <col min="13830" max="13830" width="14.28515625" style="84" bestFit="1" customWidth="1"/>
    <col min="13831" max="13831" width="9.5703125" style="84" customWidth="1"/>
    <col min="13832" max="13842" width="7.7109375" style="84" customWidth="1"/>
    <col min="13843" max="13843" width="6.7109375" style="84" customWidth="1"/>
    <col min="13844" max="13844" width="7.85546875" style="84" customWidth="1"/>
    <col min="13845" max="13845" width="8.28515625" style="84" customWidth="1"/>
    <col min="13846" max="13847" width="8.85546875" style="84"/>
    <col min="13848" max="13852" width="0" style="84" hidden="1" customWidth="1"/>
    <col min="13853" max="13853" width="8.85546875" style="84"/>
    <col min="13854" max="13854" width="7" style="84" customWidth="1"/>
    <col min="13855" max="13855" width="8.85546875" style="84"/>
    <col min="13856" max="13856" width="21.28515625" style="84" customWidth="1"/>
    <col min="13857" max="13857" width="9.5703125" style="84" customWidth="1"/>
    <col min="13858" max="14080" width="8.85546875" style="84"/>
    <col min="14081" max="14081" width="7.85546875" style="84" customWidth="1"/>
    <col min="14082" max="14082" width="23.85546875" style="84" customWidth="1"/>
    <col min="14083" max="14083" width="0" style="84" hidden="1" customWidth="1"/>
    <col min="14084" max="14084" width="9.28515625" style="84" customWidth="1"/>
    <col min="14085" max="14085" width="10.42578125" style="84" customWidth="1"/>
    <col min="14086" max="14086" width="14.28515625" style="84" bestFit="1" customWidth="1"/>
    <col min="14087" max="14087" width="9.5703125" style="84" customWidth="1"/>
    <col min="14088" max="14098" width="7.7109375" style="84" customWidth="1"/>
    <col min="14099" max="14099" width="6.7109375" style="84" customWidth="1"/>
    <col min="14100" max="14100" width="7.85546875" style="84" customWidth="1"/>
    <col min="14101" max="14101" width="8.28515625" style="84" customWidth="1"/>
    <col min="14102" max="14103" width="8.85546875" style="84"/>
    <col min="14104" max="14108" width="0" style="84" hidden="1" customWidth="1"/>
    <col min="14109" max="14109" width="8.85546875" style="84"/>
    <col min="14110" max="14110" width="7" style="84" customWidth="1"/>
    <col min="14111" max="14111" width="8.85546875" style="84"/>
    <col min="14112" max="14112" width="21.28515625" style="84" customWidth="1"/>
    <col min="14113" max="14113" width="9.5703125" style="84" customWidth="1"/>
    <col min="14114" max="14336" width="8.85546875" style="84"/>
    <col min="14337" max="14337" width="7.85546875" style="84" customWidth="1"/>
    <col min="14338" max="14338" width="23.85546875" style="84" customWidth="1"/>
    <col min="14339" max="14339" width="0" style="84" hidden="1" customWidth="1"/>
    <col min="14340" max="14340" width="9.28515625" style="84" customWidth="1"/>
    <col min="14341" max="14341" width="10.42578125" style="84" customWidth="1"/>
    <col min="14342" max="14342" width="14.28515625" style="84" bestFit="1" customWidth="1"/>
    <col min="14343" max="14343" width="9.5703125" style="84" customWidth="1"/>
    <col min="14344" max="14354" width="7.7109375" style="84" customWidth="1"/>
    <col min="14355" max="14355" width="6.7109375" style="84" customWidth="1"/>
    <col min="14356" max="14356" width="7.85546875" style="84" customWidth="1"/>
    <col min="14357" max="14357" width="8.28515625" style="84" customWidth="1"/>
    <col min="14358" max="14359" width="8.85546875" style="84"/>
    <col min="14360" max="14364" width="0" style="84" hidden="1" customWidth="1"/>
    <col min="14365" max="14365" width="8.85546875" style="84"/>
    <col min="14366" max="14366" width="7" style="84" customWidth="1"/>
    <col min="14367" max="14367" width="8.85546875" style="84"/>
    <col min="14368" max="14368" width="21.28515625" style="84" customWidth="1"/>
    <col min="14369" max="14369" width="9.5703125" style="84" customWidth="1"/>
    <col min="14370" max="14592" width="8.85546875" style="84"/>
    <col min="14593" max="14593" width="7.85546875" style="84" customWidth="1"/>
    <col min="14594" max="14594" width="23.85546875" style="84" customWidth="1"/>
    <col min="14595" max="14595" width="0" style="84" hidden="1" customWidth="1"/>
    <col min="14596" max="14596" width="9.28515625" style="84" customWidth="1"/>
    <col min="14597" max="14597" width="10.42578125" style="84" customWidth="1"/>
    <col min="14598" max="14598" width="14.28515625" style="84" bestFit="1" customWidth="1"/>
    <col min="14599" max="14599" width="9.5703125" style="84" customWidth="1"/>
    <col min="14600" max="14610" width="7.7109375" style="84" customWidth="1"/>
    <col min="14611" max="14611" width="6.7109375" style="84" customWidth="1"/>
    <col min="14612" max="14612" width="7.85546875" style="84" customWidth="1"/>
    <col min="14613" max="14613" width="8.28515625" style="84" customWidth="1"/>
    <col min="14614" max="14615" width="8.85546875" style="84"/>
    <col min="14616" max="14620" width="0" style="84" hidden="1" customWidth="1"/>
    <col min="14621" max="14621" width="8.85546875" style="84"/>
    <col min="14622" max="14622" width="7" style="84" customWidth="1"/>
    <col min="14623" max="14623" width="8.85546875" style="84"/>
    <col min="14624" max="14624" width="21.28515625" style="84" customWidth="1"/>
    <col min="14625" max="14625" width="9.5703125" style="84" customWidth="1"/>
    <col min="14626" max="14848" width="8.85546875" style="84"/>
    <col min="14849" max="14849" width="7.85546875" style="84" customWidth="1"/>
    <col min="14850" max="14850" width="23.85546875" style="84" customWidth="1"/>
    <col min="14851" max="14851" width="0" style="84" hidden="1" customWidth="1"/>
    <col min="14852" max="14852" width="9.28515625" style="84" customWidth="1"/>
    <col min="14853" max="14853" width="10.42578125" style="84" customWidth="1"/>
    <col min="14854" max="14854" width="14.28515625" style="84" bestFit="1" customWidth="1"/>
    <col min="14855" max="14855" width="9.5703125" style="84" customWidth="1"/>
    <col min="14856" max="14866" width="7.7109375" style="84" customWidth="1"/>
    <col min="14867" max="14867" width="6.7109375" style="84" customWidth="1"/>
    <col min="14868" max="14868" width="7.85546875" style="84" customWidth="1"/>
    <col min="14869" max="14869" width="8.28515625" style="84" customWidth="1"/>
    <col min="14870" max="14871" width="8.85546875" style="84"/>
    <col min="14872" max="14876" width="0" style="84" hidden="1" customWidth="1"/>
    <col min="14877" max="14877" width="8.85546875" style="84"/>
    <col min="14878" max="14878" width="7" style="84" customWidth="1"/>
    <col min="14879" max="14879" width="8.85546875" style="84"/>
    <col min="14880" max="14880" width="21.28515625" style="84" customWidth="1"/>
    <col min="14881" max="14881" width="9.5703125" style="84" customWidth="1"/>
    <col min="14882" max="15104" width="8.85546875" style="84"/>
    <col min="15105" max="15105" width="7.85546875" style="84" customWidth="1"/>
    <col min="15106" max="15106" width="23.85546875" style="84" customWidth="1"/>
    <col min="15107" max="15107" width="0" style="84" hidden="1" customWidth="1"/>
    <col min="15108" max="15108" width="9.28515625" style="84" customWidth="1"/>
    <col min="15109" max="15109" width="10.42578125" style="84" customWidth="1"/>
    <col min="15110" max="15110" width="14.28515625" style="84" bestFit="1" customWidth="1"/>
    <col min="15111" max="15111" width="9.5703125" style="84" customWidth="1"/>
    <col min="15112" max="15122" width="7.7109375" style="84" customWidth="1"/>
    <col min="15123" max="15123" width="6.7109375" style="84" customWidth="1"/>
    <col min="15124" max="15124" width="7.85546875" style="84" customWidth="1"/>
    <col min="15125" max="15125" width="8.28515625" style="84" customWidth="1"/>
    <col min="15126" max="15127" width="8.85546875" style="84"/>
    <col min="15128" max="15132" width="0" style="84" hidden="1" customWidth="1"/>
    <col min="15133" max="15133" width="8.85546875" style="84"/>
    <col min="15134" max="15134" width="7" style="84" customWidth="1"/>
    <col min="15135" max="15135" width="8.85546875" style="84"/>
    <col min="15136" max="15136" width="21.28515625" style="84" customWidth="1"/>
    <col min="15137" max="15137" width="9.5703125" style="84" customWidth="1"/>
    <col min="15138" max="15360" width="8.85546875" style="84"/>
    <col min="15361" max="15361" width="7.85546875" style="84" customWidth="1"/>
    <col min="15362" max="15362" width="23.85546875" style="84" customWidth="1"/>
    <col min="15363" max="15363" width="0" style="84" hidden="1" customWidth="1"/>
    <col min="15364" max="15364" width="9.28515625" style="84" customWidth="1"/>
    <col min="15365" max="15365" width="10.42578125" style="84" customWidth="1"/>
    <col min="15366" max="15366" width="14.28515625" style="84" bestFit="1" customWidth="1"/>
    <col min="15367" max="15367" width="9.5703125" style="84" customWidth="1"/>
    <col min="15368" max="15378" width="7.7109375" style="84" customWidth="1"/>
    <col min="15379" max="15379" width="6.7109375" style="84" customWidth="1"/>
    <col min="15380" max="15380" width="7.85546875" style="84" customWidth="1"/>
    <col min="15381" max="15381" width="8.28515625" style="84" customWidth="1"/>
    <col min="15382" max="15383" width="8.85546875" style="84"/>
    <col min="15384" max="15388" width="0" style="84" hidden="1" customWidth="1"/>
    <col min="15389" max="15389" width="8.85546875" style="84"/>
    <col min="15390" max="15390" width="7" style="84" customWidth="1"/>
    <col min="15391" max="15391" width="8.85546875" style="84"/>
    <col min="15392" max="15392" width="21.28515625" style="84" customWidth="1"/>
    <col min="15393" max="15393" width="9.5703125" style="84" customWidth="1"/>
    <col min="15394" max="15616" width="8.85546875" style="84"/>
    <col min="15617" max="15617" width="7.85546875" style="84" customWidth="1"/>
    <col min="15618" max="15618" width="23.85546875" style="84" customWidth="1"/>
    <col min="15619" max="15619" width="0" style="84" hidden="1" customWidth="1"/>
    <col min="15620" max="15620" width="9.28515625" style="84" customWidth="1"/>
    <col min="15621" max="15621" width="10.42578125" style="84" customWidth="1"/>
    <col min="15622" max="15622" width="14.28515625" style="84" bestFit="1" customWidth="1"/>
    <col min="15623" max="15623" width="9.5703125" style="84" customWidth="1"/>
    <col min="15624" max="15634" width="7.7109375" style="84" customWidth="1"/>
    <col min="15635" max="15635" width="6.7109375" style="84" customWidth="1"/>
    <col min="15636" max="15636" width="7.85546875" style="84" customWidth="1"/>
    <col min="15637" max="15637" width="8.28515625" style="84" customWidth="1"/>
    <col min="15638" max="15639" width="8.85546875" style="84"/>
    <col min="15640" max="15644" width="0" style="84" hidden="1" customWidth="1"/>
    <col min="15645" max="15645" width="8.85546875" style="84"/>
    <col min="15646" max="15646" width="7" style="84" customWidth="1"/>
    <col min="15647" max="15647" width="8.85546875" style="84"/>
    <col min="15648" max="15648" width="21.28515625" style="84" customWidth="1"/>
    <col min="15649" max="15649" width="9.5703125" style="84" customWidth="1"/>
    <col min="15650" max="15872" width="8.85546875" style="84"/>
    <col min="15873" max="15873" width="7.85546875" style="84" customWidth="1"/>
    <col min="15874" max="15874" width="23.85546875" style="84" customWidth="1"/>
    <col min="15875" max="15875" width="0" style="84" hidden="1" customWidth="1"/>
    <col min="15876" max="15876" width="9.28515625" style="84" customWidth="1"/>
    <col min="15877" max="15877" width="10.42578125" style="84" customWidth="1"/>
    <col min="15878" max="15878" width="14.28515625" style="84" bestFit="1" customWidth="1"/>
    <col min="15879" max="15879" width="9.5703125" style="84" customWidth="1"/>
    <col min="15880" max="15890" width="7.7109375" style="84" customWidth="1"/>
    <col min="15891" max="15891" width="6.7109375" style="84" customWidth="1"/>
    <col min="15892" max="15892" width="7.85546875" style="84" customWidth="1"/>
    <col min="15893" max="15893" width="8.28515625" style="84" customWidth="1"/>
    <col min="15894" max="15895" width="8.85546875" style="84"/>
    <col min="15896" max="15900" width="0" style="84" hidden="1" customWidth="1"/>
    <col min="15901" max="15901" width="8.85546875" style="84"/>
    <col min="15902" max="15902" width="7" style="84" customWidth="1"/>
    <col min="15903" max="15903" width="8.85546875" style="84"/>
    <col min="15904" max="15904" width="21.28515625" style="84" customWidth="1"/>
    <col min="15905" max="15905" width="9.5703125" style="84" customWidth="1"/>
    <col min="15906" max="16128" width="8.85546875" style="84"/>
    <col min="16129" max="16129" width="7.85546875" style="84" customWidth="1"/>
    <col min="16130" max="16130" width="23.85546875" style="84" customWidth="1"/>
    <col min="16131" max="16131" width="0" style="84" hidden="1" customWidth="1"/>
    <col min="16132" max="16132" width="9.28515625" style="84" customWidth="1"/>
    <col min="16133" max="16133" width="10.42578125" style="84" customWidth="1"/>
    <col min="16134" max="16134" width="14.28515625" style="84" bestFit="1" customWidth="1"/>
    <col min="16135" max="16135" width="9.5703125" style="84" customWidth="1"/>
    <col min="16136" max="16146" width="7.7109375" style="84" customWidth="1"/>
    <col min="16147" max="16147" width="6.7109375" style="84" customWidth="1"/>
    <col min="16148" max="16148" width="7.85546875" style="84" customWidth="1"/>
    <col min="16149" max="16149" width="8.28515625" style="84" customWidth="1"/>
    <col min="16150" max="16151" width="8.85546875" style="84"/>
    <col min="16152" max="16156" width="0" style="84" hidden="1" customWidth="1"/>
    <col min="16157" max="16157" width="8.85546875" style="84"/>
    <col min="16158" max="16158" width="7" style="84" customWidth="1"/>
    <col min="16159" max="16159" width="8.85546875" style="84"/>
    <col min="16160" max="16160" width="21.28515625" style="84" customWidth="1"/>
    <col min="16161" max="16161" width="9.5703125" style="84" customWidth="1"/>
    <col min="16162" max="16384" width="8.85546875" style="84"/>
  </cols>
  <sheetData>
    <row r="1" spans="1:33" s="83" customFormat="1" ht="43.15" customHeight="1" thickBot="1" x14ac:dyDescent="0.25">
      <c r="A1" s="298" t="s">
        <v>23</v>
      </c>
      <c r="B1" s="299" t="s">
        <v>1</v>
      </c>
      <c r="C1" s="300" t="s">
        <v>1</v>
      </c>
      <c r="D1" s="300" t="s">
        <v>2</v>
      </c>
      <c r="E1" s="301" t="s">
        <v>24</v>
      </c>
      <c r="F1" s="302"/>
      <c r="G1" s="302" t="s">
        <v>25</v>
      </c>
      <c r="H1" s="303" t="s">
        <v>14</v>
      </c>
      <c r="I1" s="304" t="s">
        <v>13</v>
      </c>
      <c r="J1" s="305" t="s">
        <v>16</v>
      </c>
      <c r="K1" s="306" t="s">
        <v>49</v>
      </c>
      <c r="L1" s="307" t="s">
        <v>48</v>
      </c>
      <c r="M1" s="308" t="s">
        <v>21</v>
      </c>
      <c r="N1" s="309" t="s">
        <v>22</v>
      </c>
      <c r="O1" s="310" t="s">
        <v>47</v>
      </c>
      <c r="P1" s="311" t="s">
        <v>4</v>
      </c>
      <c r="Q1" s="312" t="s">
        <v>5</v>
      </c>
      <c r="R1" s="313" t="s">
        <v>3</v>
      </c>
      <c r="S1" s="227" t="s">
        <v>57</v>
      </c>
      <c r="T1" s="145" t="s">
        <v>78</v>
      </c>
      <c r="U1" s="145" t="s">
        <v>54</v>
      </c>
      <c r="V1" s="148" t="s">
        <v>55</v>
      </c>
      <c r="W1" s="146" t="s">
        <v>56</v>
      </c>
      <c r="X1" s="228" t="s">
        <v>76</v>
      </c>
      <c r="Y1" s="228" t="s">
        <v>2</v>
      </c>
      <c r="Z1" s="228" t="s">
        <v>80</v>
      </c>
      <c r="AA1" s="228" t="s">
        <v>72</v>
      </c>
      <c r="AB1" s="228" t="s">
        <v>77</v>
      </c>
      <c r="AC1" s="227" t="s">
        <v>81</v>
      </c>
      <c r="AE1" s="423" t="s">
        <v>91</v>
      </c>
      <c r="AF1" s="424"/>
      <c r="AG1" s="425"/>
    </row>
    <row r="2" spans="1:33" x14ac:dyDescent="0.2">
      <c r="A2" s="346">
        <v>211</v>
      </c>
      <c r="B2" s="378" t="s">
        <v>124</v>
      </c>
      <c r="C2" s="378" t="str">
        <f>LOWER(B2)</f>
        <v>brendan beavis</v>
      </c>
      <c r="D2" s="347" t="s">
        <v>14</v>
      </c>
      <c r="E2" s="394" t="s">
        <v>636</v>
      </c>
      <c r="F2" s="411" t="s">
        <v>635</v>
      </c>
      <c r="G2" s="347" t="s">
        <v>60</v>
      </c>
      <c r="H2" s="280">
        <f>IF($D2=H$1,$S2,"")</f>
        <v>100</v>
      </c>
      <c r="I2" s="280" t="str">
        <f t="shared" ref="I2:R2" si="0">IF($D2=I$1,$S2,"")</f>
        <v/>
      </c>
      <c r="J2" s="280" t="str">
        <f t="shared" si="0"/>
        <v/>
      </c>
      <c r="K2" s="280" t="str">
        <f t="shared" si="0"/>
        <v/>
      </c>
      <c r="L2" s="280" t="str">
        <f t="shared" si="0"/>
        <v/>
      </c>
      <c r="M2" s="280" t="str">
        <f t="shared" si="0"/>
        <v/>
      </c>
      <c r="N2" s="280" t="str">
        <f t="shared" si="0"/>
        <v/>
      </c>
      <c r="O2" s="280" t="str">
        <f t="shared" si="0"/>
        <v/>
      </c>
      <c r="P2" s="280" t="str">
        <f t="shared" si="0"/>
        <v/>
      </c>
      <c r="Q2" s="280" t="str">
        <f t="shared" si="0"/>
        <v/>
      </c>
      <c r="R2" s="281" t="str">
        <f t="shared" si="0"/>
        <v/>
      </c>
      <c r="S2" s="380">
        <f t="shared" ref="S2:S29" si="1">IFERROR(VLOOKUP($Z2,Points2019,2,0),0)</f>
        <v>100</v>
      </c>
      <c r="T2" s="272">
        <f t="shared" ref="T2:T3" si="2">AB2-S2</f>
        <v>0</v>
      </c>
      <c r="U2" s="273">
        <f t="shared" ref="U2" si="3">IFERROR(VLOOKUP(D2,BenchmarksRd4,3,0)*86400,"")</f>
        <v>96.509999999999991</v>
      </c>
      <c r="V2" s="274">
        <f>IF(D2="-"," ",(($E2*86400)-U2))</f>
        <v>-7.5559999999999832</v>
      </c>
      <c r="W2" s="275">
        <f>IF(V2=" "," ",IF(V2&lt;=0,10,IF(V2&lt;1,5,IF(V2&lt;2,0,IF(V2&lt;3,-5,-10)))))</f>
        <v>10</v>
      </c>
      <c r="X2" s="247">
        <f t="shared" ref="X2:X29" si="4">IFERROR(VLOOKUP(D2,Class2019,4,0),"n/a")</f>
        <v>7</v>
      </c>
      <c r="Y2" s="155">
        <f t="shared" ref="Y2:Y29" si="5">IFERROR(VLOOKUP(D2,Class2019,3,0),"n/a")</f>
        <v>11</v>
      </c>
      <c r="Z2" s="155">
        <f>IF($Y2="n/a","",IFERROR(COUNTIF($Y$2:$Y2,"="&amp;Y2),""))</f>
        <v>1</v>
      </c>
      <c r="AA2" s="155">
        <f>COUNTIF($X1:X$2,"&lt;"&amp;X2)</f>
        <v>0</v>
      </c>
      <c r="AB2" s="155">
        <f t="shared" ref="AB2:AB29" si="6">IF($Y2="n/a",0,IFERROR(VLOOKUP(Z2+AA2,Points2019,2,0),15))</f>
        <v>100</v>
      </c>
      <c r="AC2" s="151">
        <f>IF(S2=0,0,(S2+T2+W2))</f>
        <v>110</v>
      </c>
      <c r="AE2" s="187" t="s">
        <v>3</v>
      </c>
      <c r="AF2" s="316" t="s">
        <v>65</v>
      </c>
      <c r="AG2" s="317">
        <v>1.2429050925925925E-3</v>
      </c>
    </row>
    <row r="3" spans="1:33" x14ac:dyDescent="0.2">
      <c r="A3" s="229">
        <v>73</v>
      </c>
      <c r="B3" s="1" t="s">
        <v>97</v>
      </c>
      <c r="C3" s="1" t="str">
        <f t="shared" ref="C3:C29" si="7">LOWER(B3)</f>
        <v>david adam</v>
      </c>
      <c r="D3" s="8" t="s">
        <v>16</v>
      </c>
      <c r="E3" s="297" t="s">
        <v>637</v>
      </c>
      <c r="F3" s="2" t="s">
        <v>635</v>
      </c>
      <c r="G3" s="8" t="s">
        <v>369</v>
      </c>
      <c r="H3" s="186" t="str">
        <f t="shared" ref="H3:R26" si="8">IF($D3=H$1,$S3,"")</f>
        <v/>
      </c>
      <c r="I3" s="186" t="str">
        <f t="shared" si="8"/>
        <v/>
      </c>
      <c r="J3" s="186">
        <f t="shared" si="8"/>
        <v>100</v>
      </c>
      <c r="K3" s="186" t="str">
        <f t="shared" si="8"/>
        <v/>
      </c>
      <c r="L3" s="186" t="str">
        <f t="shared" si="8"/>
        <v/>
      </c>
      <c r="M3" s="186" t="str">
        <f t="shared" si="8"/>
        <v/>
      </c>
      <c r="N3" s="186" t="str">
        <f t="shared" si="8"/>
        <v/>
      </c>
      <c r="O3" s="186" t="str">
        <f t="shared" si="8"/>
        <v/>
      </c>
      <c r="P3" s="186" t="str">
        <f t="shared" si="8"/>
        <v/>
      </c>
      <c r="Q3" s="186" t="str">
        <f t="shared" si="8"/>
        <v/>
      </c>
      <c r="R3" s="198" t="str">
        <f t="shared" si="8"/>
        <v/>
      </c>
      <c r="S3" s="373">
        <f t="shared" si="1"/>
        <v>100</v>
      </c>
      <c r="T3" s="138">
        <f t="shared" si="2"/>
        <v>0</v>
      </c>
      <c r="U3" s="125">
        <f t="shared" ref="U3:U4" si="9">IFERROR(VLOOKUP(D3,BenchmarksRd4,3,0)*86400,"")</f>
        <v>96.293000000000006</v>
      </c>
      <c r="V3" s="150">
        <f t="shared" ref="V3:V4" si="10">IF(D3="-"," ",(($E3*86400)-U3))</f>
        <v>-0.42600000000001614</v>
      </c>
      <c r="W3" s="82">
        <f>IF(V3=" "," ",IF(V3&lt;=0,10,IF(V3&lt;1,5,IF(V3&lt;2,0,IF(V3&lt;3,-5,-10)))))</f>
        <v>10</v>
      </c>
      <c r="X3" s="248">
        <f t="shared" si="4"/>
        <v>5</v>
      </c>
      <c r="Y3" s="139">
        <f t="shared" si="5"/>
        <v>9</v>
      </c>
      <c r="Z3" s="139">
        <f>IF($Y3="n/a","",IFERROR(COUNTIF($Y$2:$Y3,"="&amp;Y3),""))</f>
        <v>1</v>
      </c>
      <c r="AA3" s="139">
        <f>COUNTIF($X2:X$2,"&lt;"&amp;X3)</f>
        <v>0</v>
      </c>
      <c r="AB3" s="139">
        <f t="shared" si="6"/>
        <v>100</v>
      </c>
      <c r="AC3" s="152">
        <f t="shared" ref="AC3:AC29" si="11">IF(S3=0,0,(S3+T3+W3))</f>
        <v>110</v>
      </c>
      <c r="AE3" s="188" t="s">
        <v>5</v>
      </c>
      <c r="AF3" s="320" t="s">
        <v>282</v>
      </c>
      <c r="AG3" s="372" t="s">
        <v>283</v>
      </c>
    </row>
    <row r="4" spans="1:33" x14ac:dyDescent="0.2">
      <c r="A4" s="229">
        <v>88</v>
      </c>
      <c r="B4" s="1" t="s">
        <v>64</v>
      </c>
      <c r="C4" s="1" t="str">
        <f t="shared" si="7"/>
        <v>randy stagno navarra</v>
      </c>
      <c r="D4" s="8" t="s">
        <v>16</v>
      </c>
      <c r="E4" s="17" t="s">
        <v>638</v>
      </c>
      <c r="F4" s="8"/>
      <c r="G4" s="8" t="s">
        <v>60</v>
      </c>
      <c r="H4" s="186" t="str">
        <f t="shared" si="8"/>
        <v/>
      </c>
      <c r="I4" s="186" t="str">
        <f t="shared" si="8"/>
        <v/>
      </c>
      <c r="J4" s="186">
        <f t="shared" si="8"/>
        <v>75</v>
      </c>
      <c r="K4" s="186" t="str">
        <f t="shared" si="8"/>
        <v/>
      </c>
      <c r="L4" s="186" t="str">
        <f t="shared" si="8"/>
        <v/>
      </c>
      <c r="M4" s="186" t="str">
        <f t="shared" si="8"/>
        <v/>
      </c>
      <c r="N4" s="186" t="str">
        <f t="shared" si="8"/>
        <v/>
      </c>
      <c r="O4" s="186" t="str">
        <f t="shared" si="8"/>
        <v/>
      </c>
      <c r="P4" s="186" t="str">
        <f t="shared" si="8"/>
        <v/>
      </c>
      <c r="Q4" s="186" t="str">
        <f t="shared" si="8"/>
        <v/>
      </c>
      <c r="R4" s="198" t="str">
        <f t="shared" si="8"/>
        <v/>
      </c>
      <c r="S4" s="373">
        <f t="shared" si="1"/>
        <v>75</v>
      </c>
      <c r="T4" s="138">
        <f>AB4-S4</f>
        <v>0</v>
      </c>
      <c r="U4" s="125">
        <f t="shared" si="9"/>
        <v>96.293000000000006</v>
      </c>
      <c r="V4" s="150">
        <f t="shared" si="10"/>
        <v>1.9749999999999943</v>
      </c>
      <c r="W4" s="82">
        <f t="shared" ref="W4" si="12">IF(V4=" "," ",IF(V4&lt;=0,10,IF(V4&lt;1,5,IF(V4&lt;2,0,IF(V4&lt;3,-5,-10)))))</f>
        <v>0</v>
      </c>
      <c r="X4" s="248">
        <f t="shared" si="4"/>
        <v>5</v>
      </c>
      <c r="Y4" s="139">
        <f t="shared" si="5"/>
        <v>9</v>
      </c>
      <c r="Z4" s="139">
        <f>IF($Y4="n/a","",IFERROR(COUNTIF($Y$2:$Y4,"="&amp;Y4),""))</f>
        <v>2</v>
      </c>
      <c r="AA4" s="139">
        <f>COUNTIF($X$2:X3,"&lt;"&amp;X4)</f>
        <v>0</v>
      </c>
      <c r="AB4" s="139">
        <f t="shared" si="6"/>
        <v>75</v>
      </c>
      <c r="AC4" s="152">
        <f t="shared" si="11"/>
        <v>75</v>
      </c>
      <c r="AE4" s="189" t="s">
        <v>4</v>
      </c>
      <c r="AF4" s="111" t="s">
        <v>64</v>
      </c>
      <c r="AG4" s="322">
        <v>1.1998611111111112E-3</v>
      </c>
    </row>
    <row r="5" spans="1:33" x14ac:dyDescent="0.2">
      <c r="A5" s="229">
        <v>6</v>
      </c>
      <c r="B5" s="1" t="s">
        <v>89</v>
      </c>
      <c r="C5" s="1" t="str">
        <f t="shared" si="7"/>
        <v>russell garner</v>
      </c>
      <c r="D5" s="8" t="s">
        <v>48</v>
      </c>
      <c r="E5" s="17" t="s">
        <v>639</v>
      </c>
      <c r="F5" s="8"/>
      <c r="G5" s="8" t="s">
        <v>107</v>
      </c>
      <c r="H5" s="186" t="str">
        <f t="shared" si="8"/>
        <v/>
      </c>
      <c r="I5" s="186" t="str">
        <f t="shared" si="8"/>
        <v/>
      </c>
      <c r="J5" s="186" t="str">
        <f t="shared" si="8"/>
        <v/>
      </c>
      <c r="K5" s="186" t="str">
        <f t="shared" si="8"/>
        <v/>
      </c>
      <c r="L5" s="186">
        <f t="shared" si="8"/>
        <v>100</v>
      </c>
      <c r="M5" s="186" t="str">
        <f t="shared" si="8"/>
        <v/>
      </c>
      <c r="N5" s="186" t="str">
        <f t="shared" si="8"/>
        <v/>
      </c>
      <c r="O5" s="186" t="str">
        <f t="shared" si="8"/>
        <v/>
      </c>
      <c r="P5" s="186" t="str">
        <f t="shared" si="8"/>
        <v/>
      </c>
      <c r="Q5" s="186" t="str">
        <f t="shared" si="8"/>
        <v/>
      </c>
      <c r="R5" s="198" t="str">
        <f t="shared" si="8"/>
        <v/>
      </c>
      <c r="S5" s="373">
        <f t="shared" si="1"/>
        <v>100</v>
      </c>
      <c r="T5" s="138">
        <f t="shared" ref="T5:T29" si="13">AB5-S5</f>
        <v>0</v>
      </c>
      <c r="U5" s="125">
        <f t="shared" ref="U5:U29" si="14">IFERROR(VLOOKUP(D5,BenchmarksRd4,3,0)*86400,"")</f>
        <v>98.62</v>
      </c>
      <c r="V5" s="150">
        <f t="shared" ref="V5:V29" si="15">IF(D5="-"," ",(($E5*86400)-U5))</f>
        <v>6.3000000000002387E-2</v>
      </c>
      <c r="W5" s="82">
        <f t="shared" ref="W5:W29" si="16">IF(V5=" "," ",IF(V5&lt;=0,10,IF(V5&lt;1,5,IF(V5&lt;2,0,IF(V5&lt;3,-5,-10)))))</f>
        <v>5</v>
      </c>
      <c r="X5" s="248">
        <f t="shared" si="4"/>
        <v>4</v>
      </c>
      <c r="Y5" s="139">
        <f t="shared" si="5"/>
        <v>7</v>
      </c>
      <c r="Z5" s="139">
        <f>IF($Y5="n/a","",IFERROR(COUNTIF($Y$2:$Y5,"="&amp;Y5),""))</f>
        <v>1</v>
      </c>
      <c r="AA5" s="139">
        <f>COUNTIF($X$2:X4,"&lt;"&amp;X5)</f>
        <v>0</v>
      </c>
      <c r="AB5" s="139">
        <f t="shared" si="6"/>
        <v>100</v>
      </c>
      <c r="AC5" s="152">
        <f t="shared" si="11"/>
        <v>105</v>
      </c>
      <c r="AE5" s="190" t="s">
        <v>47</v>
      </c>
      <c r="AF5" s="105" t="s">
        <v>64</v>
      </c>
      <c r="AG5" s="323">
        <v>1.1924768518518519E-3</v>
      </c>
    </row>
    <row r="6" spans="1:33" x14ac:dyDescent="0.2">
      <c r="A6" s="229">
        <v>2</v>
      </c>
      <c r="B6" s="1" t="s">
        <v>125</v>
      </c>
      <c r="C6" s="1" t="str">
        <f t="shared" si="7"/>
        <v>matt brogan</v>
      </c>
      <c r="D6" s="8" t="s">
        <v>49</v>
      </c>
      <c r="E6" s="297" t="s">
        <v>640</v>
      </c>
      <c r="F6" s="2" t="s">
        <v>635</v>
      </c>
      <c r="G6" s="8" t="s">
        <v>246</v>
      </c>
      <c r="H6" s="186" t="str">
        <f t="shared" si="8"/>
        <v/>
      </c>
      <c r="I6" s="186" t="str">
        <f t="shared" si="8"/>
        <v/>
      </c>
      <c r="J6" s="186" t="str">
        <f t="shared" si="8"/>
        <v/>
      </c>
      <c r="K6" s="186">
        <f t="shared" si="8"/>
        <v>100</v>
      </c>
      <c r="L6" s="186" t="str">
        <f t="shared" si="8"/>
        <v/>
      </c>
      <c r="M6" s="186" t="str">
        <f t="shared" si="8"/>
        <v/>
      </c>
      <c r="N6" s="186" t="str">
        <f t="shared" si="8"/>
        <v/>
      </c>
      <c r="O6" s="186" t="str">
        <f t="shared" si="8"/>
        <v/>
      </c>
      <c r="P6" s="186" t="str">
        <f t="shared" si="8"/>
        <v/>
      </c>
      <c r="Q6" s="186" t="str">
        <f t="shared" si="8"/>
        <v/>
      </c>
      <c r="R6" s="198" t="str">
        <f t="shared" si="8"/>
        <v/>
      </c>
      <c r="S6" s="373">
        <f t="shared" si="1"/>
        <v>100</v>
      </c>
      <c r="T6" s="138">
        <f t="shared" si="13"/>
        <v>0</v>
      </c>
      <c r="U6" s="125">
        <f t="shared" si="14"/>
        <v>99.398999999999987</v>
      </c>
      <c r="V6" s="150">
        <f t="shared" si="15"/>
        <v>-0.60899999999999466</v>
      </c>
      <c r="W6" s="82">
        <f t="shared" si="16"/>
        <v>10</v>
      </c>
      <c r="X6" s="248">
        <f t="shared" si="4"/>
        <v>4</v>
      </c>
      <c r="Y6" s="139">
        <f t="shared" si="5"/>
        <v>8</v>
      </c>
      <c r="Z6" s="139">
        <f>IF($Y6="n/a","",IFERROR(COUNTIF($Y$2:$Y6,"="&amp;Y6),""))</f>
        <v>1</v>
      </c>
      <c r="AA6" s="139">
        <f>COUNTIF($X$2:X5,"&lt;"&amp;X6)</f>
        <v>0</v>
      </c>
      <c r="AB6" s="139">
        <f t="shared" si="6"/>
        <v>100</v>
      </c>
      <c r="AC6" s="152">
        <f t="shared" si="11"/>
        <v>110</v>
      </c>
      <c r="AE6" s="191" t="s">
        <v>22</v>
      </c>
      <c r="AF6" s="324" t="s">
        <v>157</v>
      </c>
      <c r="AG6" s="325">
        <v>1.208912037037037E-3</v>
      </c>
    </row>
    <row r="7" spans="1:33" x14ac:dyDescent="0.2">
      <c r="A7" s="229">
        <v>101</v>
      </c>
      <c r="B7" s="1" t="s">
        <v>641</v>
      </c>
      <c r="C7" s="1" t="str">
        <f t="shared" si="7"/>
        <v>steve schreck</v>
      </c>
      <c r="D7" s="8" t="s">
        <v>26</v>
      </c>
      <c r="E7" s="17" t="s">
        <v>642</v>
      </c>
      <c r="F7" s="8"/>
      <c r="G7" s="8" t="s">
        <v>105</v>
      </c>
      <c r="H7" s="186" t="str">
        <f t="shared" si="8"/>
        <v/>
      </c>
      <c r="I7" s="186" t="str">
        <f t="shared" si="8"/>
        <v/>
      </c>
      <c r="J7" s="186" t="str">
        <f t="shared" si="8"/>
        <v/>
      </c>
      <c r="K7" s="186" t="str">
        <f t="shared" si="8"/>
        <v/>
      </c>
      <c r="L7" s="186" t="str">
        <f t="shared" si="8"/>
        <v/>
      </c>
      <c r="M7" s="186" t="str">
        <f t="shared" si="8"/>
        <v/>
      </c>
      <c r="N7" s="186" t="str">
        <f t="shared" si="8"/>
        <v/>
      </c>
      <c r="O7" s="186" t="str">
        <f t="shared" si="8"/>
        <v/>
      </c>
      <c r="P7" s="186" t="str">
        <f t="shared" si="8"/>
        <v/>
      </c>
      <c r="Q7" s="186" t="str">
        <f t="shared" si="8"/>
        <v/>
      </c>
      <c r="R7" s="198" t="str">
        <f t="shared" si="8"/>
        <v/>
      </c>
      <c r="S7" s="373">
        <f t="shared" si="1"/>
        <v>0</v>
      </c>
      <c r="T7" s="138">
        <f t="shared" si="13"/>
        <v>0</v>
      </c>
      <c r="U7" s="125" t="str">
        <f t="shared" si="14"/>
        <v/>
      </c>
      <c r="V7" s="150" t="str">
        <f t="shared" si="15"/>
        <v xml:space="preserve"> </v>
      </c>
      <c r="W7" s="82" t="str">
        <f t="shared" si="16"/>
        <v xml:space="preserve"> </v>
      </c>
      <c r="X7" s="248" t="str">
        <f t="shared" si="4"/>
        <v>n/a</v>
      </c>
      <c r="Y7" s="139" t="str">
        <f t="shared" si="5"/>
        <v>n/a</v>
      </c>
      <c r="Z7" s="139" t="str">
        <f>IF($Y7="n/a","",IFERROR(COUNTIF($Y$2:$Y7,"="&amp;Y7),""))</f>
        <v/>
      </c>
      <c r="AA7" s="139">
        <f>COUNTIF($X$2:X6,"&lt;"&amp;X7)</f>
        <v>0</v>
      </c>
      <c r="AB7" s="139">
        <f t="shared" si="6"/>
        <v>0</v>
      </c>
      <c r="AC7" s="152">
        <f t="shared" si="11"/>
        <v>0</v>
      </c>
      <c r="AE7" s="192" t="s">
        <v>21</v>
      </c>
      <c r="AF7" s="42" t="s">
        <v>285</v>
      </c>
      <c r="AG7" s="374" t="s">
        <v>286</v>
      </c>
    </row>
    <row r="8" spans="1:33" x14ac:dyDescent="0.2">
      <c r="A8" s="229">
        <v>21</v>
      </c>
      <c r="B8" s="1" t="s">
        <v>71</v>
      </c>
      <c r="C8" s="1" t="str">
        <f t="shared" si="7"/>
        <v>gavin newman</v>
      </c>
      <c r="D8" s="8" t="s">
        <v>48</v>
      </c>
      <c r="E8" s="17" t="s">
        <v>643</v>
      </c>
      <c r="F8" s="8"/>
      <c r="G8" s="8" t="s">
        <v>105</v>
      </c>
      <c r="H8" s="186" t="str">
        <f t="shared" si="8"/>
        <v/>
      </c>
      <c r="I8" s="186" t="str">
        <f t="shared" si="8"/>
        <v/>
      </c>
      <c r="J8" s="186" t="str">
        <f t="shared" si="8"/>
        <v/>
      </c>
      <c r="K8" s="186" t="str">
        <f t="shared" si="8"/>
        <v/>
      </c>
      <c r="L8" s="186">
        <f t="shared" si="8"/>
        <v>75</v>
      </c>
      <c r="M8" s="186" t="str">
        <f t="shared" si="8"/>
        <v/>
      </c>
      <c r="N8" s="186" t="str">
        <f t="shared" si="8"/>
        <v/>
      </c>
      <c r="O8" s="186" t="str">
        <f t="shared" si="8"/>
        <v/>
      </c>
      <c r="P8" s="186" t="str">
        <f t="shared" si="8"/>
        <v/>
      </c>
      <c r="Q8" s="186" t="str">
        <f t="shared" si="8"/>
        <v/>
      </c>
      <c r="R8" s="198" t="str">
        <f t="shared" si="8"/>
        <v/>
      </c>
      <c r="S8" s="373">
        <f t="shared" si="1"/>
        <v>75</v>
      </c>
      <c r="T8" s="138">
        <f t="shared" si="13"/>
        <v>0</v>
      </c>
      <c r="U8" s="125">
        <f t="shared" si="14"/>
        <v>98.62</v>
      </c>
      <c r="V8" s="150">
        <f t="shared" si="15"/>
        <v>1.0900000000000034</v>
      </c>
      <c r="W8" s="82">
        <f t="shared" si="16"/>
        <v>0</v>
      </c>
      <c r="X8" s="248">
        <f t="shared" si="4"/>
        <v>4</v>
      </c>
      <c r="Y8" s="139">
        <f t="shared" si="5"/>
        <v>7</v>
      </c>
      <c r="Z8" s="139">
        <f>IF($Y8="n/a","",IFERROR(COUNTIF($Y$2:$Y8,"="&amp;Y8),""))</f>
        <v>2</v>
      </c>
      <c r="AA8" s="139">
        <f>COUNTIF($X$2:X7,"&lt;"&amp;X8)</f>
        <v>0</v>
      </c>
      <c r="AB8" s="139">
        <f t="shared" si="6"/>
        <v>75</v>
      </c>
      <c r="AC8" s="152">
        <f t="shared" si="11"/>
        <v>75</v>
      </c>
      <c r="AE8" s="193" t="s">
        <v>48</v>
      </c>
      <c r="AF8" s="328" t="s">
        <v>89</v>
      </c>
      <c r="AG8" s="329">
        <v>1.1414351851851852E-3</v>
      </c>
    </row>
    <row r="9" spans="1:33" x14ac:dyDescent="0.2">
      <c r="A9" s="229">
        <v>154</v>
      </c>
      <c r="B9" s="1" t="s">
        <v>644</v>
      </c>
      <c r="C9" s="1" t="str">
        <f t="shared" si="7"/>
        <v>peter marks</v>
      </c>
      <c r="D9" s="8" t="s">
        <v>26</v>
      </c>
      <c r="E9" s="17" t="s">
        <v>645</v>
      </c>
      <c r="F9" s="8"/>
      <c r="G9" s="8" t="s">
        <v>60</v>
      </c>
      <c r="H9" s="186" t="str">
        <f t="shared" si="8"/>
        <v/>
      </c>
      <c r="I9" s="186" t="str">
        <f t="shared" si="8"/>
        <v/>
      </c>
      <c r="J9" s="186" t="str">
        <f t="shared" si="8"/>
        <v/>
      </c>
      <c r="K9" s="186" t="str">
        <f t="shared" si="8"/>
        <v/>
      </c>
      <c r="L9" s="186" t="str">
        <f t="shared" si="8"/>
        <v/>
      </c>
      <c r="M9" s="186" t="str">
        <f t="shared" si="8"/>
        <v/>
      </c>
      <c r="N9" s="186" t="str">
        <f t="shared" si="8"/>
        <v/>
      </c>
      <c r="O9" s="186" t="str">
        <f t="shared" si="8"/>
        <v/>
      </c>
      <c r="P9" s="186" t="str">
        <f t="shared" si="8"/>
        <v/>
      </c>
      <c r="Q9" s="186" t="str">
        <f t="shared" si="8"/>
        <v/>
      </c>
      <c r="R9" s="198" t="str">
        <f t="shared" si="8"/>
        <v/>
      </c>
      <c r="S9" s="373">
        <f t="shared" si="1"/>
        <v>0</v>
      </c>
      <c r="T9" s="138">
        <f t="shared" si="13"/>
        <v>0</v>
      </c>
      <c r="U9" s="125" t="str">
        <f t="shared" si="14"/>
        <v/>
      </c>
      <c r="V9" s="150" t="str">
        <f t="shared" si="15"/>
        <v xml:space="preserve"> </v>
      </c>
      <c r="W9" s="82" t="str">
        <f t="shared" si="16"/>
        <v xml:space="preserve"> </v>
      </c>
      <c r="X9" s="248" t="str">
        <f t="shared" si="4"/>
        <v>n/a</v>
      </c>
      <c r="Y9" s="139" t="str">
        <f t="shared" si="5"/>
        <v>n/a</v>
      </c>
      <c r="Z9" s="139" t="str">
        <f>IF($Y9="n/a","",IFERROR(COUNTIF($Y$2:$Y9,"="&amp;Y9),""))</f>
        <v/>
      </c>
      <c r="AA9" s="139">
        <f>COUNTIF($X$2:X8,"&lt;"&amp;X9)</f>
        <v>0</v>
      </c>
      <c r="AB9" s="139">
        <f t="shared" si="6"/>
        <v>0</v>
      </c>
      <c r="AC9" s="152">
        <f t="shared" si="11"/>
        <v>0</v>
      </c>
      <c r="AE9" s="194" t="s">
        <v>49</v>
      </c>
      <c r="AF9" s="326" t="s">
        <v>64</v>
      </c>
      <c r="AG9" s="331">
        <v>1.1504513888888888E-3</v>
      </c>
    </row>
    <row r="10" spans="1:33" x14ac:dyDescent="0.2">
      <c r="A10" s="229">
        <v>998</v>
      </c>
      <c r="B10" s="1" t="s">
        <v>646</v>
      </c>
      <c r="C10" s="1" t="str">
        <f t="shared" si="7"/>
        <v>peter stagno navarra</v>
      </c>
      <c r="D10" s="8" t="s">
        <v>26</v>
      </c>
      <c r="E10" s="17" t="s">
        <v>647</v>
      </c>
      <c r="F10" s="8"/>
      <c r="G10" s="8" t="s">
        <v>303</v>
      </c>
      <c r="H10" s="186" t="str">
        <f t="shared" si="8"/>
        <v/>
      </c>
      <c r="I10" s="186" t="str">
        <f t="shared" si="8"/>
        <v/>
      </c>
      <c r="J10" s="186" t="str">
        <f t="shared" si="8"/>
        <v/>
      </c>
      <c r="K10" s="186" t="str">
        <f t="shared" si="8"/>
        <v/>
      </c>
      <c r="L10" s="186" t="str">
        <f t="shared" si="8"/>
        <v/>
      </c>
      <c r="M10" s="186" t="str">
        <f t="shared" si="8"/>
        <v/>
      </c>
      <c r="N10" s="186" t="str">
        <f t="shared" si="8"/>
        <v/>
      </c>
      <c r="O10" s="186" t="str">
        <f t="shared" si="8"/>
        <v/>
      </c>
      <c r="P10" s="186" t="str">
        <f t="shared" si="8"/>
        <v/>
      </c>
      <c r="Q10" s="186" t="str">
        <f t="shared" si="8"/>
        <v/>
      </c>
      <c r="R10" s="198" t="str">
        <f t="shared" si="8"/>
        <v/>
      </c>
      <c r="S10" s="373">
        <f t="shared" si="1"/>
        <v>0</v>
      </c>
      <c r="T10" s="138">
        <f t="shared" si="13"/>
        <v>0</v>
      </c>
      <c r="U10" s="125" t="str">
        <f t="shared" si="14"/>
        <v/>
      </c>
      <c r="V10" s="150" t="str">
        <f t="shared" si="15"/>
        <v xml:space="preserve"> </v>
      </c>
      <c r="W10" s="82" t="str">
        <f t="shared" si="16"/>
        <v xml:space="preserve"> </v>
      </c>
      <c r="X10" s="248" t="str">
        <f t="shared" si="4"/>
        <v>n/a</v>
      </c>
      <c r="Y10" s="139" t="str">
        <f t="shared" si="5"/>
        <v>n/a</v>
      </c>
      <c r="Z10" s="139" t="str">
        <f>IF($Y10="n/a","",IFERROR(COUNTIF($Y$2:$Y10,"="&amp;Y10),""))</f>
        <v/>
      </c>
      <c r="AA10" s="139">
        <f>COUNTIF($X$2:X9,"&lt;"&amp;X10)</f>
        <v>0</v>
      </c>
      <c r="AB10" s="139">
        <f t="shared" si="6"/>
        <v>0</v>
      </c>
      <c r="AC10" s="152">
        <f t="shared" si="11"/>
        <v>0</v>
      </c>
      <c r="AE10" s="195" t="s">
        <v>16</v>
      </c>
      <c r="AF10" s="332" t="s">
        <v>89</v>
      </c>
      <c r="AG10" s="375">
        <v>1.1145023148148149E-3</v>
      </c>
    </row>
    <row r="11" spans="1:33" x14ac:dyDescent="0.2">
      <c r="A11" s="229">
        <v>427</v>
      </c>
      <c r="B11" s="1" t="s">
        <v>67</v>
      </c>
      <c r="C11" s="1" t="str">
        <f t="shared" si="7"/>
        <v>steve williamsz</v>
      </c>
      <c r="D11" s="8" t="s">
        <v>21</v>
      </c>
      <c r="E11" s="297" t="s">
        <v>648</v>
      </c>
      <c r="F11" s="2" t="s">
        <v>635</v>
      </c>
      <c r="G11" s="8" t="s">
        <v>369</v>
      </c>
      <c r="H11" s="186" t="str">
        <f t="shared" si="8"/>
        <v/>
      </c>
      <c r="I11" s="186" t="str">
        <f t="shared" si="8"/>
        <v/>
      </c>
      <c r="J11" s="186" t="str">
        <f t="shared" si="8"/>
        <v/>
      </c>
      <c r="K11" s="186" t="str">
        <f t="shared" si="8"/>
        <v/>
      </c>
      <c r="L11" s="186" t="str">
        <f t="shared" si="8"/>
        <v/>
      </c>
      <c r="M11" s="186">
        <f t="shared" si="8"/>
        <v>100</v>
      </c>
      <c r="N11" s="186" t="str">
        <f t="shared" si="8"/>
        <v/>
      </c>
      <c r="O11" s="186" t="str">
        <f t="shared" si="8"/>
        <v/>
      </c>
      <c r="P11" s="186" t="str">
        <f t="shared" si="8"/>
        <v/>
      </c>
      <c r="Q11" s="186" t="str">
        <f t="shared" si="8"/>
        <v/>
      </c>
      <c r="R11" s="198" t="str">
        <f t="shared" si="8"/>
        <v/>
      </c>
      <c r="S11" s="373">
        <f t="shared" si="1"/>
        <v>100</v>
      </c>
      <c r="T11" s="138">
        <f t="shared" si="13"/>
        <v>0</v>
      </c>
      <c r="U11" s="125">
        <f t="shared" si="14"/>
        <v>104.61699999999999</v>
      </c>
      <c r="V11" s="150">
        <f t="shared" si="15"/>
        <v>-1.083999999999989</v>
      </c>
      <c r="W11" s="82">
        <f t="shared" si="16"/>
        <v>10</v>
      </c>
      <c r="X11" s="248">
        <f t="shared" si="4"/>
        <v>2</v>
      </c>
      <c r="Y11" s="139">
        <f t="shared" si="5"/>
        <v>4</v>
      </c>
      <c r="Z11" s="139">
        <f>IF($Y11="n/a","",IFERROR(COUNTIF($Y$2:$Y11,"="&amp;Y11),""))</f>
        <v>1</v>
      </c>
      <c r="AA11" s="139">
        <f>COUNTIF($X$2:X10,"&lt;"&amp;X11)</f>
        <v>0</v>
      </c>
      <c r="AB11" s="139">
        <f t="shared" si="6"/>
        <v>100</v>
      </c>
      <c r="AC11" s="152">
        <f t="shared" si="11"/>
        <v>110</v>
      </c>
      <c r="AE11" s="196" t="s">
        <v>13</v>
      </c>
      <c r="AF11" s="334" t="s">
        <v>68</v>
      </c>
      <c r="AG11" s="335">
        <v>1.1063657407407409E-3</v>
      </c>
    </row>
    <row r="12" spans="1:33" ht="13.5" thickBot="1" x14ac:dyDescent="0.25">
      <c r="A12" s="229">
        <v>29</v>
      </c>
      <c r="B12" s="1" t="s">
        <v>157</v>
      </c>
      <c r="C12" s="1" t="str">
        <f t="shared" si="7"/>
        <v>simon mclean</v>
      </c>
      <c r="D12" s="8" t="s">
        <v>22</v>
      </c>
      <c r="E12" s="297" t="s">
        <v>649</v>
      </c>
      <c r="F12" s="2" t="s">
        <v>635</v>
      </c>
      <c r="G12" s="8" t="s">
        <v>60</v>
      </c>
      <c r="H12" s="186" t="str">
        <f t="shared" si="8"/>
        <v/>
      </c>
      <c r="I12" s="186" t="str">
        <f t="shared" si="8"/>
        <v/>
      </c>
      <c r="J12" s="186" t="str">
        <f t="shared" si="8"/>
        <v/>
      </c>
      <c r="K12" s="186" t="str">
        <f t="shared" si="8"/>
        <v/>
      </c>
      <c r="L12" s="186" t="str">
        <f t="shared" si="8"/>
        <v/>
      </c>
      <c r="M12" s="186" t="str">
        <f t="shared" si="8"/>
        <v/>
      </c>
      <c r="N12" s="186">
        <f t="shared" si="8"/>
        <v>100</v>
      </c>
      <c r="O12" s="186" t="str">
        <f t="shared" si="8"/>
        <v/>
      </c>
      <c r="P12" s="186" t="str">
        <f t="shared" si="8"/>
        <v/>
      </c>
      <c r="Q12" s="186" t="str">
        <f t="shared" si="8"/>
        <v/>
      </c>
      <c r="R12" s="198" t="str">
        <f t="shared" si="8"/>
        <v/>
      </c>
      <c r="S12" s="373">
        <f t="shared" si="1"/>
        <v>100</v>
      </c>
      <c r="T12" s="138">
        <f t="shared" si="13"/>
        <v>0</v>
      </c>
      <c r="U12" s="125">
        <f t="shared" si="14"/>
        <v>104.44999999999999</v>
      </c>
      <c r="V12" s="150">
        <f t="shared" si="15"/>
        <v>-0.617999999999995</v>
      </c>
      <c r="W12" s="82">
        <f t="shared" si="16"/>
        <v>10</v>
      </c>
      <c r="X12" s="248">
        <f t="shared" si="4"/>
        <v>2</v>
      </c>
      <c r="Y12" s="139">
        <f t="shared" si="5"/>
        <v>3</v>
      </c>
      <c r="Z12" s="139">
        <f>IF($Y12="n/a","",IFERROR(COUNTIF($Y$2:$Y12,"="&amp;Y12),""))</f>
        <v>1</v>
      </c>
      <c r="AA12" s="139">
        <f>COUNTIF($X$2:X11,"&lt;"&amp;X12)</f>
        <v>0</v>
      </c>
      <c r="AB12" s="139">
        <f t="shared" si="6"/>
        <v>100</v>
      </c>
      <c r="AC12" s="152">
        <f t="shared" si="11"/>
        <v>110</v>
      </c>
      <c r="AE12" s="197" t="s">
        <v>14</v>
      </c>
      <c r="AF12" s="376" t="s">
        <v>287</v>
      </c>
      <c r="AG12" s="377" t="s">
        <v>288</v>
      </c>
    </row>
    <row r="13" spans="1:33" x14ac:dyDescent="0.2">
      <c r="A13" s="229">
        <v>43</v>
      </c>
      <c r="B13" s="1" t="s">
        <v>675</v>
      </c>
      <c r="C13" s="1" t="str">
        <f t="shared" si="7"/>
        <v>tim van duyl</v>
      </c>
      <c r="D13" s="8" t="s">
        <v>48</v>
      </c>
      <c r="E13" s="17" t="s">
        <v>650</v>
      </c>
      <c r="F13" s="8"/>
      <c r="G13" s="8" t="s">
        <v>291</v>
      </c>
      <c r="H13" s="186" t="str">
        <f t="shared" si="8"/>
        <v/>
      </c>
      <c r="I13" s="186" t="str">
        <f t="shared" si="8"/>
        <v/>
      </c>
      <c r="J13" s="186" t="str">
        <f t="shared" si="8"/>
        <v/>
      </c>
      <c r="K13" s="186" t="str">
        <f t="shared" si="8"/>
        <v/>
      </c>
      <c r="L13" s="186">
        <f t="shared" si="8"/>
        <v>60</v>
      </c>
      <c r="M13" s="186" t="str">
        <f t="shared" si="8"/>
        <v/>
      </c>
      <c r="N13" s="186" t="str">
        <f t="shared" si="8"/>
        <v/>
      </c>
      <c r="O13" s="186" t="str">
        <f t="shared" si="8"/>
        <v/>
      </c>
      <c r="P13" s="186" t="str">
        <f t="shared" si="8"/>
        <v/>
      </c>
      <c r="Q13" s="186" t="str">
        <f t="shared" si="8"/>
        <v/>
      </c>
      <c r="R13" s="198" t="str">
        <f t="shared" si="8"/>
        <v/>
      </c>
      <c r="S13" s="373">
        <f t="shared" si="1"/>
        <v>60</v>
      </c>
      <c r="T13" s="138">
        <f t="shared" si="13"/>
        <v>-30</v>
      </c>
      <c r="U13" s="125">
        <f t="shared" si="14"/>
        <v>98.62</v>
      </c>
      <c r="V13" s="150">
        <f t="shared" si="15"/>
        <v>5.7800000000000011</v>
      </c>
      <c r="W13" s="82">
        <f t="shared" si="16"/>
        <v>-10</v>
      </c>
      <c r="X13" s="248">
        <f t="shared" si="4"/>
        <v>4</v>
      </c>
      <c r="Y13" s="139">
        <f t="shared" si="5"/>
        <v>7</v>
      </c>
      <c r="Z13" s="139">
        <f>IF($Y13="n/a","",IFERROR(COUNTIF($Y$2:$Y13,"="&amp;Y13),""))</f>
        <v>3</v>
      </c>
      <c r="AA13" s="139">
        <f>COUNTIF($X$2:X12,"&lt;"&amp;X13)</f>
        <v>2</v>
      </c>
      <c r="AB13" s="139">
        <f t="shared" si="6"/>
        <v>30</v>
      </c>
      <c r="AC13" s="152">
        <f t="shared" si="11"/>
        <v>20</v>
      </c>
    </row>
    <row r="14" spans="1:33" x14ac:dyDescent="0.2">
      <c r="A14" s="229">
        <v>141</v>
      </c>
      <c r="B14" s="1" t="s">
        <v>93</v>
      </c>
      <c r="C14" s="1" t="str">
        <f t="shared" si="7"/>
        <v>max lloyd</v>
      </c>
      <c r="D14" s="8" t="s">
        <v>21</v>
      </c>
      <c r="E14" s="17" t="s">
        <v>651</v>
      </c>
      <c r="F14" s="8"/>
      <c r="G14" s="8" t="s">
        <v>60</v>
      </c>
      <c r="H14" s="186" t="str">
        <f t="shared" si="8"/>
        <v/>
      </c>
      <c r="I14" s="186" t="str">
        <f t="shared" si="8"/>
        <v/>
      </c>
      <c r="J14" s="186" t="str">
        <f t="shared" si="8"/>
        <v/>
      </c>
      <c r="K14" s="186" t="str">
        <f t="shared" si="8"/>
        <v/>
      </c>
      <c r="L14" s="186" t="str">
        <f t="shared" si="8"/>
        <v/>
      </c>
      <c r="M14" s="186">
        <f t="shared" si="8"/>
        <v>75</v>
      </c>
      <c r="N14" s="186" t="str">
        <f t="shared" si="8"/>
        <v/>
      </c>
      <c r="O14" s="186" t="str">
        <f t="shared" si="8"/>
        <v/>
      </c>
      <c r="P14" s="186" t="str">
        <f t="shared" si="8"/>
        <v/>
      </c>
      <c r="Q14" s="186" t="str">
        <f t="shared" si="8"/>
        <v/>
      </c>
      <c r="R14" s="198" t="str">
        <f t="shared" si="8"/>
        <v/>
      </c>
      <c r="S14" s="373">
        <f t="shared" si="1"/>
        <v>75</v>
      </c>
      <c r="T14" s="138">
        <f t="shared" si="13"/>
        <v>0</v>
      </c>
      <c r="U14" s="125">
        <f t="shared" si="14"/>
        <v>104.61699999999999</v>
      </c>
      <c r="V14" s="150">
        <f t="shared" si="15"/>
        <v>1.4000000000010004E-2</v>
      </c>
      <c r="W14" s="82">
        <f t="shared" si="16"/>
        <v>5</v>
      </c>
      <c r="X14" s="248">
        <f t="shared" si="4"/>
        <v>2</v>
      </c>
      <c r="Y14" s="139">
        <f t="shared" si="5"/>
        <v>4</v>
      </c>
      <c r="Z14" s="139">
        <f>IF($Y14="n/a","",IFERROR(COUNTIF($Y$2:$Y14,"="&amp;Y14),""))</f>
        <v>2</v>
      </c>
      <c r="AA14" s="139">
        <f>COUNTIF($X$2:X13,"&lt;"&amp;X14)</f>
        <v>0</v>
      </c>
      <c r="AB14" s="139">
        <f t="shared" si="6"/>
        <v>75</v>
      </c>
      <c r="AC14" s="152">
        <f t="shared" si="11"/>
        <v>80</v>
      </c>
    </row>
    <row r="15" spans="1:33" x14ac:dyDescent="0.2">
      <c r="A15" s="229">
        <v>42</v>
      </c>
      <c r="B15" s="1" t="s">
        <v>652</v>
      </c>
      <c r="C15" s="1" t="str">
        <f t="shared" si="7"/>
        <v>steven cassar</v>
      </c>
      <c r="D15" s="8" t="s">
        <v>16</v>
      </c>
      <c r="E15" s="17" t="s">
        <v>653</v>
      </c>
      <c r="F15" s="8"/>
      <c r="G15" s="8" t="s">
        <v>606</v>
      </c>
      <c r="H15" s="186" t="str">
        <f t="shared" si="8"/>
        <v/>
      </c>
      <c r="I15" s="186" t="str">
        <f t="shared" si="8"/>
        <v/>
      </c>
      <c r="J15" s="186">
        <f t="shared" si="8"/>
        <v>60</v>
      </c>
      <c r="K15" s="186" t="str">
        <f t="shared" si="8"/>
        <v/>
      </c>
      <c r="L15" s="186" t="str">
        <f t="shared" si="8"/>
        <v/>
      </c>
      <c r="M15" s="186" t="str">
        <f t="shared" si="8"/>
        <v/>
      </c>
      <c r="N15" s="186" t="str">
        <f t="shared" si="8"/>
        <v/>
      </c>
      <c r="O15" s="186" t="str">
        <f t="shared" si="8"/>
        <v/>
      </c>
      <c r="P15" s="186" t="str">
        <f t="shared" si="8"/>
        <v/>
      </c>
      <c r="Q15" s="186" t="str">
        <f t="shared" si="8"/>
        <v/>
      </c>
      <c r="R15" s="198" t="str">
        <f t="shared" si="8"/>
        <v/>
      </c>
      <c r="S15" s="373">
        <f t="shared" si="1"/>
        <v>60</v>
      </c>
      <c r="T15" s="138">
        <f t="shared" si="13"/>
        <v>-45</v>
      </c>
      <c r="U15" s="125">
        <f t="shared" si="14"/>
        <v>96.293000000000006</v>
      </c>
      <c r="V15" s="150">
        <f t="shared" si="15"/>
        <v>8.4059999999999917</v>
      </c>
      <c r="W15" s="82">
        <f t="shared" si="16"/>
        <v>-10</v>
      </c>
      <c r="X15" s="248">
        <f t="shared" si="4"/>
        <v>5</v>
      </c>
      <c r="Y15" s="139">
        <f t="shared" si="5"/>
        <v>9</v>
      </c>
      <c r="Z15" s="139">
        <f>IF($Y15="n/a","",IFERROR(COUNTIF($Y$2:$Y15,"="&amp;Y15),""))</f>
        <v>3</v>
      </c>
      <c r="AA15" s="139">
        <f>COUNTIF($X$2:X14,"&lt;"&amp;X15)</f>
        <v>7</v>
      </c>
      <c r="AB15" s="139">
        <f t="shared" si="6"/>
        <v>15</v>
      </c>
      <c r="AC15" s="152">
        <f t="shared" si="11"/>
        <v>5</v>
      </c>
    </row>
    <row r="16" spans="1:33" x14ac:dyDescent="0.2">
      <c r="A16" s="229">
        <v>55</v>
      </c>
      <c r="B16" s="1" t="s">
        <v>109</v>
      </c>
      <c r="C16" s="1" t="str">
        <f t="shared" si="7"/>
        <v>kutay dal</v>
      </c>
      <c r="D16" s="8" t="s">
        <v>22</v>
      </c>
      <c r="E16" s="17" t="s">
        <v>654</v>
      </c>
      <c r="F16" s="8"/>
      <c r="G16" s="8" t="s">
        <v>60</v>
      </c>
      <c r="H16" s="186" t="str">
        <f t="shared" si="8"/>
        <v/>
      </c>
      <c r="I16" s="186" t="str">
        <f t="shared" si="8"/>
        <v/>
      </c>
      <c r="J16" s="186" t="str">
        <f t="shared" si="8"/>
        <v/>
      </c>
      <c r="K16" s="186" t="str">
        <f t="shared" si="8"/>
        <v/>
      </c>
      <c r="L16" s="186" t="str">
        <f t="shared" si="8"/>
        <v/>
      </c>
      <c r="M16" s="186" t="str">
        <f t="shared" si="8"/>
        <v/>
      </c>
      <c r="N16" s="186">
        <f t="shared" si="8"/>
        <v>75</v>
      </c>
      <c r="O16" s="186" t="str">
        <f t="shared" si="8"/>
        <v/>
      </c>
      <c r="P16" s="186" t="str">
        <f t="shared" si="8"/>
        <v/>
      </c>
      <c r="Q16" s="186" t="str">
        <f t="shared" si="8"/>
        <v/>
      </c>
      <c r="R16" s="198" t="str">
        <f t="shared" si="8"/>
        <v/>
      </c>
      <c r="S16" s="373">
        <f t="shared" si="1"/>
        <v>75</v>
      </c>
      <c r="T16" s="138">
        <f t="shared" si="13"/>
        <v>0</v>
      </c>
      <c r="U16" s="125">
        <f t="shared" si="14"/>
        <v>104.44999999999999</v>
      </c>
      <c r="V16" s="150">
        <f t="shared" si="15"/>
        <v>0.3130000000000166</v>
      </c>
      <c r="W16" s="82">
        <f t="shared" si="16"/>
        <v>5</v>
      </c>
      <c r="X16" s="248">
        <f t="shared" si="4"/>
        <v>2</v>
      </c>
      <c r="Y16" s="139">
        <f t="shared" si="5"/>
        <v>3</v>
      </c>
      <c r="Z16" s="139">
        <f>IF($Y16="n/a","",IFERROR(COUNTIF($Y$2:$Y16,"="&amp;Y16),""))</f>
        <v>2</v>
      </c>
      <c r="AA16" s="139">
        <f>COUNTIF($X$2:X15,"&lt;"&amp;X16)</f>
        <v>0</v>
      </c>
      <c r="AB16" s="139">
        <f t="shared" si="6"/>
        <v>75</v>
      </c>
      <c r="AC16" s="152">
        <f t="shared" si="11"/>
        <v>80</v>
      </c>
    </row>
    <row r="17" spans="1:33" x14ac:dyDescent="0.2">
      <c r="A17" s="229">
        <v>119</v>
      </c>
      <c r="B17" s="1" t="s">
        <v>141</v>
      </c>
      <c r="C17" s="1" t="str">
        <f t="shared" si="7"/>
        <v>peter dannock</v>
      </c>
      <c r="D17" s="8" t="s">
        <v>21</v>
      </c>
      <c r="E17" s="17" t="s">
        <v>655</v>
      </c>
      <c r="F17" s="8"/>
      <c r="G17" s="8" t="s">
        <v>213</v>
      </c>
      <c r="H17" s="186" t="str">
        <f t="shared" si="8"/>
        <v/>
      </c>
      <c r="I17" s="186" t="str">
        <f t="shared" si="8"/>
        <v/>
      </c>
      <c r="J17" s="186" t="str">
        <f t="shared" si="8"/>
        <v/>
      </c>
      <c r="K17" s="186" t="str">
        <f t="shared" si="8"/>
        <v/>
      </c>
      <c r="L17" s="186" t="str">
        <f t="shared" si="8"/>
        <v/>
      </c>
      <c r="M17" s="186">
        <f t="shared" si="8"/>
        <v>60</v>
      </c>
      <c r="N17" s="186" t="str">
        <f t="shared" si="8"/>
        <v/>
      </c>
      <c r="O17" s="186" t="str">
        <f t="shared" si="8"/>
        <v/>
      </c>
      <c r="P17" s="186" t="str">
        <f t="shared" si="8"/>
        <v/>
      </c>
      <c r="Q17" s="186" t="str">
        <f t="shared" si="8"/>
        <v/>
      </c>
      <c r="R17" s="198" t="str">
        <f t="shared" si="8"/>
        <v/>
      </c>
      <c r="S17" s="373">
        <f t="shared" si="1"/>
        <v>60</v>
      </c>
      <c r="T17" s="138">
        <f t="shared" si="13"/>
        <v>0</v>
      </c>
      <c r="U17" s="125">
        <f t="shared" si="14"/>
        <v>104.61699999999999</v>
      </c>
      <c r="V17" s="150">
        <f t="shared" si="15"/>
        <v>0.28100000000000591</v>
      </c>
      <c r="W17" s="82">
        <f t="shared" si="16"/>
        <v>5</v>
      </c>
      <c r="X17" s="248">
        <f t="shared" si="4"/>
        <v>2</v>
      </c>
      <c r="Y17" s="139">
        <f t="shared" si="5"/>
        <v>4</v>
      </c>
      <c r="Z17" s="139">
        <f>IF($Y17="n/a","",IFERROR(COUNTIF($Y$2:$Y17,"="&amp;Y17),""))</f>
        <v>3</v>
      </c>
      <c r="AA17" s="139">
        <f>COUNTIF($X$2:X16,"&lt;"&amp;X17)</f>
        <v>0</v>
      </c>
      <c r="AB17" s="139">
        <f t="shared" si="6"/>
        <v>60</v>
      </c>
      <c r="AC17" s="152">
        <f t="shared" si="11"/>
        <v>65</v>
      </c>
    </row>
    <row r="18" spans="1:33" x14ac:dyDescent="0.2">
      <c r="A18" s="229">
        <v>242</v>
      </c>
      <c r="B18" s="1" t="s">
        <v>88</v>
      </c>
      <c r="C18" s="1" t="str">
        <f t="shared" si="7"/>
        <v>leon bogers</v>
      </c>
      <c r="D18" s="8" t="s">
        <v>26</v>
      </c>
      <c r="E18" s="17" t="s">
        <v>656</v>
      </c>
      <c r="F18" s="8"/>
      <c r="G18" s="8" t="s">
        <v>105</v>
      </c>
      <c r="H18" s="186" t="str">
        <f t="shared" si="8"/>
        <v/>
      </c>
      <c r="I18" s="186" t="str">
        <f t="shared" si="8"/>
        <v/>
      </c>
      <c r="J18" s="186" t="str">
        <f t="shared" si="8"/>
        <v/>
      </c>
      <c r="K18" s="186" t="str">
        <f t="shared" si="8"/>
        <v/>
      </c>
      <c r="L18" s="186" t="str">
        <f t="shared" si="8"/>
        <v/>
      </c>
      <c r="M18" s="186" t="str">
        <f t="shared" si="8"/>
        <v/>
      </c>
      <c r="N18" s="186" t="str">
        <f t="shared" si="8"/>
        <v/>
      </c>
      <c r="O18" s="186" t="str">
        <f t="shared" si="8"/>
        <v/>
      </c>
      <c r="P18" s="186" t="str">
        <f t="shared" si="8"/>
        <v/>
      </c>
      <c r="Q18" s="186" t="str">
        <f t="shared" si="8"/>
        <v/>
      </c>
      <c r="R18" s="198" t="str">
        <f t="shared" si="8"/>
        <v/>
      </c>
      <c r="S18" s="373">
        <f t="shared" si="1"/>
        <v>0</v>
      </c>
      <c r="T18" s="138">
        <f t="shared" si="13"/>
        <v>0</v>
      </c>
      <c r="U18" s="125" t="str">
        <f t="shared" si="14"/>
        <v/>
      </c>
      <c r="V18" s="150" t="str">
        <f t="shared" si="15"/>
        <v xml:space="preserve"> </v>
      </c>
      <c r="W18" s="82" t="str">
        <f t="shared" si="16"/>
        <v xml:space="preserve"> </v>
      </c>
      <c r="X18" s="248" t="str">
        <f t="shared" si="4"/>
        <v>n/a</v>
      </c>
      <c r="Y18" s="139" t="str">
        <f t="shared" si="5"/>
        <v>n/a</v>
      </c>
      <c r="Z18" s="139" t="str">
        <f>IF($Y18="n/a","",IFERROR(COUNTIF($Y$2:$Y18,"="&amp;Y18),""))</f>
        <v/>
      </c>
      <c r="AA18" s="139">
        <f>COUNTIF($X$2:X17,"&lt;"&amp;X18)</f>
        <v>0</v>
      </c>
      <c r="AB18" s="139">
        <f t="shared" si="6"/>
        <v>0</v>
      </c>
      <c r="AC18" s="152">
        <f t="shared" si="11"/>
        <v>0</v>
      </c>
    </row>
    <row r="19" spans="1:33" x14ac:dyDescent="0.2">
      <c r="A19" s="229">
        <v>98</v>
      </c>
      <c r="B19" s="1" t="s">
        <v>129</v>
      </c>
      <c r="C19" s="1" t="str">
        <f t="shared" si="7"/>
        <v>simon acfield</v>
      </c>
      <c r="D19" s="8" t="s">
        <v>48</v>
      </c>
      <c r="E19" s="17" t="s">
        <v>657</v>
      </c>
      <c r="F19" s="8"/>
      <c r="G19" s="8" t="s">
        <v>658</v>
      </c>
      <c r="H19" s="186" t="str">
        <f t="shared" si="8"/>
        <v/>
      </c>
      <c r="I19" s="186" t="str">
        <f t="shared" si="8"/>
        <v/>
      </c>
      <c r="J19" s="186" t="str">
        <f t="shared" si="8"/>
        <v/>
      </c>
      <c r="K19" s="186" t="str">
        <f t="shared" si="8"/>
        <v/>
      </c>
      <c r="L19" s="186">
        <f t="shared" si="8"/>
        <v>45</v>
      </c>
      <c r="M19" s="186" t="str">
        <f t="shared" si="8"/>
        <v/>
      </c>
      <c r="N19" s="186" t="str">
        <f t="shared" si="8"/>
        <v/>
      </c>
      <c r="O19" s="186" t="str">
        <f t="shared" si="8"/>
        <v/>
      </c>
      <c r="P19" s="186" t="str">
        <f t="shared" si="8"/>
        <v/>
      </c>
      <c r="Q19" s="186" t="str">
        <f t="shared" si="8"/>
        <v/>
      </c>
      <c r="R19" s="198" t="str">
        <f t="shared" si="8"/>
        <v/>
      </c>
      <c r="S19" s="373">
        <f t="shared" si="1"/>
        <v>45</v>
      </c>
      <c r="T19" s="138">
        <f t="shared" si="13"/>
        <v>-30</v>
      </c>
      <c r="U19" s="125">
        <f t="shared" si="14"/>
        <v>98.62</v>
      </c>
      <c r="V19" s="150">
        <f t="shared" si="15"/>
        <v>7.6380000000000194</v>
      </c>
      <c r="W19" s="82">
        <f t="shared" si="16"/>
        <v>-10</v>
      </c>
      <c r="X19" s="248">
        <f t="shared" si="4"/>
        <v>4</v>
      </c>
      <c r="Y19" s="139">
        <f t="shared" si="5"/>
        <v>7</v>
      </c>
      <c r="Z19" s="139">
        <f>IF($Y19="n/a","",IFERROR(COUNTIF($Y$2:$Y19,"="&amp;Y19),""))</f>
        <v>4</v>
      </c>
      <c r="AA19" s="139">
        <f>COUNTIF($X$2:X18,"&lt;"&amp;X19)</f>
        <v>5</v>
      </c>
      <c r="AB19" s="139">
        <f t="shared" si="6"/>
        <v>15</v>
      </c>
      <c r="AC19" s="152">
        <f t="shared" si="11"/>
        <v>5</v>
      </c>
    </row>
    <row r="20" spans="1:33" x14ac:dyDescent="0.2">
      <c r="A20" s="229">
        <v>77</v>
      </c>
      <c r="B20" s="1" t="s">
        <v>66</v>
      </c>
      <c r="C20" s="1" t="str">
        <f t="shared" si="7"/>
        <v>simeon ouzas</v>
      </c>
      <c r="D20" s="8" t="s">
        <v>5</v>
      </c>
      <c r="E20" s="17" t="s">
        <v>659</v>
      </c>
      <c r="F20" s="8"/>
      <c r="G20" s="8" t="s">
        <v>107</v>
      </c>
      <c r="H20" s="186" t="str">
        <f t="shared" si="8"/>
        <v/>
      </c>
      <c r="I20" s="186" t="str">
        <f t="shared" si="8"/>
        <v/>
      </c>
      <c r="J20" s="186" t="str">
        <f t="shared" si="8"/>
        <v/>
      </c>
      <c r="K20" s="186" t="str">
        <f t="shared" si="8"/>
        <v/>
      </c>
      <c r="L20" s="186" t="str">
        <f t="shared" si="8"/>
        <v/>
      </c>
      <c r="M20" s="186" t="str">
        <f t="shared" si="8"/>
        <v/>
      </c>
      <c r="N20" s="186" t="str">
        <f t="shared" si="8"/>
        <v/>
      </c>
      <c r="O20" s="186" t="str">
        <f t="shared" si="8"/>
        <v/>
      </c>
      <c r="P20" s="186" t="str">
        <f t="shared" si="8"/>
        <v/>
      </c>
      <c r="Q20" s="186">
        <f t="shared" si="8"/>
        <v>100</v>
      </c>
      <c r="R20" s="198" t="str">
        <f t="shared" si="8"/>
        <v/>
      </c>
      <c r="S20" s="373">
        <f t="shared" si="1"/>
        <v>100</v>
      </c>
      <c r="T20" s="138">
        <f t="shared" si="13"/>
        <v>0</v>
      </c>
      <c r="U20" s="125">
        <f t="shared" si="14"/>
        <v>105.3</v>
      </c>
      <c r="V20" s="150">
        <f t="shared" si="15"/>
        <v>1.1819999999999879</v>
      </c>
      <c r="W20" s="82">
        <f t="shared" si="16"/>
        <v>0</v>
      </c>
      <c r="X20" s="248">
        <f t="shared" si="4"/>
        <v>1</v>
      </c>
      <c r="Y20" s="139">
        <f t="shared" si="5"/>
        <v>2</v>
      </c>
      <c r="Z20" s="139">
        <f>IF($Y20="n/a","",IFERROR(COUNTIF($Y$2:$Y20,"="&amp;Y20),""))</f>
        <v>1</v>
      </c>
      <c r="AA20" s="139">
        <f>COUNTIF($X$2:X19,"&lt;"&amp;X20)</f>
        <v>0</v>
      </c>
      <c r="AB20" s="139">
        <f t="shared" si="6"/>
        <v>100</v>
      </c>
      <c r="AC20" s="152">
        <f t="shared" si="11"/>
        <v>100</v>
      </c>
    </row>
    <row r="21" spans="1:33" x14ac:dyDescent="0.2">
      <c r="A21" s="229">
        <v>554</v>
      </c>
      <c r="B21" s="1" t="s">
        <v>660</v>
      </c>
      <c r="C21" s="1" t="str">
        <f t="shared" si="7"/>
        <v>joshua beard</v>
      </c>
      <c r="D21" s="8" t="s">
        <v>26</v>
      </c>
      <c r="E21" s="17" t="s">
        <v>661</v>
      </c>
      <c r="F21" s="8"/>
      <c r="G21" s="8" t="s">
        <v>107</v>
      </c>
      <c r="H21" s="186" t="str">
        <f t="shared" si="8"/>
        <v/>
      </c>
      <c r="I21" s="186" t="str">
        <f t="shared" si="8"/>
        <v/>
      </c>
      <c r="J21" s="186" t="str">
        <f t="shared" si="8"/>
        <v/>
      </c>
      <c r="K21" s="186" t="str">
        <f t="shared" si="8"/>
        <v/>
      </c>
      <c r="L21" s="186" t="str">
        <f t="shared" si="8"/>
        <v/>
      </c>
      <c r="M21" s="186" t="str">
        <f t="shared" si="8"/>
        <v/>
      </c>
      <c r="N21" s="186" t="str">
        <f t="shared" si="8"/>
        <v/>
      </c>
      <c r="O21" s="186" t="str">
        <f t="shared" si="8"/>
        <v/>
      </c>
      <c r="P21" s="186" t="str">
        <f t="shared" si="8"/>
        <v/>
      </c>
      <c r="Q21" s="186" t="str">
        <f t="shared" si="8"/>
        <v/>
      </c>
      <c r="R21" s="198" t="str">
        <f t="shared" si="8"/>
        <v/>
      </c>
      <c r="S21" s="373">
        <f t="shared" si="1"/>
        <v>0</v>
      </c>
      <c r="T21" s="138">
        <f t="shared" si="13"/>
        <v>0</v>
      </c>
      <c r="U21" s="125" t="str">
        <f t="shared" si="14"/>
        <v/>
      </c>
      <c r="V21" s="150" t="str">
        <f t="shared" si="15"/>
        <v xml:space="preserve"> </v>
      </c>
      <c r="W21" s="82" t="str">
        <f t="shared" si="16"/>
        <v xml:space="preserve"> </v>
      </c>
      <c r="X21" s="248" t="str">
        <f t="shared" si="4"/>
        <v>n/a</v>
      </c>
      <c r="Y21" s="139" t="str">
        <f t="shared" si="5"/>
        <v>n/a</v>
      </c>
      <c r="Z21" s="139" t="str">
        <f>IF($Y21="n/a","",IFERROR(COUNTIF($Y$2:$Y21,"="&amp;Y21),""))</f>
        <v/>
      </c>
      <c r="AA21" s="139">
        <f>COUNTIF($X$2:X20,"&lt;"&amp;X21)</f>
        <v>0</v>
      </c>
      <c r="AB21" s="139">
        <f t="shared" si="6"/>
        <v>0</v>
      </c>
      <c r="AC21" s="152">
        <f t="shared" si="11"/>
        <v>0</v>
      </c>
    </row>
    <row r="22" spans="1:33" x14ac:dyDescent="0.2">
      <c r="A22" s="229">
        <v>112</v>
      </c>
      <c r="B22" s="1" t="s">
        <v>662</v>
      </c>
      <c r="C22" s="1" t="str">
        <f t="shared" si="7"/>
        <v>ian vague</v>
      </c>
      <c r="D22" s="8" t="s">
        <v>4</v>
      </c>
      <c r="E22" s="17" t="s">
        <v>663</v>
      </c>
      <c r="F22" s="8"/>
      <c r="G22" s="8" t="s">
        <v>664</v>
      </c>
      <c r="H22" s="186" t="str">
        <f t="shared" si="8"/>
        <v/>
      </c>
      <c r="I22" s="186" t="str">
        <f t="shared" si="8"/>
        <v/>
      </c>
      <c r="J22" s="186" t="str">
        <f t="shared" si="8"/>
        <v/>
      </c>
      <c r="K22" s="186" t="str">
        <f t="shared" si="8"/>
        <v/>
      </c>
      <c r="L22" s="186" t="str">
        <f t="shared" si="8"/>
        <v/>
      </c>
      <c r="M22" s="186" t="str">
        <f t="shared" si="8"/>
        <v/>
      </c>
      <c r="N22" s="186" t="str">
        <f t="shared" si="8"/>
        <v/>
      </c>
      <c r="O22" s="186" t="str">
        <f t="shared" si="8"/>
        <v/>
      </c>
      <c r="P22" s="186">
        <f t="shared" si="8"/>
        <v>100</v>
      </c>
      <c r="Q22" s="186" t="str">
        <f t="shared" si="8"/>
        <v/>
      </c>
      <c r="R22" s="198" t="str">
        <f t="shared" si="8"/>
        <v/>
      </c>
      <c r="S22" s="373">
        <f t="shared" si="1"/>
        <v>100</v>
      </c>
      <c r="T22" s="138">
        <f t="shared" si="13"/>
        <v>-85</v>
      </c>
      <c r="U22" s="125">
        <f t="shared" si="14"/>
        <v>103.66800000000001</v>
      </c>
      <c r="V22" s="150">
        <f t="shared" si="15"/>
        <v>5.0910000000000082</v>
      </c>
      <c r="W22" s="82">
        <f t="shared" si="16"/>
        <v>-10</v>
      </c>
      <c r="X22" s="248">
        <f t="shared" si="4"/>
        <v>3</v>
      </c>
      <c r="Y22" s="139">
        <f t="shared" si="5"/>
        <v>5</v>
      </c>
      <c r="Z22" s="139">
        <f>IF($Y22="n/a","",IFERROR(COUNTIF($Y$2:$Y22,"="&amp;Y22),""))</f>
        <v>1</v>
      </c>
      <c r="AA22" s="139">
        <f>COUNTIF($X$2:X21,"&lt;"&amp;X22)</f>
        <v>6</v>
      </c>
      <c r="AB22" s="139">
        <f t="shared" si="6"/>
        <v>15</v>
      </c>
      <c r="AC22" s="152">
        <f t="shared" si="11"/>
        <v>5</v>
      </c>
    </row>
    <row r="23" spans="1:33" x14ac:dyDescent="0.2">
      <c r="A23" s="229">
        <v>737</v>
      </c>
      <c r="B23" s="1" t="s">
        <v>136</v>
      </c>
      <c r="C23" s="1" t="str">
        <f t="shared" si="7"/>
        <v>stuart dawson</v>
      </c>
      <c r="D23" s="8" t="s">
        <v>5</v>
      </c>
      <c r="E23" s="17" t="s">
        <v>665</v>
      </c>
      <c r="F23" s="8"/>
      <c r="G23" s="8" t="s">
        <v>291</v>
      </c>
      <c r="H23" s="186" t="str">
        <f t="shared" si="8"/>
        <v/>
      </c>
      <c r="I23" s="186" t="str">
        <f t="shared" si="8"/>
        <v/>
      </c>
      <c r="J23" s="186" t="str">
        <f t="shared" si="8"/>
        <v/>
      </c>
      <c r="K23" s="186" t="str">
        <f t="shared" si="8"/>
        <v/>
      </c>
      <c r="L23" s="186" t="str">
        <f t="shared" si="8"/>
        <v/>
      </c>
      <c r="M23" s="186" t="str">
        <f t="shared" si="8"/>
        <v/>
      </c>
      <c r="N23" s="186" t="str">
        <f t="shared" si="8"/>
        <v/>
      </c>
      <c r="O23" s="186" t="str">
        <f t="shared" si="8"/>
        <v/>
      </c>
      <c r="P23" s="186" t="str">
        <f t="shared" si="8"/>
        <v/>
      </c>
      <c r="Q23" s="186">
        <f t="shared" si="8"/>
        <v>75</v>
      </c>
      <c r="R23" s="198" t="str">
        <f t="shared" si="8"/>
        <v/>
      </c>
      <c r="S23" s="373">
        <f t="shared" si="1"/>
        <v>75</v>
      </c>
      <c r="T23" s="138">
        <f t="shared" si="13"/>
        <v>0</v>
      </c>
      <c r="U23" s="125">
        <f t="shared" si="14"/>
        <v>105.3</v>
      </c>
      <c r="V23" s="150">
        <f t="shared" si="15"/>
        <v>3.5679999999999978</v>
      </c>
      <c r="W23" s="82">
        <f t="shared" si="16"/>
        <v>-10</v>
      </c>
      <c r="X23" s="248">
        <f t="shared" si="4"/>
        <v>1</v>
      </c>
      <c r="Y23" s="139">
        <f t="shared" si="5"/>
        <v>2</v>
      </c>
      <c r="Z23" s="139">
        <f>IF($Y23="n/a","",IFERROR(COUNTIF($Y$2:$Y23,"="&amp;Y23),""))</f>
        <v>2</v>
      </c>
      <c r="AA23" s="139">
        <f>COUNTIF($X$2:X22,"&lt;"&amp;X23)</f>
        <v>0</v>
      </c>
      <c r="AB23" s="139">
        <f t="shared" si="6"/>
        <v>75</v>
      </c>
      <c r="AC23" s="152">
        <f t="shared" si="11"/>
        <v>65</v>
      </c>
    </row>
    <row r="24" spans="1:33" x14ac:dyDescent="0.2">
      <c r="A24" s="229">
        <v>9</v>
      </c>
      <c r="B24" s="1" t="s">
        <v>94</v>
      </c>
      <c r="C24" s="1" t="str">
        <f t="shared" si="7"/>
        <v>matthew cavell</v>
      </c>
      <c r="D24" s="8" t="s">
        <v>5</v>
      </c>
      <c r="E24" s="17" t="s">
        <v>666</v>
      </c>
      <c r="F24" s="8"/>
      <c r="G24" s="8" t="s">
        <v>369</v>
      </c>
      <c r="H24" s="186" t="str">
        <f t="shared" si="8"/>
        <v/>
      </c>
      <c r="I24" s="186" t="str">
        <f t="shared" si="8"/>
        <v/>
      </c>
      <c r="J24" s="186" t="str">
        <f t="shared" si="8"/>
        <v/>
      </c>
      <c r="K24" s="186" t="str">
        <f t="shared" si="8"/>
        <v/>
      </c>
      <c r="L24" s="186" t="str">
        <f t="shared" si="8"/>
        <v/>
      </c>
      <c r="M24" s="186" t="str">
        <f t="shared" si="8"/>
        <v/>
      </c>
      <c r="N24" s="186" t="str">
        <f t="shared" si="8"/>
        <v/>
      </c>
      <c r="O24" s="186" t="str">
        <f t="shared" si="8"/>
        <v/>
      </c>
      <c r="P24" s="186" t="str">
        <f t="shared" si="8"/>
        <v/>
      </c>
      <c r="Q24" s="186">
        <f t="shared" si="8"/>
        <v>60</v>
      </c>
      <c r="R24" s="198" t="str">
        <f t="shared" si="8"/>
        <v/>
      </c>
      <c r="S24" s="373">
        <f t="shared" si="1"/>
        <v>60</v>
      </c>
      <c r="T24" s="138">
        <f t="shared" si="13"/>
        <v>0</v>
      </c>
      <c r="U24" s="125">
        <f t="shared" si="14"/>
        <v>105.3</v>
      </c>
      <c r="V24" s="150">
        <f t="shared" si="15"/>
        <v>5.9189999999999969</v>
      </c>
      <c r="W24" s="82">
        <f t="shared" si="16"/>
        <v>-10</v>
      </c>
      <c r="X24" s="248">
        <f t="shared" si="4"/>
        <v>1</v>
      </c>
      <c r="Y24" s="139">
        <f t="shared" si="5"/>
        <v>2</v>
      </c>
      <c r="Z24" s="139">
        <f>IF($Y24="n/a","",IFERROR(COUNTIF($Y$2:$Y24,"="&amp;Y24),""))</f>
        <v>3</v>
      </c>
      <c r="AA24" s="139">
        <f>COUNTIF($X$2:X23,"&lt;"&amp;X24)</f>
        <v>0</v>
      </c>
      <c r="AB24" s="139">
        <f t="shared" si="6"/>
        <v>60</v>
      </c>
      <c r="AC24" s="152">
        <f t="shared" si="11"/>
        <v>50</v>
      </c>
    </row>
    <row r="25" spans="1:33" x14ac:dyDescent="0.2">
      <c r="A25" s="229">
        <v>22</v>
      </c>
      <c r="B25" s="1" t="s">
        <v>182</v>
      </c>
      <c r="C25" s="1" t="str">
        <f t="shared" si="7"/>
        <v>andrew tabone</v>
      </c>
      <c r="D25" s="8" t="s">
        <v>26</v>
      </c>
      <c r="E25" s="17" t="s">
        <v>667</v>
      </c>
      <c r="F25" s="8"/>
      <c r="G25" s="8" t="s">
        <v>605</v>
      </c>
      <c r="H25" s="186" t="str">
        <f t="shared" si="8"/>
        <v/>
      </c>
      <c r="I25" s="186" t="str">
        <f t="shared" si="8"/>
        <v/>
      </c>
      <c r="J25" s="186" t="str">
        <f t="shared" si="8"/>
        <v/>
      </c>
      <c r="K25" s="186" t="str">
        <f t="shared" si="8"/>
        <v/>
      </c>
      <c r="L25" s="186" t="str">
        <f t="shared" si="8"/>
        <v/>
      </c>
      <c r="M25" s="186" t="str">
        <f t="shared" si="8"/>
        <v/>
      </c>
      <c r="N25" s="186" t="str">
        <f t="shared" si="8"/>
        <v/>
      </c>
      <c r="O25" s="186" t="str">
        <f t="shared" si="8"/>
        <v/>
      </c>
      <c r="P25" s="186" t="str">
        <f t="shared" si="8"/>
        <v/>
      </c>
      <c r="Q25" s="186" t="str">
        <f t="shared" si="8"/>
        <v/>
      </c>
      <c r="R25" s="198" t="str">
        <f t="shared" si="8"/>
        <v/>
      </c>
      <c r="S25" s="373">
        <f t="shared" si="1"/>
        <v>0</v>
      </c>
      <c r="T25" s="138">
        <f t="shared" si="13"/>
        <v>0</v>
      </c>
      <c r="U25" s="125" t="str">
        <f t="shared" si="14"/>
        <v/>
      </c>
      <c r="V25" s="150" t="str">
        <f t="shared" si="15"/>
        <v xml:space="preserve"> </v>
      </c>
      <c r="W25" s="82" t="str">
        <f t="shared" si="16"/>
        <v xml:space="preserve"> </v>
      </c>
      <c r="X25" s="248" t="str">
        <f t="shared" si="4"/>
        <v>n/a</v>
      </c>
      <c r="Y25" s="139" t="str">
        <f t="shared" si="5"/>
        <v>n/a</v>
      </c>
      <c r="Z25" s="139" t="str">
        <f>IF($Y25="n/a","",IFERROR(COUNTIF($Y$2:$Y25,"="&amp;Y25),""))</f>
        <v/>
      </c>
      <c r="AA25" s="139">
        <f>COUNTIF($X$2:X24,"&lt;"&amp;X25)</f>
        <v>0</v>
      </c>
      <c r="AB25" s="139">
        <f t="shared" si="6"/>
        <v>0</v>
      </c>
      <c r="AC25" s="152">
        <f t="shared" si="11"/>
        <v>0</v>
      </c>
    </row>
    <row r="26" spans="1:33" x14ac:dyDescent="0.2">
      <c r="A26" s="229">
        <v>20</v>
      </c>
      <c r="B26" s="1" t="s">
        <v>630</v>
      </c>
      <c r="C26" s="1" t="str">
        <f t="shared" si="7"/>
        <v>craig baird</v>
      </c>
      <c r="D26" s="8" t="s">
        <v>3</v>
      </c>
      <c r="E26" s="17" t="s">
        <v>668</v>
      </c>
      <c r="F26" s="8"/>
      <c r="G26" s="8" t="s">
        <v>291</v>
      </c>
      <c r="H26" s="186" t="str">
        <f t="shared" si="8"/>
        <v/>
      </c>
      <c r="I26" s="186" t="str">
        <f t="shared" si="8"/>
        <v/>
      </c>
      <c r="J26" s="186" t="str">
        <f t="shared" ref="H26:R29" si="17">IF($D26=J$1,$S26,"")</f>
        <v/>
      </c>
      <c r="K26" s="186" t="str">
        <f t="shared" si="17"/>
        <v/>
      </c>
      <c r="L26" s="186" t="str">
        <f t="shared" si="17"/>
        <v/>
      </c>
      <c r="M26" s="186" t="str">
        <f t="shared" si="17"/>
        <v/>
      </c>
      <c r="N26" s="186" t="str">
        <f t="shared" si="17"/>
        <v/>
      </c>
      <c r="O26" s="186" t="str">
        <f t="shared" si="17"/>
        <v/>
      </c>
      <c r="P26" s="186" t="str">
        <f t="shared" si="17"/>
        <v/>
      </c>
      <c r="Q26" s="186" t="str">
        <f t="shared" si="17"/>
        <v/>
      </c>
      <c r="R26" s="198">
        <f t="shared" si="17"/>
        <v>100</v>
      </c>
      <c r="S26" s="373">
        <f t="shared" si="1"/>
        <v>100</v>
      </c>
      <c r="T26" s="138">
        <f t="shared" si="13"/>
        <v>0</v>
      </c>
      <c r="U26" s="125">
        <f t="shared" si="14"/>
        <v>107.387</v>
      </c>
      <c r="V26" s="150">
        <f t="shared" si="15"/>
        <v>7.277000000000001</v>
      </c>
      <c r="W26" s="82">
        <f t="shared" si="16"/>
        <v>-10</v>
      </c>
      <c r="X26" s="248">
        <f t="shared" si="4"/>
        <v>1</v>
      </c>
      <c r="Y26" s="139">
        <f t="shared" si="5"/>
        <v>1</v>
      </c>
      <c r="Z26" s="139">
        <f>IF($Y26="n/a","",IFERROR(COUNTIF($Y$2:$Y26,"="&amp;Y26),""))</f>
        <v>1</v>
      </c>
      <c r="AA26" s="139">
        <f>COUNTIF($X$2:X25,"&lt;"&amp;X26)</f>
        <v>0</v>
      </c>
      <c r="AB26" s="139">
        <f t="shared" si="6"/>
        <v>100</v>
      </c>
      <c r="AC26" s="152">
        <f t="shared" si="11"/>
        <v>90</v>
      </c>
    </row>
    <row r="27" spans="1:33" x14ac:dyDescent="0.2">
      <c r="A27" s="229">
        <v>12</v>
      </c>
      <c r="B27" s="1" t="s">
        <v>669</v>
      </c>
      <c r="C27" s="1" t="str">
        <f t="shared" si="7"/>
        <v>daryl ervine</v>
      </c>
      <c r="D27" s="8" t="s">
        <v>3</v>
      </c>
      <c r="E27" s="17" t="s">
        <v>670</v>
      </c>
      <c r="F27" s="8"/>
      <c r="G27" s="8" t="s">
        <v>671</v>
      </c>
      <c r="H27" s="186" t="str">
        <f t="shared" si="17"/>
        <v/>
      </c>
      <c r="I27" s="186" t="str">
        <f t="shared" si="17"/>
        <v/>
      </c>
      <c r="J27" s="186" t="str">
        <f t="shared" si="17"/>
        <v/>
      </c>
      <c r="K27" s="186" t="str">
        <f t="shared" si="17"/>
        <v/>
      </c>
      <c r="L27" s="186" t="str">
        <f t="shared" si="17"/>
        <v/>
      </c>
      <c r="M27" s="186" t="str">
        <f t="shared" si="17"/>
        <v/>
      </c>
      <c r="N27" s="186" t="str">
        <f t="shared" si="17"/>
        <v/>
      </c>
      <c r="O27" s="186" t="str">
        <f t="shared" si="17"/>
        <v/>
      </c>
      <c r="P27" s="186" t="str">
        <f t="shared" si="17"/>
        <v/>
      </c>
      <c r="Q27" s="186" t="str">
        <f t="shared" si="17"/>
        <v/>
      </c>
      <c r="R27" s="198">
        <f t="shared" si="17"/>
        <v>75</v>
      </c>
      <c r="S27" s="373">
        <f t="shared" si="1"/>
        <v>75</v>
      </c>
      <c r="T27" s="138">
        <f t="shared" si="13"/>
        <v>0</v>
      </c>
      <c r="U27" s="125">
        <f t="shared" si="14"/>
        <v>107.387</v>
      </c>
      <c r="V27" s="150">
        <f t="shared" si="15"/>
        <v>8.1320000000000192</v>
      </c>
      <c r="W27" s="82">
        <f t="shared" si="16"/>
        <v>-10</v>
      </c>
      <c r="X27" s="248">
        <f t="shared" si="4"/>
        <v>1</v>
      </c>
      <c r="Y27" s="139">
        <f t="shared" si="5"/>
        <v>1</v>
      </c>
      <c r="Z27" s="139">
        <f>IF($Y27="n/a","",IFERROR(COUNTIF($Y$2:$Y27,"="&amp;Y27),""))</f>
        <v>2</v>
      </c>
      <c r="AA27" s="139">
        <f>COUNTIF($X$2:X26,"&lt;"&amp;X27)</f>
        <v>0</v>
      </c>
      <c r="AB27" s="139">
        <f t="shared" si="6"/>
        <v>75</v>
      </c>
      <c r="AC27" s="152">
        <f t="shared" si="11"/>
        <v>65</v>
      </c>
    </row>
    <row r="28" spans="1:33" x14ac:dyDescent="0.2">
      <c r="A28" s="229">
        <v>401</v>
      </c>
      <c r="B28" s="1" t="s">
        <v>252</v>
      </c>
      <c r="C28" s="1" t="str">
        <f t="shared" si="7"/>
        <v>peter whitaker</v>
      </c>
      <c r="D28" s="8" t="s">
        <v>4</v>
      </c>
      <c r="E28" s="17" t="s">
        <v>672</v>
      </c>
      <c r="F28" s="8"/>
      <c r="G28" s="8" t="s">
        <v>213</v>
      </c>
      <c r="H28" s="186" t="str">
        <f t="shared" si="17"/>
        <v/>
      </c>
      <c r="I28" s="186" t="str">
        <f t="shared" si="17"/>
        <v/>
      </c>
      <c r="J28" s="186" t="str">
        <f t="shared" si="17"/>
        <v/>
      </c>
      <c r="K28" s="186" t="str">
        <f t="shared" si="17"/>
        <v/>
      </c>
      <c r="L28" s="186" t="str">
        <f t="shared" si="17"/>
        <v/>
      </c>
      <c r="M28" s="186" t="str">
        <f t="shared" si="17"/>
        <v/>
      </c>
      <c r="N28" s="186" t="str">
        <f t="shared" si="17"/>
        <v/>
      </c>
      <c r="O28" s="186" t="str">
        <f t="shared" si="17"/>
        <v/>
      </c>
      <c r="P28" s="186">
        <f t="shared" si="17"/>
        <v>75</v>
      </c>
      <c r="Q28" s="186" t="str">
        <f t="shared" si="17"/>
        <v/>
      </c>
      <c r="R28" s="198" t="str">
        <f t="shared" si="17"/>
        <v/>
      </c>
      <c r="S28" s="373">
        <f t="shared" si="1"/>
        <v>75</v>
      </c>
      <c r="T28" s="138">
        <f t="shared" si="13"/>
        <v>-60</v>
      </c>
      <c r="U28" s="125">
        <f t="shared" si="14"/>
        <v>103.66800000000001</v>
      </c>
      <c r="V28" s="150">
        <f t="shared" si="15"/>
        <v>14.018000000000001</v>
      </c>
      <c r="W28" s="82">
        <f t="shared" si="16"/>
        <v>-10</v>
      </c>
      <c r="X28" s="248">
        <f t="shared" si="4"/>
        <v>3</v>
      </c>
      <c r="Y28" s="139">
        <f t="shared" si="5"/>
        <v>5</v>
      </c>
      <c r="Z28" s="139">
        <f>IF($Y28="n/a","",IFERROR(COUNTIF($Y$2:$Y28,"="&amp;Y28),""))</f>
        <v>2</v>
      </c>
      <c r="AA28" s="139">
        <f>COUNTIF($X$2:X27,"&lt;"&amp;X28)</f>
        <v>10</v>
      </c>
      <c r="AB28" s="139">
        <f t="shared" si="6"/>
        <v>15</v>
      </c>
      <c r="AC28" s="152">
        <f t="shared" si="11"/>
        <v>5</v>
      </c>
    </row>
    <row r="29" spans="1:33" ht="13.5" thickBot="1" x14ac:dyDescent="0.25">
      <c r="A29" s="231">
        <v>40</v>
      </c>
      <c r="B29" s="200" t="s">
        <v>673</v>
      </c>
      <c r="C29" s="200" t="str">
        <f t="shared" si="7"/>
        <v>robert mason</v>
      </c>
      <c r="D29" s="230" t="s">
        <v>3</v>
      </c>
      <c r="E29" s="266" t="s">
        <v>674</v>
      </c>
      <c r="F29" s="230"/>
      <c r="G29" s="230" t="s">
        <v>210</v>
      </c>
      <c r="H29" s="201" t="str">
        <f t="shared" si="17"/>
        <v/>
      </c>
      <c r="I29" s="201" t="str">
        <f t="shared" si="17"/>
        <v/>
      </c>
      <c r="J29" s="201" t="str">
        <f t="shared" si="17"/>
        <v/>
      </c>
      <c r="K29" s="201" t="str">
        <f t="shared" si="17"/>
        <v/>
      </c>
      <c r="L29" s="201" t="str">
        <f t="shared" si="17"/>
        <v/>
      </c>
      <c r="M29" s="201" t="str">
        <f t="shared" si="17"/>
        <v/>
      </c>
      <c r="N29" s="201" t="str">
        <f t="shared" si="17"/>
        <v/>
      </c>
      <c r="O29" s="201" t="str">
        <f t="shared" si="17"/>
        <v/>
      </c>
      <c r="P29" s="201" t="str">
        <f t="shared" si="17"/>
        <v/>
      </c>
      <c r="Q29" s="201" t="str">
        <f t="shared" si="17"/>
        <v/>
      </c>
      <c r="R29" s="202">
        <f t="shared" si="17"/>
        <v>60</v>
      </c>
      <c r="S29" s="381">
        <f t="shared" si="1"/>
        <v>60</v>
      </c>
      <c r="T29" s="144">
        <f t="shared" si="13"/>
        <v>0</v>
      </c>
      <c r="U29" s="126">
        <f t="shared" si="14"/>
        <v>107.387</v>
      </c>
      <c r="V29" s="199">
        <f t="shared" si="15"/>
        <v>11.813000000000002</v>
      </c>
      <c r="W29" s="135">
        <f t="shared" si="16"/>
        <v>-10</v>
      </c>
      <c r="X29" s="249">
        <f t="shared" si="4"/>
        <v>1</v>
      </c>
      <c r="Y29" s="250">
        <f t="shared" si="5"/>
        <v>1</v>
      </c>
      <c r="Z29" s="250">
        <f>IF($Y29="n/a","",IFERROR(COUNTIF($Y$2:$Y29,"="&amp;Y29),""))</f>
        <v>3</v>
      </c>
      <c r="AA29" s="250">
        <f>COUNTIF($X$2:X28,"&lt;"&amp;X29)</f>
        <v>0</v>
      </c>
      <c r="AB29" s="250">
        <f t="shared" si="6"/>
        <v>60</v>
      </c>
      <c r="AC29" s="153">
        <f t="shared" si="11"/>
        <v>50</v>
      </c>
    </row>
    <row r="30" spans="1:33" ht="13.5" thickBot="1" x14ac:dyDescent="0.25">
      <c r="F30" s="134"/>
      <c r="G30" s="136" t="s">
        <v>27</v>
      </c>
      <c r="H30" s="137">
        <f t="shared" ref="H30:S30" si="18">COUNT(H2:H29)</f>
        <v>1</v>
      </c>
      <c r="I30" s="137">
        <f t="shared" si="18"/>
        <v>0</v>
      </c>
      <c r="J30" s="137">
        <f t="shared" si="18"/>
        <v>3</v>
      </c>
      <c r="K30" s="137">
        <f t="shared" si="18"/>
        <v>1</v>
      </c>
      <c r="L30" s="137">
        <f t="shared" si="18"/>
        <v>4</v>
      </c>
      <c r="M30" s="137">
        <f t="shared" si="18"/>
        <v>3</v>
      </c>
      <c r="N30" s="137">
        <f t="shared" si="18"/>
        <v>2</v>
      </c>
      <c r="O30" s="137">
        <f t="shared" si="18"/>
        <v>0</v>
      </c>
      <c r="P30" s="137">
        <f t="shared" si="18"/>
        <v>2</v>
      </c>
      <c r="Q30" s="137">
        <f t="shared" si="18"/>
        <v>3</v>
      </c>
      <c r="R30" s="137">
        <f t="shared" si="18"/>
        <v>3</v>
      </c>
      <c r="S30" s="226">
        <f t="shared" si="18"/>
        <v>28</v>
      </c>
      <c r="T30" s="154"/>
      <c r="U30" s="154"/>
      <c r="V30" s="147"/>
      <c r="W30" s="154"/>
      <c r="X30" s="154"/>
      <c r="Y30" s="154"/>
      <c r="Z30" s="154"/>
      <c r="AA30" s="154"/>
      <c r="AB30" s="154"/>
      <c r="AC30" s="154"/>
    </row>
    <row r="31" spans="1:33" x14ac:dyDescent="0.2">
      <c r="T31" s="8"/>
      <c r="U31" s="1"/>
      <c r="V31" s="147"/>
      <c r="W31" s="1"/>
      <c r="X31" s="8"/>
      <c r="Y31" s="8"/>
      <c r="Z31" s="8"/>
      <c r="AA31" s="8"/>
      <c r="AB31" s="8"/>
      <c r="AC31" s="1"/>
    </row>
    <row r="32" spans="1:33" customFormat="1" x14ac:dyDescent="0.2">
      <c r="A32" s="83"/>
      <c r="B32" s="345"/>
      <c r="C32" s="2"/>
      <c r="D32" s="85"/>
      <c r="E32" s="84"/>
      <c r="F32" s="84"/>
      <c r="G32" s="84"/>
      <c r="H32" s="84"/>
      <c r="I32" s="84"/>
      <c r="J32" s="84"/>
      <c r="K32" s="84"/>
      <c r="L32" s="84"/>
      <c r="M32" s="84"/>
      <c r="N32" s="84"/>
      <c r="O32" s="84"/>
      <c r="P32" s="84"/>
      <c r="Q32" s="84"/>
      <c r="R32" s="84"/>
      <c r="S32" s="84"/>
      <c r="T32" s="85"/>
      <c r="V32" s="124"/>
      <c r="X32" s="85"/>
      <c r="Y32" s="85"/>
      <c r="Z32" s="85"/>
      <c r="AA32" s="85"/>
      <c r="AB32" s="85"/>
      <c r="AD32" s="84"/>
      <c r="AE32" s="84"/>
      <c r="AF32" s="84"/>
      <c r="AG32" s="84"/>
    </row>
  </sheetData>
  <mergeCells count="1">
    <mergeCell ref="AE1:AG1"/>
  </mergeCells>
  <conditionalFormatting sqref="A2:F17 H2:R17 T2:W29 A18:R29">
    <cfRule type="expression" dxfId="32" priority="34">
      <formula>$D2="OPN"</formula>
    </cfRule>
    <cfRule type="expression" dxfId="31" priority="35">
      <formula>$D2="RES"</formula>
    </cfRule>
    <cfRule type="expression" dxfId="30" priority="36">
      <formula>$D2="SMOD"</formula>
    </cfRule>
    <cfRule type="expression" dxfId="29" priority="37">
      <formula>$D2="CDMOD"</formula>
    </cfRule>
    <cfRule type="expression" dxfId="28" priority="38">
      <formula>$D2="ABMOD"</formula>
    </cfRule>
    <cfRule type="expression" dxfId="27" priority="39">
      <formula>$D2="NBC"</formula>
    </cfRule>
    <cfRule type="expression" dxfId="26" priority="40">
      <formula>$D2="NAC"</formula>
    </cfRule>
    <cfRule type="expression" dxfId="25" priority="41">
      <formula>$D2="SND"</formula>
    </cfRule>
    <cfRule type="expression" dxfId="24" priority="42">
      <formula>$D2="SNC"</formula>
    </cfRule>
    <cfRule type="expression" dxfId="23" priority="43">
      <formula>$D2="SNB"</formula>
    </cfRule>
    <cfRule type="expression" dxfId="22" priority="44">
      <formula>$D2="SNA"</formula>
    </cfRule>
  </conditionalFormatting>
  <conditionalFormatting sqref="G2:G17">
    <cfRule type="expression" dxfId="21" priority="12">
      <formula>$D2="OPN"</formula>
    </cfRule>
    <cfRule type="expression" dxfId="20" priority="13">
      <formula>$D2="RES"</formula>
    </cfRule>
    <cfRule type="expression" dxfId="19" priority="14">
      <formula>$D2="SMOD"</formula>
    </cfRule>
    <cfRule type="expression" dxfId="18" priority="15">
      <formula>$D2="CDMOD"</formula>
    </cfRule>
    <cfRule type="expression" dxfId="17" priority="16">
      <formula>$D2="ABMOD"</formula>
    </cfRule>
    <cfRule type="expression" dxfId="16" priority="17">
      <formula>$D2="NBC"</formula>
    </cfRule>
    <cfRule type="expression" dxfId="15" priority="18">
      <formula>$D2="NAC"</formula>
    </cfRule>
    <cfRule type="expression" dxfId="14" priority="19">
      <formula>$D2="SND"</formula>
    </cfRule>
    <cfRule type="expression" dxfId="13" priority="20">
      <formula>$D2="SNC"</formula>
    </cfRule>
    <cfRule type="expression" dxfId="12" priority="21">
      <formula>$D2="SNB"</formula>
    </cfRule>
    <cfRule type="expression" dxfId="11" priority="22">
      <formula>$D2="SNA"</formula>
    </cfRule>
  </conditionalFormatting>
  <pageMargins left="0.7" right="0.7" top="0.75" bottom="0.75" header="0.3" footer="0.3"/>
  <pageSetup paperSize="9"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51</vt:i4>
      </vt:variant>
    </vt:vector>
  </HeadingPairs>
  <TitlesOfParts>
    <vt:vector size="62" baseType="lpstr">
      <vt:lpstr>Championship Points</vt:lpstr>
      <vt:lpstr>Rd1 PI</vt:lpstr>
      <vt:lpstr>Rd2 Sandown</vt:lpstr>
      <vt:lpstr>Rd3 Winton</vt:lpstr>
      <vt:lpstr>Rd4 Sandown</vt:lpstr>
      <vt:lpstr>Rd5 Wakefield</vt:lpstr>
      <vt:lpstr>Rd6 PI</vt:lpstr>
      <vt:lpstr>Rd7 Broadford</vt:lpstr>
      <vt:lpstr>Rd8 Winton</vt:lpstr>
      <vt:lpstr>Rd9 PI</vt:lpstr>
      <vt:lpstr>Championship Scoring</vt:lpstr>
      <vt:lpstr>'Rd1 PI'!Benchmarks</vt:lpstr>
      <vt:lpstr>'Rd2 Sandown'!Benchmarks</vt:lpstr>
      <vt:lpstr>'Rd3 Winton'!Benchmarks</vt:lpstr>
      <vt:lpstr>'Rd4 Sandown'!Benchmarks</vt:lpstr>
      <vt:lpstr>'Rd5 Wakefield'!Benchmarks</vt:lpstr>
      <vt:lpstr>'Rd6 PI'!Benchmarks</vt:lpstr>
      <vt:lpstr>'Rd7 Broadford'!Benchmarks</vt:lpstr>
      <vt:lpstr>'Rd8 Winton'!Benchmarks</vt:lpstr>
      <vt:lpstr>'Rd9 PI'!Benchmarks</vt:lpstr>
      <vt:lpstr>'Rd6 PI'!BenchmarksRd1</vt:lpstr>
      <vt:lpstr>'Rd9 PI'!BenchmarksRd1</vt:lpstr>
      <vt:lpstr>BenchmarksRd1</vt:lpstr>
      <vt:lpstr>'Rd2 Sandown'!BenchmarksRd2</vt:lpstr>
      <vt:lpstr>'Rd3 Winton'!BenchmarksRd2</vt:lpstr>
      <vt:lpstr>'Rd4 Sandown'!BenchmarksRd2</vt:lpstr>
      <vt:lpstr>'Rd5 Wakefield'!BenchmarksRd2</vt:lpstr>
      <vt:lpstr>'Rd7 Broadford'!BenchmarksRd2</vt:lpstr>
      <vt:lpstr>'Rd8 Winton'!BenchmarksRd2</vt:lpstr>
      <vt:lpstr>'Rd2 Sandown'!BenchmarksRd3</vt:lpstr>
      <vt:lpstr>'Rd3 Winton'!BenchmarksRd3</vt:lpstr>
      <vt:lpstr>'Rd4 Sandown'!BenchmarksRd3</vt:lpstr>
      <vt:lpstr>'Rd5 Wakefield'!BenchmarksRd3</vt:lpstr>
      <vt:lpstr>'Rd7 Broadford'!BenchmarksRd3</vt:lpstr>
      <vt:lpstr>'Rd8 Winton'!BenchmarksRd3</vt:lpstr>
      <vt:lpstr>'Rd1 PI'!BenchmarksRd4</vt:lpstr>
      <vt:lpstr>'Rd2 Sandown'!BenchmarksRd4</vt:lpstr>
      <vt:lpstr>'Rd3 Winton'!BenchmarksRd4</vt:lpstr>
      <vt:lpstr>'Rd4 Sandown'!BenchmarksRd4</vt:lpstr>
      <vt:lpstr>'Rd5 Wakefield'!BenchmarksRd4</vt:lpstr>
      <vt:lpstr>'Rd6 PI'!BenchmarksRd4</vt:lpstr>
      <vt:lpstr>'Rd7 Broadford'!BenchmarksRd4</vt:lpstr>
      <vt:lpstr>'Rd8 Winton'!BenchmarksRd4</vt:lpstr>
      <vt:lpstr>'Rd9 PI'!BenchmarksRd4</vt:lpstr>
      <vt:lpstr>'Rd1 PI'!BenchmarksRd5</vt:lpstr>
      <vt:lpstr>'Rd6 PI'!BenchmarksRd5</vt:lpstr>
      <vt:lpstr>'Rd9 PI'!BenchmarksRd5</vt:lpstr>
      <vt:lpstr>'Rd1 PI'!BenchmarksRd6</vt:lpstr>
      <vt:lpstr>'Rd6 PI'!BenchmarksRd6</vt:lpstr>
      <vt:lpstr>'Rd9 PI'!BenchmarksRd6</vt:lpstr>
      <vt:lpstr>Class</vt:lpstr>
      <vt:lpstr>'Rd2 Sandown'!CLASS2018</vt:lpstr>
      <vt:lpstr>'Rd3 Winton'!CLASS2018</vt:lpstr>
      <vt:lpstr>'Rd4 Sandown'!CLASS2018</vt:lpstr>
      <vt:lpstr>'Rd5 Wakefield'!CLASS2018</vt:lpstr>
      <vt:lpstr>'Rd7 Broadford'!CLASS2018</vt:lpstr>
      <vt:lpstr>'Rd8 Winton'!CLASS2018</vt:lpstr>
      <vt:lpstr>Class2018</vt:lpstr>
      <vt:lpstr>Class2019</vt:lpstr>
      <vt:lpstr>Points</vt:lpstr>
      <vt:lpstr>Points2018</vt:lpstr>
      <vt:lpstr>Points2019</vt:lpstr>
    </vt:vector>
  </TitlesOfParts>
  <Company>MunCon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pc</dc:creator>
  <cp:lastModifiedBy>pc</cp:lastModifiedBy>
  <cp:lastPrinted>2009-03-11T10:33:29Z</cp:lastPrinted>
  <dcterms:created xsi:type="dcterms:W3CDTF">2008-07-07T11:31:18Z</dcterms:created>
  <dcterms:modified xsi:type="dcterms:W3CDTF">2019-11-03T06:41:02Z</dcterms:modified>
</cp:coreProperties>
</file>