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_Downloads\"/>
    </mc:Choice>
  </mc:AlternateContent>
  <xr:revisionPtr revIDLastSave="0" documentId="13_ncr:1_{8F0A486F-51A8-4EAA-916A-EA2491D43617}" xr6:coauthVersionLast="45" xr6:coauthVersionMax="45" xr10:uidLastSave="{00000000-0000-0000-0000-000000000000}"/>
  <bookViews>
    <workbookView xWindow="-108" yWindow="-108" windowWidth="23256" windowHeight="12576" tabRatio="757" xr2:uid="{00000000-000D-0000-FFFF-FFFF00000000}"/>
  </bookViews>
  <sheets>
    <sheet name="Championship Points" sheetId="5" r:id="rId1"/>
    <sheet name="Rd1 PI" sheetId="21" r:id="rId2"/>
    <sheet name="Championship Scoring" sheetId="3" r:id="rId3"/>
  </sheets>
  <externalReferences>
    <externalReference r:id="rId4"/>
    <externalReference r:id="rId5"/>
  </externalReferences>
  <definedNames>
    <definedName name="Benchmarks" localSheetId="1">'Rd1 PI'!$AE$1:$AG$28</definedName>
    <definedName name="Benchmarks">#REF!</definedName>
    <definedName name="Benchmarks2">'[1]Rd1 Broadford'!$AE$2:$AG$12</definedName>
    <definedName name="BenchmarksRd1">'Rd1 PI'!$AE$2:$AG$12</definedName>
    <definedName name="BenchmarksRd2">#REF!</definedName>
    <definedName name="BenchmarksRd3">#REF!</definedName>
    <definedName name="BenchmarksRd4" localSheetId="1">'Rd1 PI'!$AE$2:$AG$28</definedName>
    <definedName name="BenchmarksRd4">#REF!</definedName>
    <definedName name="BenchmarksRd5" localSheetId="1">'Rd1 PI'!$AE$2:$AG$28</definedName>
    <definedName name="BenchmarksRd5">#REF!</definedName>
    <definedName name="BenchmarksRd6" localSheetId="1">'Rd1 PI'!$AE$2:$AG$12</definedName>
    <definedName name="BenchmarksRd6">#REF!</definedName>
    <definedName name="BenchmarksRd9">#REF!</definedName>
    <definedName name="BenchmarksW">'[2]Rd1 PI'!$AE$2:$AG$12</definedName>
    <definedName name="Class">'Championship Scoring'!$A$7:$D$18</definedName>
    <definedName name="Class2018">'Championship Scoring'!$A$7:$D$18</definedName>
    <definedName name="Class2019">'Championship Scoring'!$A$7:$D$18</definedName>
    <definedName name="Points">'Championship Scoring'!$A$21:$B$31</definedName>
    <definedName name="Points2018">'Championship Scoring'!$A$21:$B$31</definedName>
    <definedName name="Points2019">'Championship Scoring'!$A$22:$B$31</definedName>
    <definedName name="Rank">#REF!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1" i="5" l="1"/>
  <c r="G91" i="5"/>
  <c r="H91" i="5"/>
  <c r="I91" i="5"/>
  <c r="J91" i="5"/>
  <c r="K91" i="5"/>
  <c r="L91" i="5"/>
  <c r="M91" i="5"/>
  <c r="N91" i="5"/>
  <c r="O91" i="5"/>
  <c r="F92" i="5"/>
  <c r="G92" i="5"/>
  <c r="H92" i="5"/>
  <c r="I92" i="5"/>
  <c r="J92" i="5"/>
  <c r="K92" i="5"/>
  <c r="L92" i="5"/>
  <c r="M92" i="5"/>
  <c r="N92" i="5"/>
  <c r="O92" i="5"/>
  <c r="P18" i="5"/>
  <c r="O18" i="5" s="1"/>
  <c r="W4" i="21"/>
  <c r="I18" i="5" l="1"/>
  <c r="J18" i="5"/>
  <c r="K18" i="5"/>
  <c r="L18" i="5"/>
  <c r="M18" i="5"/>
  <c r="N18" i="5"/>
  <c r="H18" i="5"/>
  <c r="F18" i="5"/>
  <c r="E18" i="5" s="1"/>
  <c r="G18" i="5"/>
  <c r="P25" i="5"/>
  <c r="P17" i="5" l="1"/>
  <c r="N17" i="5" l="1"/>
  <c r="O17" i="5"/>
  <c r="L17" i="5"/>
  <c r="M17" i="5"/>
  <c r="K17" i="5"/>
  <c r="I17" i="5"/>
  <c r="J17" i="5"/>
  <c r="P81" i="5"/>
  <c r="P8" i="5"/>
  <c r="O8" i="5" s="1"/>
  <c r="L81" i="5" l="1"/>
  <c r="O81" i="5"/>
  <c r="N81" i="5"/>
  <c r="M81" i="5"/>
  <c r="J81" i="5"/>
  <c r="K81" i="5"/>
  <c r="I81" i="5"/>
  <c r="H81" i="5"/>
  <c r="P76" i="5" l="1"/>
  <c r="P73" i="5"/>
  <c r="O73" i="5" l="1"/>
  <c r="N73" i="5"/>
  <c r="M73" i="5"/>
  <c r="O76" i="5"/>
  <c r="N76" i="5"/>
  <c r="M76" i="5"/>
  <c r="K76" i="5"/>
  <c r="L76" i="5"/>
  <c r="K73" i="5"/>
  <c r="L73" i="5"/>
  <c r="I73" i="5"/>
  <c r="J73" i="5"/>
  <c r="I76" i="5"/>
  <c r="J76" i="5"/>
  <c r="H17" i="5"/>
  <c r="H73" i="5"/>
  <c r="H76" i="5"/>
  <c r="P15" i="5"/>
  <c r="O15" i="5" s="1"/>
  <c r="P68" i="5"/>
  <c r="O68" i="5" s="1"/>
  <c r="P64" i="5"/>
  <c r="O64" i="5" s="1"/>
  <c r="P9" i="5"/>
  <c r="O9" i="5" s="1"/>
  <c r="P5" i="5"/>
  <c r="O5" i="5" s="1"/>
  <c r="P6" i="5"/>
  <c r="O6" i="5" s="1"/>
  <c r="P20" i="5"/>
  <c r="O20" i="5" s="1"/>
  <c r="Y4" i="21"/>
  <c r="Y5" i="21"/>
  <c r="Y6" i="21"/>
  <c r="Y12" i="21"/>
  <c r="Y7" i="21"/>
  <c r="Y8" i="21"/>
  <c r="Y9" i="21"/>
  <c r="Y10" i="21"/>
  <c r="Y11" i="21"/>
  <c r="Y13" i="21"/>
  <c r="Y14" i="21"/>
  <c r="Y16" i="21"/>
  <c r="Y15" i="21"/>
  <c r="Y19" i="21"/>
  <c r="Y17" i="21"/>
  <c r="Y18" i="21"/>
  <c r="Y20" i="21"/>
  <c r="Y21" i="21"/>
  <c r="Y22" i="21"/>
  <c r="Y23" i="21"/>
  <c r="Y24" i="21"/>
  <c r="Y25" i="21"/>
  <c r="AB25" i="21" s="1"/>
  <c r="Y26" i="21"/>
  <c r="Y27" i="21"/>
  <c r="Y28" i="21"/>
  <c r="Y3" i="21"/>
  <c r="Y2" i="21"/>
  <c r="X4" i="21"/>
  <c r="X5" i="21"/>
  <c r="X6" i="21"/>
  <c r="X12" i="21"/>
  <c r="X7" i="21"/>
  <c r="X8" i="21"/>
  <c r="X9" i="21"/>
  <c r="X10" i="21"/>
  <c r="X11" i="21"/>
  <c r="X13" i="21"/>
  <c r="X14" i="21"/>
  <c r="X16" i="21"/>
  <c r="X15" i="21"/>
  <c r="X19" i="21"/>
  <c r="X17" i="21"/>
  <c r="X18" i="21"/>
  <c r="X20" i="21"/>
  <c r="X21" i="21"/>
  <c r="X22" i="21"/>
  <c r="X23" i="21"/>
  <c r="X24" i="21"/>
  <c r="X25" i="21"/>
  <c r="X26" i="21"/>
  <c r="X27" i="21"/>
  <c r="X28" i="21"/>
  <c r="X3" i="21"/>
  <c r="X2" i="21"/>
  <c r="M64" i="5" l="1"/>
  <c r="N64" i="5"/>
  <c r="M68" i="5"/>
  <c r="N68" i="5"/>
  <c r="M15" i="5"/>
  <c r="N15" i="5"/>
  <c r="K64" i="5"/>
  <c r="L64" i="5"/>
  <c r="K68" i="5"/>
  <c r="L68" i="5"/>
  <c r="K15" i="5"/>
  <c r="L15" i="5"/>
  <c r="I64" i="5"/>
  <c r="J64" i="5"/>
  <c r="I68" i="5"/>
  <c r="J68" i="5"/>
  <c r="I15" i="5"/>
  <c r="J15" i="5"/>
  <c r="G81" i="5"/>
  <c r="H68" i="5"/>
  <c r="H64" i="5"/>
  <c r="H15" i="5"/>
  <c r="AA28" i="21"/>
  <c r="AA20" i="21"/>
  <c r="AA11" i="21"/>
  <c r="AA10" i="21"/>
  <c r="AA27" i="21"/>
  <c r="AA18" i="21"/>
  <c r="G68" i="5"/>
  <c r="AA26" i="21"/>
  <c r="AA17" i="21"/>
  <c r="AA9" i="21"/>
  <c r="AA25" i="21"/>
  <c r="AA19" i="21"/>
  <c r="AA8" i="21"/>
  <c r="AA24" i="21"/>
  <c r="AA7" i="21"/>
  <c r="AA23" i="21"/>
  <c r="AA12" i="21"/>
  <c r="AA22" i="21"/>
  <c r="AA14" i="21"/>
  <c r="AA6" i="21"/>
  <c r="G73" i="5"/>
  <c r="AA15" i="21"/>
  <c r="AA16" i="21"/>
  <c r="AA21" i="21"/>
  <c r="AA13" i="21"/>
  <c r="AA5" i="21"/>
  <c r="G64" i="5"/>
  <c r="P12" i="5"/>
  <c r="O12" i="5" s="1"/>
  <c r="I12" i="5" l="1"/>
  <c r="L12" i="5"/>
  <c r="K12" i="5"/>
  <c r="H12" i="5"/>
  <c r="M12" i="5"/>
  <c r="N12" i="5"/>
  <c r="J12" i="5"/>
  <c r="G76" i="5"/>
  <c r="U8" i="21"/>
  <c r="V8" i="21" s="1"/>
  <c r="W8" i="21" s="1"/>
  <c r="U17" i="21"/>
  <c r="V17" i="21" s="1"/>
  <c r="U18" i="21"/>
  <c r="V18" i="21" s="1"/>
  <c r="W18" i="21" s="1"/>
  <c r="U20" i="21"/>
  <c r="V20" i="21" s="1"/>
  <c r="W20" i="21" s="1"/>
  <c r="U21" i="21"/>
  <c r="V21" i="21" s="1"/>
  <c r="U22" i="21"/>
  <c r="V22" i="21" s="1"/>
  <c r="W22" i="21" s="1"/>
  <c r="U23" i="21"/>
  <c r="V23" i="21" s="1"/>
  <c r="U6" i="21"/>
  <c r="V6" i="21" s="1"/>
  <c r="W6" i="21" s="1"/>
  <c r="U12" i="21"/>
  <c r="V12" i="21" s="1"/>
  <c r="W12" i="21" s="1"/>
  <c r="H4" i="21"/>
  <c r="J4" i="21"/>
  <c r="K4" i="21"/>
  <c r="L4" i="21"/>
  <c r="M4" i="21"/>
  <c r="H5" i="21"/>
  <c r="K5" i="21"/>
  <c r="L5" i="21"/>
  <c r="M5" i="21"/>
  <c r="H6" i="21"/>
  <c r="I6" i="21"/>
  <c r="J6" i="21"/>
  <c r="L6" i="21"/>
  <c r="M6" i="21"/>
  <c r="H12" i="21"/>
  <c r="J12" i="21"/>
  <c r="K12" i="21"/>
  <c r="L12" i="21"/>
  <c r="M12" i="21"/>
  <c r="H7" i="21"/>
  <c r="I7" i="21"/>
  <c r="J7" i="21"/>
  <c r="K7" i="21"/>
  <c r="M7" i="21"/>
  <c r="H8" i="21"/>
  <c r="I8" i="21"/>
  <c r="J8" i="21"/>
  <c r="L8" i="21"/>
  <c r="M8" i="21"/>
  <c r="H9" i="21"/>
  <c r="I9" i="21"/>
  <c r="J9" i="21"/>
  <c r="M9" i="21"/>
  <c r="H10" i="21"/>
  <c r="I10" i="21"/>
  <c r="J10" i="21"/>
  <c r="K10" i="21"/>
  <c r="M10" i="21"/>
  <c r="H11" i="21"/>
  <c r="I11" i="21"/>
  <c r="L11" i="21"/>
  <c r="M11" i="21"/>
  <c r="H13" i="21"/>
  <c r="I13" i="21"/>
  <c r="J13" i="21"/>
  <c r="L13" i="21"/>
  <c r="M13" i="21"/>
  <c r="H14" i="21"/>
  <c r="I14" i="21"/>
  <c r="J14" i="21"/>
  <c r="K14" i="21"/>
  <c r="L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I3" i="21"/>
  <c r="K3" i="21"/>
  <c r="L3" i="21"/>
  <c r="M3" i="21"/>
  <c r="O3" i="21"/>
  <c r="P3" i="21"/>
  <c r="Q3" i="21"/>
  <c r="R3" i="21"/>
  <c r="O4" i="21"/>
  <c r="P4" i="21"/>
  <c r="Q4" i="21"/>
  <c r="R4"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Q20" i="21"/>
  <c r="R20" i="21"/>
  <c r="O21" i="21"/>
  <c r="P21" i="21"/>
  <c r="Q21" i="21"/>
  <c r="R21" i="21"/>
  <c r="O22" i="21"/>
  <c r="P22" i="21"/>
  <c r="R22" i="21"/>
  <c r="O23" i="21"/>
  <c r="P23" i="21"/>
  <c r="Q23" i="21"/>
  <c r="R23" i="21"/>
  <c r="O24" i="21"/>
  <c r="P24" i="21"/>
  <c r="R24" i="21"/>
  <c r="O25" i="21"/>
  <c r="P25" i="21"/>
  <c r="Q25" i="21"/>
  <c r="R25" i="21"/>
  <c r="O26" i="21"/>
  <c r="P26" i="21"/>
  <c r="R26" i="21"/>
  <c r="O27" i="21"/>
  <c r="P27" i="21"/>
  <c r="Q27" i="21"/>
  <c r="R27" i="21"/>
  <c r="O28" i="21"/>
  <c r="P28" i="21"/>
  <c r="Q28" i="21"/>
  <c r="R28" i="21"/>
  <c r="N4" i="21"/>
  <c r="N5" i="21"/>
  <c r="N6" i="21"/>
  <c r="N12" i="21"/>
  <c r="N7" i="21"/>
  <c r="N8" i="21"/>
  <c r="N9" i="21"/>
  <c r="N10" i="21"/>
  <c r="N11" i="21"/>
  <c r="N14" i="21"/>
  <c r="N16" i="21"/>
  <c r="N15" i="21"/>
  <c r="N19" i="21"/>
  <c r="N18" i="21"/>
  <c r="N20" i="21"/>
  <c r="N22" i="21"/>
  <c r="N23" i="21"/>
  <c r="N24" i="21"/>
  <c r="N25" i="21"/>
  <c r="N26" i="21"/>
  <c r="N27" i="21"/>
  <c r="N28" i="21"/>
  <c r="P74" i="5"/>
  <c r="P75" i="5"/>
  <c r="P72" i="5"/>
  <c r="U28" i="21"/>
  <c r="V28" i="21" s="1"/>
  <c r="U27" i="21"/>
  <c r="V27" i="21" s="1"/>
  <c r="Z20" i="21"/>
  <c r="Z22" i="21"/>
  <c r="Z23" i="21"/>
  <c r="Z25" i="21"/>
  <c r="S25" i="21" s="1"/>
  <c r="Z26" i="21"/>
  <c r="U26" i="21"/>
  <c r="V26" i="21" s="1"/>
  <c r="W26" i="21" s="1"/>
  <c r="U25" i="21"/>
  <c r="V25" i="21" s="1"/>
  <c r="U24" i="21"/>
  <c r="V24" i="21" s="1"/>
  <c r="W24" i="21" s="1"/>
  <c r="U19" i="21"/>
  <c r="V19" i="21" s="1"/>
  <c r="U15" i="21"/>
  <c r="V15" i="21" s="1"/>
  <c r="W15" i="21" s="1"/>
  <c r="U16" i="21"/>
  <c r="V16" i="21" s="1"/>
  <c r="W16" i="21" s="1"/>
  <c r="U14" i="21"/>
  <c r="V14" i="21" s="1"/>
  <c r="W14" i="21" s="1"/>
  <c r="P19" i="5"/>
  <c r="P11" i="5"/>
  <c r="O11" i="5" s="1"/>
  <c r="H2" i="21"/>
  <c r="K2" i="21"/>
  <c r="L2" i="21"/>
  <c r="M2" i="21"/>
  <c r="N2" i="21"/>
  <c r="O2" i="21"/>
  <c r="P2" i="21"/>
  <c r="Q2" i="21"/>
  <c r="R2" i="21"/>
  <c r="U2" i="21"/>
  <c r="V2" i="21" s="1"/>
  <c r="AA2" i="21"/>
  <c r="N3" i="21"/>
  <c r="U3" i="21"/>
  <c r="V3" i="21" s="1"/>
  <c r="W3" i="21" s="1"/>
  <c r="U4" i="21"/>
  <c r="V4" i="21" s="1"/>
  <c r="U5" i="21"/>
  <c r="V5" i="21" s="1"/>
  <c r="W5" i="21" s="1"/>
  <c r="U7" i="21"/>
  <c r="V7" i="21" s="1"/>
  <c r="U9" i="21"/>
  <c r="V9" i="21" s="1"/>
  <c r="W9" i="21" s="1"/>
  <c r="U10" i="21"/>
  <c r="V10" i="21" s="1"/>
  <c r="W10" i="21" s="1"/>
  <c r="U11" i="21"/>
  <c r="V11" i="21" s="1"/>
  <c r="W11" i="21" s="1"/>
  <c r="U13" i="21"/>
  <c r="V13" i="21" s="1"/>
  <c r="W13" i="21" s="1"/>
  <c r="P16" i="5"/>
  <c r="P13" i="5"/>
  <c r="P10" i="5"/>
  <c r="P4" i="5"/>
  <c r="P7" i="5"/>
  <c r="P3" i="5"/>
  <c r="P14" i="5"/>
  <c r="P27" i="5"/>
  <c r="P26" i="5"/>
  <c r="P28" i="5"/>
  <c r="P29" i="5"/>
  <c r="P32" i="5"/>
  <c r="O32" i="5" s="1"/>
  <c r="P35" i="5"/>
  <c r="O35" i="5" s="1"/>
  <c r="P33" i="5"/>
  <c r="O33" i="5" s="1"/>
  <c r="P34" i="5"/>
  <c r="O34" i="5" s="1"/>
  <c r="P36" i="5"/>
  <c r="O36" i="5" s="1"/>
  <c r="P37" i="5"/>
  <c r="O37" i="5" s="1"/>
  <c r="P38" i="5"/>
  <c r="O38" i="5" s="1"/>
  <c r="P41" i="5"/>
  <c r="O41" i="5" s="1"/>
  <c r="P42" i="5"/>
  <c r="O42" i="5" s="1"/>
  <c r="P43" i="5"/>
  <c r="O43" i="5" s="1"/>
  <c r="P44" i="5"/>
  <c r="O44" i="5" s="1"/>
  <c r="P45" i="5"/>
  <c r="O45" i="5" s="1"/>
  <c r="P48" i="5"/>
  <c r="P49" i="5"/>
  <c r="P50" i="5"/>
  <c r="P51" i="5"/>
  <c r="P52" i="5"/>
  <c r="P56" i="5"/>
  <c r="O56" i="5" s="1"/>
  <c r="P55" i="5"/>
  <c r="O55" i="5" s="1"/>
  <c r="P57" i="5"/>
  <c r="O57" i="5" s="1"/>
  <c r="P58" i="5"/>
  <c r="O58" i="5" s="1"/>
  <c r="P59" i="5"/>
  <c r="O59" i="5" s="1"/>
  <c r="P63" i="5"/>
  <c r="P62" i="5"/>
  <c r="O62" i="5" s="1"/>
  <c r="P65" i="5"/>
  <c r="P67" i="5"/>
  <c r="P66" i="5"/>
  <c r="O66" i="5" s="1"/>
  <c r="P71" i="5"/>
  <c r="P79" i="5"/>
  <c r="P78" i="5"/>
  <c r="P80" i="5"/>
  <c r="P77" i="5"/>
  <c r="P86" i="5"/>
  <c r="N86" i="5" s="1"/>
  <c r="P85" i="5"/>
  <c r="O85" i="5" s="1"/>
  <c r="P87" i="5"/>
  <c r="P84" i="5"/>
  <c r="O84" i="5" s="1"/>
  <c r="P88" i="5"/>
  <c r="O88" i="5" s="1"/>
  <c r="P93" i="5"/>
  <c r="O93" i="5" s="1"/>
  <c r="P92" i="5"/>
  <c r="P91" i="5"/>
  <c r="P94" i="5"/>
  <c r="P95" i="5"/>
  <c r="P100" i="5"/>
  <c r="P98" i="5"/>
  <c r="P99" i="5"/>
  <c r="P102" i="5"/>
  <c r="P101" i="5"/>
  <c r="P105" i="5"/>
  <c r="P106" i="5"/>
  <c r="P107" i="5"/>
  <c r="P108" i="5"/>
  <c r="P109" i="5"/>
  <c r="S22" i="21" l="1"/>
  <c r="Q22" i="21" s="1"/>
  <c r="AB22" i="21"/>
  <c r="S20" i="21"/>
  <c r="P20" i="21" s="1"/>
  <c r="AB20" i="21"/>
  <c r="S26" i="21"/>
  <c r="Q26" i="21" s="1"/>
  <c r="AB26" i="21"/>
  <c r="O101" i="5"/>
  <c r="N101" i="5"/>
  <c r="M101" i="5"/>
  <c r="L101" i="5"/>
  <c r="K51" i="5"/>
  <c r="O51" i="5"/>
  <c r="N51" i="5"/>
  <c r="M51" i="5"/>
  <c r="L51" i="5"/>
  <c r="N63" i="5"/>
  <c r="O63" i="5"/>
  <c r="K49" i="5"/>
  <c r="O49" i="5"/>
  <c r="N49" i="5"/>
  <c r="M49" i="5"/>
  <c r="L49" i="5"/>
  <c r="N26" i="5"/>
  <c r="O26" i="5"/>
  <c r="M26" i="5"/>
  <c r="L26" i="5"/>
  <c r="K48" i="5"/>
  <c r="N48" i="5"/>
  <c r="O48" i="5"/>
  <c r="M48" i="5"/>
  <c r="L48" i="5"/>
  <c r="N27" i="5"/>
  <c r="O27" i="5"/>
  <c r="L27" i="5"/>
  <c r="M27" i="5"/>
  <c r="K50" i="5"/>
  <c r="O50" i="5"/>
  <c r="N50" i="5"/>
  <c r="M50" i="5"/>
  <c r="L50" i="5"/>
  <c r="N28" i="5"/>
  <c r="O28" i="5"/>
  <c r="M28" i="5"/>
  <c r="L28" i="5"/>
  <c r="K102" i="5"/>
  <c r="O102" i="5"/>
  <c r="N102" i="5"/>
  <c r="M102" i="5"/>
  <c r="L102" i="5"/>
  <c r="K109" i="5"/>
  <c r="N109" i="5"/>
  <c r="O109" i="5"/>
  <c r="M109" i="5"/>
  <c r="L109" i="5"/>
  <c r="O98" i="5"/>
  <c r="M98" i="5"/>
  <c r="N98" i="5"/>
  <c r="L98" i="5"/>
  <c r="K99" i="5"/>
  <c r="O99" i="5"/>
  <c r="N99" i="5"/>
  <c r="M99" i="5"/>
  <c r="L99" i="5"/>
  <c r="K108" i="5"/>
  <c r="O108" i="5"/>
  <c r="N108" i="5"/>
  <c r="M108" i="5"/>
  <c r="L108" i="5"/>
  <c r="N100" i="5"/>
  <c r="O100" i="5"/>
  <c r="M100" i="5"/>
  <c r="L100" i="5"/>
  <c r="N107" i="5"/>
  <c r="O107" i="5"/>
  <c r="N95" i="5"/>
  <c r="O95" i="5"/>
  <c r="M95" i="5"/>
  <c r="N67" i="5"/>
  <c r="O67" i="5"/>
  <c r="O105" i="5"/>
  <c r="N105" i="5"/>
  <c r="N29" i="5"/>
  <c r="O29" i="5"/>
  <c r="M29" i="5"/>
  <c r="L29" i="5"/>
  <c r="O106" i="5"/>
  <c r="N106" i="5"/>
  <c r="N94" i="5"/>
  <c r="O94" i="5"/>
  <c r="M94" i="5"/>
  <c r="N65" i="5"/>
  <c r="O65" i="5"/>
  <c r="K52" i="5"/>
  <c r="O52" i="5"/>
  <c r="N52" i="5"/>
  <c r="M52" i="5"/>
  <c r="L52" i="5"/>
  <c r="O77" i="5"/>
  <c r="N77" i="5"/>
  <c r="M77" i="5"/>
  <c r="L72" i="5"/>
  <c r="O72" i="5"/>
  <c r="N72" i="5"/>
  <c r="M72" i="5"/>
  <c r="L80" i="5"/>
  <c r="O80" i="5"/>
  <c r="N80" i="5"/>
  <c r="M80" i="5"/>
  <c r="L75" i="5"/>
  <c r="O75" i="5"/>
  <c r="N75" i="5"/>
  <c r="M75" i="5"/>
  <c r="O71" i="5"/>
  <c r="N71" i="5"/>
  <c r="M71" i="5"/>
  <c r="O74" i="5"/>
  <c r="N74" i="5"/>
  <c r="M74" i="5"/>
  <c r="L78" i="5"/>
  <c r="O78" i="5"/>
  <c r="N78" i="5"/>
  <c r="M78" i="5"/>
  <c r="L79" i="5"/>
  <c r="O79" i="5"/>
  <c r="N79" i="5"/>
  <c r="M79" i="5"/>
  <c r="N7" i="5"/>
  <c r="O7" i="5"/>
  <c r="N8" i="5"/>
  <c r="O10" i="5"/>
  <c r="N16" i="5"/>
  <c r="O16" i="5"/>
  <c r="N5" i="5"/>
  <c r="O14" i="5"/>
  <c r="N4" i="5"/>
  <c r="O4" i="5"/>
  <c r="N9" i="5"/>
  <c r="I3" i="5"/>
  <c r="O3" i="5"/>
  <c r="N19" i="5"/>
  <c r="O19" i="5"/>
  <c r="O13" i="5"/>
  <c r="N93" i="5"/>
  <c r="M93" i="5"/>
  <c r="N88" i="5"/>
  <c r="M88" i="5"/>
  <c r="N84" i="5"/>
  <c r="M84" i="5"/>
  <c r="N85" i="5"/>
  <c r="M85" i="5"/>
  <c r="M66" i="5"/>
  <c r="N66" i="5"/>
  <c r="M62" i="5"/>
  <c r="N62" i="5"/>
  <c r="K59" i="5"/>
  <c r="N59" i="5"/>
  <c r="M59" i="5"/>
  <c r="L59" i="5"/>
  <c r="K58" i="5"/>
  <c r="N58" i="5"/>
  <c r="M58" i="5"/>
  <c r="L58" i="5"/>
  <c r="N57" i="5"/>
  <c r="M57" i="5"/>
  <c r="N55" i="5"/>
  <c r="M55" i="5"/>
  <c r="N56" i="5"/>
  <c r="M56" i="5"/>
  <c r="N45" i="5"/>
  <c r="M45" i="5"/>
  <c r="N44" i="5"/>
  <c r="M44" i="5"/>
  <c r="N43" i="5"/>
  <c r="M43" i="5"/>
  <c r="N42" i="5"/>
  <c r="M42" i="5"/>
  <c r="N41" i="5"/>
  <c r="M41" i="5"/>
  <c r="N37" i="5"/>
  <c r="M37" i="5"/>
  <c r="L37" i="5"/>
  <c r="N36" i="5"/>
  <c r="M36" i="5"/>
  <c r="L36" i="5"/>
  <c r="N34" i="5"/>
  <c r="M34" i="5"/>
  <c r="L34" i="5"/>
  <c r="N33" i="5"/>
  <c r="L33" i="5"/>
  <c r="M33" i="5"/>
  <c r="N35" i="5"/>
  <c r="L35" i="5"/>
  <c r="M35" i="5"/>
  <c r="K32" i="5"/>
  <c r="N32" i="5"/>
  <c r="L32" i="5"/>
  <c r="M32" i="5"/>
  <c r="N38" i="5"/>
  <c r="M38" i="5"/>
  <c r="L38" i="5"/>
  <c r="N11" i="5"/>
  <c r="N3" i="5"/>
  <c r="N6" i="5"/>
  <c r="M8" i="5"/>
  <c r="N10" i="5"/>
  <c r="H10" i="5"/>
  <c r="K10" i="5"/>
  <c r="L10" i="5"/>
  <c r="M10" i="5"/>
  <c r="I10" i="5"/>
  <c r="J10" i="5"/>
  <c r="M5" i="5"/>
  <c r="N14" i="5"/>
  <c r="K14" i="5"/>
  <c r="I14" i="5"/>
  <c r="M14" i="5"/>
  <c r="L14" i="5"/>
  <c r="J14" i="5"/>
  <c r="G14" i="5"/>
  <c r="H14" i="5"/>
  <c r="N13" i="5"/>
  <c r="M13" i="5"/>
  <c r="J13" i="5"/>
  <c r="H13" i="5"/>
  <c r="L13" i="5"/>
  <c r="K13" i="5"/>
  <c r="I13" i="5"/>
  <c r="M16" i="5"/>
  <c r="N20" i="5"/>
  <c r="M20" i="5"/>
  <c r="L20" i="5"/>
  <c r="H20" i="5"/>
  <c r="K20" i="5"/>
  <c r="I20" i="5"/>
  <c r="J20" i="5"/>
  <c r="M3" i="5"/>
  <c r="L3" i="5"/>
  <c r="H3" i="5"/>
  <c r="J3" i="5"/>
  <c r="K3" i="5"/>
  <c r="K107" i="5"/>
  <c r="M107" i="5"/>
  <c r="L107" i="5"/>
  <c r="K106" i="5"/>
  <c r="M106" i="5"/>
  <c r="L106" i="5"/>
  <c r="K105" i="5"/>
  <c r="M105" i="5"/>
  <c r="L105" i="5"/>
  <c r="L67" i="5"/>
  <c r="M67" i="5"/>
  <c r="L65" i="5"/>
  <c r="M65" i="5"/>
  <c r="L63" i="5"/>
  <c r="M63" i="5"/>
  <c r="L11" i="5"/>
  <c r="M11" i="5"/>
  <c r="L6" i="5"/>
  <c r="M6" i="5"/>
  <c r="L19" i="5"/>
  <c r="M19" i="5"/>
  <c r="L4" i="5"/>
  <c r="M4" i="5"/>
  <c r="L9" i="5"/>
  <c r="M9" i="5"/>
  <c r="L7" i="5"/>
  <c r="M7" i="5"/>
  <c r="K95" i="5"/>
  <c r="L95" i="5"/>
  <c r="K93" i="5"/>
  <c r="L93" i="5"/>
  <c r="K94" i="5"/>
  <c r="L94" i="5"/>
  <c r="K85" i="5"/>
  <c r="L85" i="5"/>
  <c r="K88" i="5"/>
  <c r="L88" i="5"/>
  <c r="I86" i="5"/>
  <c r="K84" i="5"/>
  <c r="L84" i="5"/>
  <c r="K74" i="5"/>
  <c r="L74" i="5"/>
  <c r="K77" i="5"/>
  <c r="L77" i="5"/>
  <c r="K71" i="5"/>
  <c r="L71" i="5"/>
  <c r="K66" i="5"/>
  <c r="L66" i="5"/>
  <c r="K62" i="5"/>
  <c r="L62" i="5"/>
  <c r="K55" i="5"/>
  <c r="L55" i="5"/>
  <c r="K56" i="5"/>
  <c r="L56" i="5"/>
  <c r="K57" i="5"/>
  <c r="L57" i="5"/>
  <c r="K44" i="5"/>
  <c r="L44" i="5"/>
  <c r="K42" i="5"/>
  <c r="L42" i="5"/>
  <c r="K43" i="5"/>
  <c r="L43" i="5"/>
  <c r="K45" i="5"/>
  <c r="L45" i="5"/>
  <c r="K41" i="5"/>
  <c r="L41" i="5"/>
  <c r="K8" i="5"/>
  <c r="L8" i="5"/>
  <c r="K5" i="5"/>
  <c r="L5" i="5"/>
  <c r="K16" i="5"/>
  <c r="L16" i="5"/>
  <c r="J67" i="5"/>
  <c r="K67" i="5"/>
  <c r="J34" i="5"/>
  <c r="K34" i="5"/>
  <c r="J29" i="5"/>
  <c r="K29" i="5"/>
  <c r="K35" i="5"/>
  <c r="J35" i="5"/>
  <c r="J63" i="5"/>
  <c r="K63" i="5"/>
  <c r="K38" i="5"/>
  <c r="J38" i="5"/>
  <c r="K33" i="5"/>
  <c r="J33" i="5"/>
  <c r="J28" i="5"/>
  <c r="K28" i="5"/>
  <c r="K26" i="5"/>
  <c r="J26" i="5"/>
  <c r="K37" i="5"/>
  <c r="J37" i="5"/>
  <c r="J65" i="5"/>
  <c r="K65" i="5"/>
  <c r="K36" i="5"/>
  <c r="J36" i="5"/>
  <c r="K27" i="5"/>
  <c r="J27" i="5"/>
  <c r="J101" i="5"/>
  <c r="K101" i="5"/>
  <c r="J98" i="5"/>
  <c r="K98" i="5"/>
  <c r="J100" i="5"/>
  <c r="K100" i="5"/>
  <c r="J75" i="5"/>
  <c r="K75" i="5"/>
  <c r="J72" i="5"/>
  <c r="K72" i="5"/>
  <c r="J80" i="5"/>
  <c r="K80" i="5"/>
  <c r="J78" i="5"/>
  <c r="K78" i="5"/>
  <c r="J79" i="5"/>
  <c r="K79" i="5"/>
  <c r="H50" i="5"/>
  <c r="J50" i="5"/>
  <c r="I50" i="5"/>
  <c r="J94" i="5"/>
  <c r="I94" i="5"/>
  <c r="H105" i="5"/>
  <c r="I105" i="5"/>
  <c r="J105" i="5"/>
  <c r="J51" i="5"/>
  <c r="I51" i="5"/>
  <c r="H41" i="5"/>
  <c r="J41" i="5"/>
  <c r="I41" i="5"/>
  <c r="I26" i="5"/>
  <c r="J11" i="5"/>
  <c r="K11" i="5"/>
  <c r="H93" i="5"/>
  <c r="J93" i="5"/>
  <c r="I93" i="5"/>
  <c r="J49" i="5"/>
  <c r="I49" i="5"/>
  <c r="J88" i="5"/>
  <c r="I88" i="5"/>
  <c r="J58" i="5"/>
  <c r="I58" i="5"/>
  <c r="H48" i="5"/>
  <c r="J48" i="5"/>
  <c r="I48" i="5"/>
  <c r="I27" i="5"/>
  <c r="J4" i="5"/>
  <c r="K4" i="5"/>
  <c r="H84" i="5"/>
  <c r="J84" i="5"/>
  <c r="I84" i="5"/>
  <c r="J57" i="5"/>
  <c r="I57" i="5"/>
  <c r="J45" i="5"/>
  <c r="I45" i="5"/>
  <c r="J7" i="5"/>
  <c r="K7" i="5"/>
  <c r="J109" i="5"/>
  <c r="I109" i="5"/>
  <c r="H108" i="5"/>
  <c r="J108" i="5"/>
  <c r="I108" i="5"/>
  <c r="J87" i="5"/>
  <c r="I87" i="5"/>
  <c r="H55" i="5"/>
  <c r="J55" i="5"/>
  <c r="I55" i="5"/>
  <c r="J44" i="5"/>
  <c r="I44" i="5"/>
  <c r="J19" i="5"/>
  <c r="K19" i="5"/>
  <c r="J59" i="5"/>
  <c r="I59" i="5"/>
  <c r="H107" i="5"/>
  <c r="J107" i="5"/>
  <c r="I107" i="5"/>
  <c r="J95" i="5"/>
  <c r="I95" i="5"/>
  <c r="I85" i="5"/>
  <c r="J85" i="5"/>
  <c r="H56" i="5"/>
  <c r="I56" i="5"/>
  <c r="J56" i="5"/>
  <c r="J43" i="5"/>
  <c r="I43" i="5"/>
  <c r="J6" i="5"/>
  <c r="K6" i="5"/>
  <c r="J106" i="5"/>
  <c r="I106" i="5"/>
  <c r="H52" i="5"/>
  <c r="J52" i="5"/>
  <c r="I52" i="5"/>
  <c r="J42" i="5"/>
  <c r="I42" i="5"/>
  <c r="J9" i="5"/>
  <c r="K9" i="5"/>
  <c r="H34" i="5"/>
  <c r="I34" i="5"/>
  <c r="I36" i="5"/>
  <c r="H38" i="5"/>
  <c r="I38" i="5"/>
  <c r="H33" i="5"/>
  <c r="I33" i="5"/>
  <c r="H32" i="5"/>
  <c r="J32" i="5"/>
  <c r="I32" i="5"/>
  <c r="I37" i="5"/>
  <c r="H35" i="5"/>
  <c r="I35" i="5"/>
  <c r="I66" i="5"/>
  <c r="J66" i="5"/>
  <c r="I62" i="5"/>
  <c r="J62" i="5"/>
  <c r="I77" i="5"/>
  <c r="J77" i="5"/>
  <c r="I71" i="5"/>
  <c r="J71" i="5"/>
  <c r="I74" i="5"/>
  <c r="J74" i="5"/>
  <c r="I99" i="5"/>
  <c r="J99" i="5"/>
  <c r="I102" i="5"/>
  <c r="J102" i="5"/>
  <c r="I5" i="5"/>
  <c r="J5" i="5"/>
  <c r="I8" i="5"/>
  <c r="J8" i="5"/>
  <c r="I16" i="5"/>
  <c r="J16" i="5"/>
  <c r="H4" i="5"/>
  <c r="I4" i="5"/>
  <c r="H11" i="5"/>
  <c r="I11" i="5"/>
  <c r="H19" i="5"/>
  <c r="I19" i="5"/>
  <c r="H9" i="5"/>
  <c r="I9" i="5"/>
  <c r="H6" i="5"/>
  <c r="I6" i="5"/>
  <c r="H7" i="5"/>
  <c r="I7" i="5"/>
  <c r="H98" i="5"/>
  <c r="I98" i="5"/>
  <c r="H101" i="5"/>
  <c r="I101" i="5"/>
  <c r="H100" i="5"/>
  <c r="I100" i="5"/>
  <c r="H80" i="5"/>
  <c r="I80" i="5"/>
  <c r="H78" i="5"/>
  <c r="I78" i="5"/>
  <c r="H72" i="5"/>
  <c r="I72" i="5"/>
  <c r="H79" i="5"/>
  <c r="I79" i="5"/>
  <c r="H75" i="5"/>
  <c r="I75" i="5"/>
  <c r="H63" i="5"/>
  <c r="I63" i="5"/>
  <c r="H67" i="5"/>
  <c r="I67" i="5"/>
  <c r="H65" i="5"/>
  <c r="I65" i="5"/>
  <c r="I29" i="5"/>
  <c r="I28" i="5"/>
  <c r="H57" i="5"/>
  <c r="H95" i="5"/>
  <c r="H59" i="5"/>
  <c r="G49" i="5"/>
  <c r="H49" i="5"/>
  <c r="H37" i="5"/>
  <c r="G109" i="5"/>
  <c r="H109" i="5"/>
  <c r="G51" i="5"/>
  <c r="H51" i="5"/>
  <c r="H45" i="5"/>
  <c r="H29" i="5"/>
  <c r="G28" i="5"/>
  <c r="H28" i="5"/>
  <c r="H94" i="5"/>
  <c r="H58" i="5"/>
  <c r="G106" i="5"/>
  <c r="H106" i="5"/>
  <c r="H99" i="5"/>
  <c r="H102" i="5"/>
  <c r="H85" i="5"/>
  <c r="G86" i="5"/>
  <c r="H86" i="5"/>
  <c r="H88" i="5"/>
  <c r="G87" i="5"/>
  <c r="H87" i="5"/>
  <c r="H74" i="5"/>
  <c r="G77" i="5"/>
  <c r="H77" i="5"/>
  <c r="H71" i="5"/>
  <c r="H66" i="5"/>
  <c r="G62" i="5"/>
  <c r="H62" i="5"/>
  <c r="H43" i="5"/>
  <c r="H42" i="5"/>
  <c r="H44" i="5"/>
  <c r="H8" i="5"/>
  <c r="H5" i="5"/>
  <c r="H16" i="5"/>
  <c r="G36" i="5"/>
  <c r="H36" i="5"/>
  <c r="H26" i="5"/>
  <c r="H27" i="5"/>
  <c r="G41" i="5"/>
  <c r="S23" i="21"/>
  <c r="L23" i="21" s="1"/>
  <c r="G34" i="5"/>
  <c r="F68" i="5"/>
  <c r="E68" i="5" s="1"/>
  <c r="G32" i="5"/>
  <c r="G108" i="5"/>
  <c r="G101" i="5"/>
  <c r="G84" i="5"/>
  <c r="G79" i="5"/>
  <c r="G65" i="5"/>
  <c r="G58" i="5"/>
  <c r="G52" i="5"/>
  <c r="G48" i="5"/>
  <c r="G29" i="5"/>
  <c r="G72" i="5"/>
  <c r="G74" i="5"/>
  <c r="G98" i="5"/>
  <c r="G88" i="5"/>
  <c r="G67" i="5"/>
  <c r="G107" i="5"/>
  <c r="G95" i="5"/>
  <c r="G71" i="5"/>
  <c r="G57" i="5"/>
  <c r="G45" i="5"/>
  <c r="G43" i="5"/>
  <c r="G38" i="5"/>
  <c r="G33" i="5"/>
  <c r="G75" i="5"/>
  <c r="G105" i="5"/>
  <c r="G78" i="5"/>
  <c r="G59" i="5"/>
  <c r="G56" i="5"/>
  <c r="G44" i="5"/>
  <c r="G27" i="5"/>
  <c r="G99" i="5"/>
  <c r="G94" i="5"/>
  <c r="G85" i="5"/>
  <c r="G80" i="5"/>
  <c r="G66" i="5"/>
  <c r="G63" i="5"/>
  <c r="G55" i="5"/>
  <c r="G50" i="5"/>
  <c r="G42" i="5"/>
  <c r="G37" i="5"/>
  <c r="G35" i="5"/>
  <c r="G26" i="5"/>
  <c r="G93" i="5"/>
  <c r="G102" i="5"/>
  <c r="Z17" i="21"/>
  <c r="Z12" i="21"/>
  <c r="Z5" i="21"/>
  <c r="Z21" i="21"/>
  <c r="T22" i="21"/>
  <c r="AC22" i="21" s="1"/>
  <c r="T20" i="21"/>
  <c r="AC20" i="21" s="1"/>
  <c r="F17" i="5" s="1"/>
  <c r="Z7" i="21"/>
  <c r="Z27" i="21"/>
  <c r="Z3" i="21"/>
  <c r="Z18" i="21"/>
  <c r="Z14" i="21"/>
  <c r="AB23" i="21"/>
  <c r="AA3" i="21"/>
  <c r="Z8" i="21"/>
  <c r="Z6" i="21"/>
  <c r="Z16" i="21"/>
  <c r="Z19" i="21"/>
  <c r="Z9" i="21"/>
  <c r="Z28" i="21"/>
  <c r="Z11" i="21"/>
  <c r="Z24" i="21"/>
  <c r="Z13" i="21"/>
  <c r="Z15" i="21"/>
  <c r="AB15" i="21" s="1"/>
  <c r="Z10" i="21"/>
  <c r="T26" i="21"/>
  <c r="O29" i="21"/>
  <c r="Z2" i="21"/>
  <c r="AB2" i="21" s="1"/>
  <c r="AA4" i="21"/>
  <c r="Z4" i="21"/>
  <c r="R29" i="21"/>
  <c r="F108" i="5"/>
  <c r="F38" i="5"/>
  <c r="F50" i="5"/>
  <c r="F95" i="5"/>
  <c r="F102" i="5"/>
  <c r="F52" i="5"/>
  <c r="F88" i="5"/>
  <c r="F26" i="5"/>
  <c r="F57" i="5"/>
  <c r="F37" i="5"/>
  <c r="F27" i="5"/>
  <c r="F94" i="5"/>
  <c r="F29" i="5"/>
  <c r="F42" i="5"/>
  <c r="F107" i="5"/>
  <c r="F58" i="5"/>
  <c r="F101" i="5"/>
  <c r="F49" i="5"/>
  <c r="F45" i="5"/>
  <c r="F109" i="5"/>
  <c r="F28" i="5"/>
  <c r="F59" i="5"/>
  <c r="F51" i="5"/>
  <c r="S4" i="21" l="1"/>
  <c r="I4" i="21" s="1"/>
  <c r="AB4" i="21"/>
  <c r="T4" i="21" s="1"/>
  <c r="AC4" i="21" s="1"/>
  <c r="S12" i="21"/>
  <c r="AB12" i="21"/>
  <c r="T23" i="21"/>
  <c r="AC23" i="21" s="1"/>
  <c r="AB11" i="21"/>
  <c r="AB6" i="21"/>
  <c r="S9" i="21"/>
  <c r="K9" i="21" s="1"/>
  <c r="AB9" i="21"/>
  <c r="AB13" i="21"/>
  <c r="AB14" i="21"/>
  <c r="S16" i="21"/>
  <c r="M16" i="21" s="1"/>
  <c r="AB16" i="21"/>
  <c r="S7" i="21"/>
  <c r="L7" i="21" s="1"/>
  <c r="AB7" i="21"/>
  <c r="S10" i="21"/>
  <c r="AB10" i="21"/>
  <c r="S28" i="21"/>
  <c r="L28" i="21" s="1"/>
  <c r="AB28" i="21"/>
  <c r="S18" i="21"/>
  <c r="L18" i="21" s="1"/>
  <c r="AB18" i="21"/>
  <c r="S8" i="21"/>
  <c r="AB8" i="21"/>
  <c r="AB3" i="21"/>
  <c r="AB5" i="21"/>
  <c r="S21" i="21"/>
  <c r="AB21" i="21"/>
  <c r="S2" i="21"/>
  <c r="I2" i="21" s="1"/>
  <c r="S24" i="21"/>
  <c r="Q24" i="21" s="1"/>
  <c r="AB24" i="21"/>
  <c r="S19" i="21"/>
  <c r="L19" i="21" s="1"/>
  <c r="AB19" i="21"/>
  <c r="S17" i="21"/>
  <c r="AB17" i="21"/>
  <c r="S27" i="21"/>
  <c r="L27" i="21" s="1"/>
  <c r="AB27" i="21"/>
  <c r="F81" i="5"/>
  <c r="E81" i="5" s="1"/>
  <c r="E59" i="5"/>
  <c r="E51" i="5"/>
  <c r="E42" i="5"/>
  <c r="E45" i="5"/>
  <c r="E109" i="5"/>
  <c r="E26" i="5"/>
  <c r="F67" i="5"/>
  <c r="E67" i="5" s="1"/>
  <c r="E58" i="5"/>
  <c r="E28" i="5"/>
  <c r="E49" i="5"/>
  <c r="E92" i="5"/>
  <c r="E38" i="5"/>
  <c r="E27" i="5"/>
  <c r="E108" i="5"/>
  <c r="E29" i="5"/>
  <c r="E94" i="5"/>
  <c r="E52" i="5"/>
  <c r="E37" i="5"/>
  <c r="E95" i="5"/>
  <c r="E101" i="5"/>
  <c r="E50" i="5"/>
  <c r="E88" i="5"/>
  <c r="E107" i="5"/>
  <c r="E57" i="5"/>
  <c r="E102" i="5"/>
  <c r="E91" i="5"/>
  <c r="S3" i="21"/>
  <c r="F36" i="5"/>
  <c r="E36" i="5" s="1"/>
  <c r="F106" i="5"/>
  <c r="E106" i="5" s="1"/>
  <c r="S14" i="21"/>
  <c r="F66" i="5"/>
  <c r="E66" i="5" s="1"/>
  <c r="S15" i="21"/>
  <c r="F65" i="5" s="1"/>
  <c r="E65" i="5" s="1"/>
  <c r="T25" i="21"/>
  <c r="AC25" i="21" s="1"/>
  <c r="S11" i="21"/>
  <c r="J11" i="21" s="1"/>
  <c r="AC26" i="21"/>
  <c r="S13" i="21"/>
  <c r="N13" i="21" s="1"/>
  <c r="S6" i="21"/>
  <c r="K6" i="21" s="1"/>
  <c r="S5" i="21"/>
  <c r="F93" i="5"/>
  <c r="E93" i="5" s="1"/>
  <c r="J2" i="21"/>
  <c r="F98" i="5" l="1"/>
  <c r="E98" i="5" s="1"/>
  <c r="J5" i="21"/>
  <c r="P14" i="21"/>
  <c r="M14" i="21"/>
  <c r="L10" i="21"/>
  <c r="F73" i="5"/>
  <c r="E73" i="5" s="1"/>
  <c r="H3" i="21"/>
  <c r="J3" i="21"/>
  <c r="J29" i="21"/>
  <c r="T12" i="21"/>
  <c r="AC12" i="21" s="1"/>
  <c r="I12" i="21"/>
  <c r="F72" i="5"/>
  <c r="E72" i="5" s="1"/>
  <c r="T18" i="21"/>
  <c r="AC18" i="21" s="1"/>
  <c r="F14" i="5" s="1"/>
  <c r="E14" i="5" s="1"/>
  <c r="T10" i="21"/>
  <c r="AC10" i="21" s="1"/>
  <c r="F8" i="5" s="1"/>
  <c r="T16" i="21"/>
  <c r="AC16" i="21" s="1"/>
  <c r="T9" i="21"/>
  <c r="AC9" i="21" s="1"/>
  <c r="T2" i="21"/>
  <c r="AC2" i="21" s="1"/>
  <c r="F33" i="5"/>
  <c r="E33" i="5" s="1"/>
  <c r="F63" i="5"/>
  <c r="E63" i="5" s="1"/>
  <c r="F99" i="5"/>
  <c r="E99" i="5" s="1"/>
  <c r="T8" i="21"/>
  <c r="AC8" i="21" s="1"/>
  <c r="F9" i="5" s="1"/>
  <c r="F32" i="5"/>
  <c r="E32" i="5" s="1"/>
  <c r="T24" i="21"/>
  <c r="AC24" i="21" s="1"/>
  <c r="F7" i="5" s="1"/>
  <c r="T21" i="21"/>
  <c r="AC21" i="21" s="1"/>
  <c r="T28" i="21"/>
  <c r="AC28" i="21" s="1"/>
  <c r="T7" i="21"/>
  <c r="AC7" i="21" s="1"/>
  <c r="F74" i="5"/>
  <c r="E74" i="5" s="1"/>
  <c r="F79" i="5"/>
  <c r="E79" i="5" s="1"/>
  <c r="F75" i="5"/>
  <c r="E75" i="5" s="1"/>
  <c r="F76" i="5"/>
  <c r="E76" i="5" s="1"/>
  <c r="T17" i="21"/>
  <c r="AC17" i="21" s="1"/>
  <c r="L9" i="21"/>
  <c r="F77" i="5"/>
  <c r="E77" i="5" s="1"/>
  <c r="K8" i="21"/>
  <c r="F85" i="5"/>
  <c r="E85" i="5" s="1"/>
  <c r="F78" i="5"/>
  <c r="E78" i="5" s="1"/>
  <c r="N21" i="21"/>
  <c r="F56" i="5"/>
  <c r="E56" i="5" s="1"/>
  <c r="F80" i="5"/>
  <c r="E80" i="5" s="1"/>
  <c r="N17" i="21"/>
  <c r="F55" i="5"/>
  <c r="E55" i="5" s="1"/>
  <c r="M18" i="21"/>
  <c r="F64" i="5"/>
  <c r="E64" i="5" s="1"/>
  <c r="T3" i="21"/>
  <c r="AC3" i="21" s="1"/>
  <c r="F100" i="5"/>
  <c r="I5" i="21"/>
  <c r="M15" i="21"/>
  <c r="F62" i="5"/>
  <c r="E62" i="5" s="1"/>
  <c r="K13" i="21"/>
  <c r="F84" i="5"/>
  <c r="E84" i="5" s="1"/>
  <c r="P29" i="21"/>
  <c r="F43" i="5"/>
  <c r="E43" i="5" s="1"/>
  <c r="T11" i="21"/>
  <c r="AC11" i="21" s="1"/>
  <c r="F20" i="5" s="1"/>
  <c r="K11" i="21"/>
  <c r="T13" i="21"/>
  <c r="AC13" i="21" s="1"/>
  <c r="F86" i="5"/>
  <c r="E86" i="5" s="1"/>
  <c r="F44" i="5"/>
  <c r="E44" i="5" s="1"/>
  <c r="T14" i="21"/>
  <c r="AC14" i="21" s="1"/>
  <c r="F41" i="5"/>
  <c r="E41" i="5" s="1"/>
  <c r="T19" i="21"/>
  <c r="AC19" i="21" s="1"/>
  <c r="T15" i="21"/>
  <c r="AC15" i="21" s="1"/>
  <c r="F10" i="5" s="1"/>
  <c r="T27" i="21"/>
  <c r="AC27" i="21" s="1"/>
  <c r="F48" i="5"/>
  <c r="E48" i="5" s="1"/>
  <c r="F87" i="5"/>
  <c r="E87" i="5" s="1"/>
  <c r="F34" i="5"/>
  <c r="E34" i="5" s="1"/>
  <c r="T6" i="21"/>
  <c r="AC6" i="21" s="1"/>
  <c r="F71" i="5"/>
  <c r="E71" i="5" s="1"/>
  <c r="F35" i="5"/>
  <c r="E35" i="5" s="1"/>
  <c r="S29" i="21"/>
  <c r="H29" i="21"/>
  <c r="F105" i="5"/>
  <c r="E105" i="5" s="1"/>
  <c r="T5" i="21"/>
  <c r="AC5" i="21" s="1"/>
  <c r="F13" i="5" s="1"/>
  <c r="I29" i="21" l="1"/>
  <c r="F5" i="5"/>
  <c r="F4" i="5"/>
  <c r="F12" i="5"/>
  <c r="F16" i="5"/>
  <c r="F11" i="5"/>
  <c r="F19" i="5"/>
  <c r="F3" i="5"/>
  <c r="L29" i="21"/>
  <c r="F15" i="5"/>
  <c r="N29" i="21"/>
  <c r="F6" i="5"/>
  <c r="K29" i="21"/>
  <c r="M29" i="21"/>
  <c r="Q29" i="21"/>
  <c r="E3" i="5" l="1"/>
  <c r="G20" i="5"/>
  <c r="E20" i="5" s="1"/>
  <c r="G7" i="5"/>
  <c r="E7" i="5" s="1"/>
  <c r="G3" i="5"/>
  <c r="G11" i="5"/>
  <c r="E11" i="5" s="1"/>
  <c r="G6" i="5"/>
  <c r="E6" i="5" s="1"/>
  <c r="G15" i="5"/>
  <c r="E15" i="5" s="1"/>
  <c r="G4" i="5"/>
  <c r="E4" i="5" s="1"/>
  <c r="G17" i="5" l="1"/>
  <c r="E17" i="5" s="1"/>
  <c r="G13" i="5"/>
  <c r="E13" i="5" s="1"/>
  <c r="G100" i="5"/>
  <c r="E100" i="5" s="1"/>
  <c r="G8" i="5"/>
  <c r="E8" i="5" s="1"/>
  <c r="G16" i="5"/>
  <c r="E16" i="5" s="1"/>
  <c r="G5" i="5"/>
  <c r="E5" i="5" s="1"/>
  <c r="G19" i="5"/>
  <c r="E19" i="5" s="1"/>
  <c r="G10" i="5"/>
  <c r="E10" i="5" s="1"/>
  <c r="G9" i="5"/>
  <c r="E9" i="5" s="1"/>
  <c r="G12" i="5"/>
  <c r="E12" i="5" s="1"/>
  <c r="F25" i="5" l="1"/>
  <c r="N25" i="5"/>
  <c r="M25" i="5"/>
  <c r="G25" i="5"/>
  <c r="J25" i="5"/>
  <c r="H25" i="5"/>
  <c r="O25" i="5"/>
  <c r="L25" i="5"/>
  <c r="I25" i="5"/>
  <c r="K25" i="5"/>
  <c r="E2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100-000003000000}">
      <text>
        <r>
          <rPr>
            <b/>
            <sz val="9"/>
            <color indexed="81"/>
            <rFont val="Tahoma"/>
            <family val="2"/>
          </rPr>
          <t>rus: The numeric code for the class</t>
        </r>
      </text>
    </comment>
    <comment ref="Z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<sst xmlns="http://schemas.openxmlformats.org/spreadsheetml/2006/main" count="423" uniqueCount="210">
  <si>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</si>
  <si>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</si>
  <si>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</si>
  <si>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</si>
  <si>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</si>
  <si>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</si>
  <si>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</si>
  <si>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</si>
  <si>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</si>
  <si>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</si>
  <si>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</si>
  <si>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</si>
  <si>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</si>
  <si>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</si>
  <si>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</si>
  <si>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</si>
  <si>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</si>
  <si>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</si>
  <si>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</si>
  <si>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</si>
  <si>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</si>
  <si>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</si>
  <si>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</si>
  <si>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</si>
  <si>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</si>
  <si>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</si>
  <si>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</si>
  <si>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</si>
  <si>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</si>
  <si>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Class Championship points score for a competitor is the sum of the points score from each round, omitting the competitor’s two worst results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</si>
  <si>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</si>
  <si>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</si>
  <si>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</si>
  <si>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</si>
  <si>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</si>
  <si>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</si>
  <si>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</si>
  <si>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</si>
  <si>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</si>
  <si>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</si>
  <si>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</si>
  <si>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</si>
  <si>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</si>
  <si>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</si>
  <si>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</si>
  <si>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</si>
  <si>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</si>
  <si>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Steve</t>
  </si>
  <si>
    <t>WILLIAMSZ</t>
  </si>
  <si>
    <t>Lap record</t>
  </si>
  <si>
    <t>secs off record</t>
  </si>
  <si>
    <t>Bmark Adjust</t>
  </si>
  <si>
    <t>Posn Pts</t>
  </si>
  <si>
    <t>Alan Conrad</t>
  </si>
  <si>
    <t>Randy Stagno Navarra</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</si>
  <si>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</si>
  <si>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</si>
  <si>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</si>
  <si>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</si>
  <si>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</si>
  <si>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</si>
  <si>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</si>
  <si>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</si>
  <si>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</si>
  <si>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</si>
  <si>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</si>
  <si>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</si>
  <si>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</si>
  <si>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</si>
  <si>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</si>
  <si>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</si>
  <si>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</si>
  <si>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</si>
  <si>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</si>
  <si>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</si>
  <si>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</si>
  <si>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Max Lloyd</t>
  </si>
  <si>
    <t>Russell</t>
  </si>
  <si>
    <t>GARNER</t>
  </si>
  <si>
    <t>Matthew</t>
  </si>
  <si>
    <t>CAVELL</t>
  </si>
  <si>
    <t>2:00.5817</t>
  </si>
  <si>
    <t>Randy</t>
  </si>
  <si>
    <t>STAGNO NAVARRA</t>
  </si>
  <si>
    <t>Alan</t>
  </si>
  <si>
    <t>CONRAD</t>
  </si>
  <si>
    <t>David</t>
  </si>
  <si>
    <t>ADAM</t>
  </si>
  <si>
    <t>BROGAN</t>
  </si>
  <si>
    <t>Matt</t>
  </si>
  <si>
    <t>Brendan Beavis</t>
  </si>
  <si>
    <t>Dean Hasnat</t>
  </si>
  <si>
    <t>Simon</t>
  </si>
  <si>
    <t>ACFIELD</t>
  </si>
  <si>
    <t>Simon McLean</t>
  </si>
  <si>
    <t>DANNOCK</t>
  </si>
  <si>
    <t>Peter</t>
  </si>
  <si>
    <t>1. Phillip Island 19/1/19</t>
  </si>
  <si>
    <t>2. Sandown 16/2/19</t>
  </si>
  <si>
    <t>3. Winton 14/4/19</t>
  </si>
  <si>
    <t>4. Sandown 5/5/19</t>
  </si>
  <si>
    <t>6. Phillip Island 6/7/19</t>
  </si>
  <si>
    <t>10. Philliip Island 8/12/19</t>
  </si>
  <si>
    <t xml:space="preserve">5. I/C Wakefield 2/6/19 </t>
  </si>
  <si>
    <t>MCLEAN</t>
  </si>
  <si>
    <t>Ray</t>
  </si>
  <si>
    <t>MONIK</t>
  </si>
  <si>
    <t>Noel</t>
  </si>
  <si>
    <t>HERITAGE</t>
  </si>
  <si>
    <t>Joseph</t>
  </si>
  <si>
    <t>MACCORA</t>
  </si>
  <si>
    <t>Steven</t>
  </si>
  <si>
    <t>CASSAR</t>
  </si>
  <si>
    <t>Gavin</t>
  </si>
  <si>
    <t>NEWMAN</t>
  </si>
  <si>
    <t>Ian</t>
  </si>
  <si>
    <t>VAGUE</t>
  </si>
  <si>
    <t>1:54.6634</t>
  </si>
  <si>
    <t>7. Broadford 7/9/19</t>
  </si>
  <si>
    <t>8. Winton 29/9/19</t>
  </si>
  <si>
    <t>9. Phillip Island 2/11/19</t>
  </si>
  <si>
    <t>Tim Meaden</t>
  </si>
  <si>
    <t>tim meaden</t>
  </si>
  <si>
    <t>-</t>
  </si>
  <si>
    <t>1:52.4069</t>
  </si>
  <si>
    <t>S3</t>
  </si>
  <si>
    <t>David Adam</t>
  </si>
  <si>
    <t>david adam</t>
  </si>
  <si>
    <t>1:54.1338</t>
  </si>
  <si>
    <t>S9</t>
  </si>
  <si>
    <t>Ray Monik</t>
  </si>
  <si>
    <t>ray monik</t>
  </si>
  <si>
    <t>1:54.5870</t>
  </si>
  <si>
    <t>randy stagno navarra</t>
  </si>
  <si>
    <t>1:54.9658</t>
  </si>
  <si>
    <t>S15</t>
  </si>
  <si>
    <t>Matt Brogan</t>
  </si>
  <si>
    <t>matt brogan</t>
  </si>
  <si>
    <t>1:55.7203</t>
  </si>
  <si>
    <t>Peter Stagno Navarra</t>
  </si>
  <si>
    <t>peter stagno navarra</t>
  </si>
  <si>
    <t>1:57.8236</t>
  </si>
  <si>
    <t>S22</t>
  </si>
  <si>
    <t>alan conrad</t>
  </si>
  <si>
    <t>1:57.8379</t>
  </si>
  <si>
    <t>Joseph Maccora</t>
  </si>
  <si>
    <t>joseph maccora</t>
  </si>
  <si>
    <t>1:58.2449</t>
  </si>
  <si>
    <t>S21</t>
  </si>
  <si>
    <t>Gavin Newman</t>
  </si>
  <si>
    <t>gavin newman</t>
  </si>
  <si>
    <t>1:58.5808</t>
  </si>
  <si>
    <t>Steven Cassar</t>
  </si>
  <si>
    <t>steven cassar</t>
  </si>
  <si>
    <t>1:59.7855</t>
  </si>
  <si>
    <t>S27</t>
  </si>
  <si>
    <t>Travis McInnes</t>
  </si>
  <si>
    <t>travis mcinnes</t>
  </si>
  <si>
    <t>1:59.8462</t>
  </si>
  <si>
    <t>simon mclean</t>
  </si>
  <si>
    <t>2:01.6422</t>
  </si>
  <si>
    <t>2:01.9549</t>
  </si>
  <si>
    <t>Noel Heritage</t>
  </si>
  <si>
    <t>noel heritage</t>
  </si>
  <si>
    <t>2:03.1454</t>
  </si>
  <si>
    <t>Peter Dannock</t>
  </si>
  <si>
    <t>peter dannock</t>
  </si>
  <si>
    <t>2:03.7414</t>
  </si>
  <si>
    <t>Leon Bogers</t>
  </si>
  <si>
    <t>leon bogers</t>
  </si>
  <si>
    <t>2:04.1634</t>
  </si>
  <si>
    <t>Simon Acfield</t>
  </si>
  <si>
    <t>simon acfield</t>
  </si>
  <si>
    <t>2:04.8842</t>
  </si>
  <si>
    <t>paul ledwith</t>
  </si>
  <si>
    <t>2:04.8970</t>
  </si>
  <si>
    <t>Ian Vague</t>
  </si>
  <si>
    <t>ian vague</t>
  </si>
  <si>
    <t>2:05.1485</t>
  </si>
  <si>
    <t>Andrew Potter</t>
  </si>
  <si>
    <t>andrew potter</t>
  </si>
  <si>
    <t>2:05.6664</t>
  </si>
  <si>
    <t>S13</t>
  </si>
  <si>
    <t>Simeon Ouzas</t>
  </si>
  <si>
    <t>simeon ouzas</t>
  </si>
  <si>
    <t>2:06.1347</t>
  </si>
  <si>
    <t>John Reid</t>
  </si>
  <si>
    <t>john reid</t>
  </si>
  <si>
    <t>2:07.1882</t>
  </si>
  <si>
    <t>S25</t>
  </si>
  <si>
    <t>russell garner</t>
  </si>
  <si>
    <t>2:07.4066</t>
  </si>
  <si>
    <t>wayne scanlan</t>
  </si>
  <si>
    <t>2:08.0723</t>
  </si>
  <si>
    <t>S19</t>
  </si>
  <si>
    <t>Matthew Cavell</t>
  </si>
  <si>
    <t>matthew cavell</t>
  </si>
  <si>
    <t>2:13.9183</t>
  </si>
  <si>
    <t>S7</t>
  </si>
  <si>
    <t>Jackson Mayberry-Doyle</t>
  </si>
  <si>
    <t>jackson mayberry-doyle</t>
  </si>
  <si>
    <t>2:16.6329</t>
  </si>
  <si>
    <t>Cooper Mayberry</t>
  </si>
  <si>
    <t>cooper mayberry</t>
  </si>
  <si>
    <t>2:18.8373</t>
  </si>
  <si>
    <t>steve williamsz</t>
  </si>
  <si>
    <t>Travis</t>
  </si>
  <si>
    <t>MCINNES</t>
  </si>
  <si>
    <t>MX5 Vic - MOTORSPORT CHAMPIONSHIP 2020</t>
  </si>
  <si>
    <t>The Club Sprint Champion is the competitor who accrues the most overall Class Sprint Championship points for the season, omitting the competitor’s single worst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</si>
</sst>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319">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5" borderId="0" xfId="0" quotePrefix="1" applyFont="1" applyFill="1" applyBorder="1" applyAlignment="1">
      <alignment horizontal="center"/>
    </xf>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0" fontId="5" fillId="4"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14" borderId="0" xfId="0" applyNumberFormat="1" applyFill="1" applyBorder="1" applyAlignment="1">
      <alignment horizontal="center"/>
    </xf>
    <xf numFmtId="0" fontId="0" fillId="19" borderId="0" xfId="0" applyFill="1" applyBorder="1"/>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4" fillId="14" borderId="4" xfId="0" applyNumberFormat="1" applyFont="1" applyFill="1" applyBorder="1" applyAlignment="1">
      <alignment horizontal="center"/>
    </xf>
    <xf numFmtId="0" fontId="6" fillId="14" borderId="0" xfId="0" applyFont="1" applyFill="1" applyBorder="1" applyAlignment="1"/>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3" fillId="2" borderId="0"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xf numFmtId="0" fontId="0" fillId="0" borderId="8" xfId="0" applyBorder="1"/>
    <xf numFmtId="49" fontId="0" fillId="0" borderId="8" xfId="0" applyNumberFormat="1" applyBorder="1"/>
    <xf numFmtId="49" fontId="0" fillId="0" borderId="1" xfId="0" applyNumberFormat="1" applyBorder="1"/>
    <xf numFmtId="0" fontId="0" fillId="0" borderId="8" xfId="0" applyBorder="1" applyAlignment="1">
      <alignment horizontal="center"/>
    </xf>
    <xf numFmtId="0" fontId="0" fillId="0" borderId="7" xfId="0" applyBorder="1" applyAlignment="1">
      <alignment horizontal="center"/>
    </xf>
    <xf numFmtId="0" fontId="4" fillId="18" borderId="2" xfId="0" applyNumberFormat="1" applyFont="1" applyFill="1" applyBorder="1" applyAlignment="1">
      <alignment horizontal="center"/>
    </xf>
    <xf numFmtId="0" fontId="4" fillId="18" borderId="3" xfId="0" applyNumberFormat="1" applyFont="1" applyFill="1" applyBorder="1" applyAlignment="1">
      <alignment horizontal="center"/>
    </xf>
    <xf numFmtId="0" fontId="4" fillId="18" borderId="4" xfId="0" applyNumberFormat="1" applyFont="1" applyFill="1" applyBorder="1" applyAlignment="1">
      <alignment horizontal="center"/>
    </xf>
    <xf numFmtId="0" fontId="4" fillId="18" borderId="11" xfId="0" quotePrefix="1" applyFont="1" applyFill="1" applyBorder="1" applyAlignment="1">
      <alignment horizontal="center"/>
    </xf>
  </cellXfs>
  <cellStyles count="4">
    <cellStyle name="Hyperlink" xfId="1" builtinId="8"/>
    <cellStyle name="Normal" xfId="0" builtinId="0"/>
    <cellStyle name="Normal 2 2" xfId="2" xr:uid="{00000000-0005-0000-0000-000002000000}"/>
    <cellStyle name="Normal 3" xfId="3" xr:uid="{00000000-0005-0000-0000-000003000000}"/>
  </cellStyles>
  <dxfs count="1276">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7">
          <cell r="A7" t="str">
            <v>Class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3"/>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09375" defaultRowHeight="13.2" x14ac:dyDescent="0.25"/>
  <cols>
    <col min="1" max="1" width="7.109375" style="2" bestFit="1" customWidth="1"/>
    <col min="2" max="2" width="9.88671875" style="1" customWidth="1"/>
    <col min="3" max="3" width="18.5546875" style="1" bestFit="1" customWidth="1"/>
    <col min="4" max="4" width="8.5546875" style="8" customWidth="1"/>
    <col min="5" max="5" width="10.44140625" style="25" customWidth="1"/>
    <col min="6" max="14" width="6.44140625" style="8" customWidth="1"/>
    <col min="15" max="15" width="4.44140625" style="8" bestFit="1" customWidth="1"/>
    <col min="16" max="16" width="19.6640625" style="1" hidden="1" customWidth="1"/>
    <col min="17" max="17" width="7.109375" style="1" customWidth="1"/>
    <col min="18" max="16384" width="9.109375" style="1"/>
  </cols>
  <sheetData>
    <row r="1" spans="1:17" ht="15.6" x14ac:dyDescent="0.3">
      <c r="A1" s="305" t="s">
        <v>208</v>
      </c>
      <c r="B1" s="305"/>
      <c r="C1" s="305"/>
      <c r="D1" s="305"/>
      <c r="E1" s="305"/>
      <c r="F1" s="305"/>
      <c r="G1" s="305"/>
      <c r="H1" s="305"/>
      <c r="I1" s="305"/>
      <c r="J1" s="305"/>
      <c r="K1" s="305"/>
      <c r="L1" s="305"/>
      <c r="M1" s="305"/>
      <c r="N1" s="305"/>
      <c r="O1" s="305"/>
    </row>
    <row r="2" spans="1:17" s="27" customFormat="1" ht="119.4" customHeight="1" thickBot="1" x14ac:dyDescent="0.3">
      <c r="A2" s="2" t="s">
        <v>0</v>
      </c>
      <c r="B2" s="53" t="s">
        <v>1</v>
      </c>
      <c r="C2" s="53"/>
      <c r="D2" s="2" t="s">
        <v>2</v>
      </c>
      <c r="E2" s="54" t="s">
        <v>46</v>
      </c>
      <c r="F2" s="55" t="s">
        <v>97</v>
      </c>
      <c r="G2" s="55" t="s">
        <v>98</v>
      </c>
      <c r="H2" s="55" t="s">
        <v>99</v>
      </c>
      <c r="I2" s="55" t="s">
        <v>100</v>
      </c>
      <c r="J2" s="55" t="s">
        <v>103</v>
      </c>
      <c r="K2" s="55" t="s">
        <v>101</v>
      </c>
      <c r="L2" s="55" t="s">
        <v>118</v>
      </c>
      <c r="M2" s="55" t="s">
        <v>119</v>
      </c>
      <c r="N2" s="55" t="s">
        <v>120</v>
      </c>
      <c r="O2" s="55" t="s">
        <v>102</v>
      </c>
      <c r="P2" s="26"/>
      <c r="Q2" s="26"/>
    </row>
    <row r="3" spans="1:17" s="5" customFormat="1" x14ac:dyDescent="0.25">
      <c r="A3" s="300">
        <v>1</v>
      </c>
      <c r="B3" s="302" t="s">
        <v>92</v>
      </c>
      <c r="C3" s="271" t="s">
        <v>104</v>
      </c>
      <c r="D3" s="272" t="s">
        <v>22</v>
      </c>
      <c r="E3" s="315">
        <f>SUM(F3:O3) - MIN(F3:O3)</f>
        <v>105</v>
      </c>
      <c r="F3" s="272">
        <f>IFERROR(VLOOKUP($P3,'Rd1 PI'!$C$2:$AC$28,27,0),0)</f>
        <v>105</v>
      </c>
      <c r="G3" s="272">
        <f>IFERROR(VLOOKUP($P3,#REF!,27,0),0)</f>
        <v>0</v>
      </c>
      <c r="H3" s="272">
        <f>IFERROR(VLOOKUP($P3,#REF!,27,0),0)</f>
        <v>0</v>
      </c>
      <c r="I3" s="272">
        <f>IFERROR(VLOOKUP($P3,#REF!,27,0),0)</f>
        <v>0</v>
      </c>
      <c r="J3" s="272">
        <f>IFERROR(VLOOKUP($P3,#REF!,27,0),0)</f>
        <v>0</v>
      </c>
      <c r="K3" s="272">
        <f>IFERROR(VLOOKUP($P3,#REF!,27,0),0)</f>
        <v>0</v>
      </c>
      <c r="L3" s="272">
        <f>IFERROR(VLOOKUP($P3,#REF!,27,0),0)</f>
        <v>0</v>
      </c>
      <c r="M3" s="272">
        <f>IFERROR(VLOOKUP($P3,#REF!,27,0),0)</f>
        <v>0</v>
      </c>
      <c r="N3" s="272">
        <f>IFERROR(VLOOKUP($P3,#REF!,27,0),0)</f>
        <v>0</v>
      </c>
      <c r="O3" s="275">
        <f>IFERROR(VLOOKUP($P3,#REF!,27,0),0)</f>
        <v>0</v>
      </c>
      <c r="P3" s="5" t="str">
        <f>CONCATENATE(LOWER(B3)," ",LOWER(C3))</f>
        <v>simon mclean</v>
      </c>
    </row>
    <row r="4" spans="1:17" s="5" customFormat="1" x14ac:dyDescent="0.25">
      <c r="A4" s="301">
        <v>1</v>
      </c>
      <c r="B4" s="303" t="s">
        <v>89</v>
      </c>
      <c r="C4" s="273" t="s">
        <v>88</v>
      </c>
      <c r="D4" s="4" t="s">
        <v>45</v>
      </c>
      <c r="E4" s="316">
        <f t="shared" ref="E4:E20" si="0">SUM(F4:O4) - MIN(F4:O4)</f>
        <v>105</v>
      </c>
      <c r="F4" s="4">
        <f>IFERROR(VLOOKUP($P4,'Rd1 PI'!$C$2:$AC$28,27,0),0)</f>
        <v>105</v>
      </c>
      <c r="G4" s="4">
        <f>IFERROR(VLOOKUP($P4,#REF!,27,0),0)</f>
        <v>0</v>
      </c>
      <c r="H4" s="4">
        <f>IFERROR(VLOOKUP($P4,#REF!,27,0),0)</f>
        <v>0</v>
      </c>
      <c r="I4" s="4">
        <f>IFERROR(VLOOKUP($P4,#REF!,27,0),0)</f>
        <v>0</v>
      </c>
      <c r="J4" s="4">
        <f>IFERROR(VLOOKUP($P4,#REF!,27,0),0)</f>
        <v>0</v>
      </c>
      <c r="K4" s="4">
        <f>IFERROR(VLOOKUP($P4,#REF!,27,0),0)</f>
        <v>0</v>
      </c>
      <c r="L4" s="4">
        <f>IFERROR(VLOOKUP($P4,#REF!,27,0),0)</f>
        <v>0</v>
      </c>
      <c r="M4" s="4">
        <f>IFERROR(VLOOKUP($P4,#REF!,27,0),0)</f>
        <v>0</v>
      </c>
      <c r="N4" s="4">
        <f>IFERROR(VLOOKUP($P4,#REF!,27,0),0)</f>
        <v>0</v>
      </c>
      <c r="O4" s="276">
        <f>IFERROR(VLOOKUP($P4,#REF!,27,0),0)</f>
        <v>0</v>
      </c>
      <c r="P4" s="5" t="str">
        <f>CONCATENATE(LOWER(B4)," ",LOWER(C4))</f>
        <v>matt brogan</v>
      </c>
    </row>
    <row r="5" spans="1:17" s="5" customFormat="1" x14ac:dyDescent="0.25">
      <c r="A5" s="301">
        <v>3</v>
      </c>
      <c r="B5" s="303" t="s">
        <v>47</v>
      </c>
      <c r="C5" s="273" t="s">
        <v>48</v>
      </c>
      <c r="D5" s="4" t="s">
        <v>21</v>
      </c>
      <c r="E5" s="316">
        <f t="shared" si="0"/>
        <v>100</v>
      </c>
      <c r="F5" s="4">
        <f>IFERROR(VLOOKUP($P5,'Rd1 PI'!$C$2:$AC$28,27,0),0)</f>
        <v>100</v>
      </c>
      <c r="G5" s="4">
        <f>IFERROR(VLOOKUP($P5,#REF!,27,0),0)</f>
        <v>0</v>
      </c>
      <c r="H5" s="4">
        <f>IFERROR(VLOOKUP($P5,#REF!,27,0),0)</f>
        <v>0</v>
      </c>
      <c r="I5" s="4">
        <f>IFERROR(VLOOKUP($P5,#REF!,27,0),0)</f>
        <v>0</v>
      </c>
      <c r="J5" s="4">
        <f>IFERROR(VLOOKUP($P5,#REF!,27,0),0)</f>
        <v>0</v>
      </c>
      <c r="K5" s="4">
        <f>IFERROR(VLOOKUP($P5,#REF!,27,0),0)</f>
        <v>0</v>
      </c>
      <c r="L5" s="4">
        <f>IFERROR(VLOOKUP($P5,#REF!,27,0),0)</f>
        <v>0</v>
      </c>
      <c r="M5" s="4">
        <f>IFERROR(VLOOKUP($P5,#REF!,27,0),0)</f>
        <v>0</v>
      </c>
      <c r="N5" s="4">
        <f>IFERROR(VLOOKUP($P5,#REF!,27,0),0)</f>
        <v>0</v>
      </c>
      <c r="O5" s="276">
        <f>IFERROR(VLOOKUP($P5,#REF!,27,0),0)</f>
        <v>0</v>
      </c>
      <c r="P5" s="5" t="str">
        <f>CONCATENATE(LOWER(B5)," ",LOWER(C5))</f>
        <v>steve williamsz</v>
      </c>
    </row>
    <row r="6" spans="1:17" s="5" customFormat="1" x14ac:dyDescent="0.25">
      <c r="A6" s="301">
        <v>4</v>
      </c>
      <c r="B6" s="303" t="s">
        <v>86</v>
      </c>
      <c r="C6" s="273" t="s">
        <v>87</v>
      </c>
      <c r="D6" s="4" t="s">
        <v>16</v>
      </c>
      <c r="E6" s="316">
        <f t="shared" si="0"/>
        <v>95</v>
      </c>
      <c r="F6" s="4">
        <f>IFERROR(VLOOKUP($P6,'Rd1 PI'!$C$2:$AC$28,27,0),0)</f>
        <v>95</v>
      </c>
      <c r="G6" s="4">
        <f>IFERROR(VLOOKUP($P6,#REF!,27,0),0)</f>
        <v>0</v>
      </c>
      <c r="H6" s="4">
        <f>IFERROR(VLOOKUP($P6,#REF!,27,0),0)</f>
        <v>0</v>
      </c>
      <c r="I6" s="4">
        <f>IFERROR(VLOOKUP($P6,#REF!,27,0),0)</f>
        <v>0</v>
      </c>
      <c r="J6" s="4">
        <f>IFERROR(VLOOKUP($P6,#REF!,27,0),0)</f>
        <v>0</v>
      </c>
      <c r="K6" s="4">
        <f>IFERROR(VLOOKUP($P6,#REF!,27,0),0)</f>
        <v>0</v>
      </c>
      <c r="L6" s="4">
        <f>IFERROR(VLOOKUP($P6,#REF!,27,0),0)</f>
        <v>0</v>
      </c>
      <c r="M6" s="4">
        <f>IFERROR(VLOOKUP($P6,#REF!,27,0),0)</f>
        <v>0</v>
      </c>
      <c r="N6" s="4">
        <f>IFERROR(VLOOKUP($P6,#REF!,27,0),0)</f>
        <v>0</v>
      </c>
      <c r="O6" s="276">
        <f>IFERROR(VLOOKUP($P6,#REF!,27,0),0)</f>
        <v>0</v>
      </c>
      <c r="P6" s="5" t="str">
        <f>CONCATENATE(LOWER(B6)," ",LOWER(C6))</f>
        <v>david adam</v>
      </c>
    </row>
    <row r="7" spans="1:17" s="5" customFormat="1" x14ac:dyDescent="0.25">
      <c r="A7" s="301">
        <v>5</v>
      </c>
      <c r="B7" s="303" t="s">
        <v>27</v>
      </c>
      <c r="C7" s="273" t="s">
        <v>28</v>
      </c>
      <c r="D7" s="4" t="s">
        <v>5</v>
      </c>
      <c r="E7" s="316">
        <f t="shared" si="0"/>
        <v>90</v>
      </c>
      <c r="F7" s="4">
        <f>IFERROR(VLOOKUP($P7,'Rd1 PI'!$C$2:$AC$28,27,0),0)</f>
        <v>90</v>
      </c>
      <c r="G7" s="4">
        <f>IFERROR(VLOOKUP($P7,#REF!,27,0),0)</f>
        <v>0</v>
      </c>
      <c r="H7" s="4">
        <f>IFERROR(VLOOKUP($P7,#REF!,27,0),0)</f>
        <v>0</v>
      </c>
      <c r="I7" s="4">
        <f>IFERROR(VLOOKUP($P7,#REF!,27,0),0)</f>
        <v>0</v>
      </c>
      <c r="J7" s="4">
        <f>IFERROR(VLOOKUP($P7,#REF!,27,0),0)</f>
        <v>0</v>
      </c>
      <c r="K7" s="4">
        <f>IFERROR(VLOOKUP($P7,#REF!,27,0),0)</f>
        <v>0</v>
      </c>
      <c r="L7" s="4">
        <f>IFERROR(VLOOKUP($P7,#REF!,27,0),0)</f>
        <v>0</v>
      </c>
      <c r="M7" s="4">
        <f>IFERROR(VLOOKUP($P7,#REF!,27,0),0)</f>
        <v>0</v>
      </c>
      <c r="N7" s="4">
        <f>IFERROR(VLOOKUP($P7,#REF!,27,0),0)</f>
        <v>0</v>
      </c>
      <c r="O7" s="276">
        <f>IFERROR(VLOOKUP($P7,#REF!,27,0),0)</f>
        <v>0</v>
      </c>
      <c r="P7" s="5" t="str">
        <f>CONCATENATE(LOWER(B7)," ",LOWER(C7))</f>
        <v>simeon ouzas</v>
      </c>
    </row>
    <row r="8" spans="1:17" s="5" customFormat="1" x14ac:dyDescent="0.25">
      <c r="A8" s="301">
        <v>5</v>
      </c>
      <c r="B8" s="303" t="s">
        <v>113</v>
      </c>
      <c r="C8" s="273" t="s">
        <v>114</v>
      </c>
      <c r="D8" s="4" t="s">
        <v>44</v>
      </c>
      <c r="E8" s="316">
        <f t="shared" si="0"/>
        <v>90</v>
      </c>
      <c r="F8" s="4">
        <f>IFERROR(VLOOKUP($P8,'Rd1 PI'!$C$2:$AC$28,27,0),0)</f>
        <v>90</v>
      </c>
      <c r="G8" s="4">
        <f>IFERROR(VLOOKUP($P8,#REF!,27,0),0)</f>
        <v>0</v>
      </c>
      <c r="H8" s="4">
        <f>IFERROR(VLOOKUP($P8,#REF!,27,0),0)</f>
        <v>0</v>
      </c>
      <c r="I8" s="4">
        <f>IFERROR(VLOOKUP($P8,#REF!,27,0),0)</f>
        <v>0</v>
      </c>
      <c r="J8" s="4">
        <f>IFERROR(VLOOKUP($P8,#REF!,27,0),0)</f>
        <v>0</v>
      </c>
      <c r="K8" s="4">
        <f>IFERROR(VLOOKUP($P8,#REF!,27,0),0)</f>
        <v>0</v>
      </c>
      <c r="L8" s="4">
        <f>IFERROR(VLOOKUP($P8,#REF!,27,0),0)</f>
        <v>0</v>
      </c>
      <c r="M8" s="4">
        <f>IFERROR(VLOOKUP($P8,#REF!,27,0),0)</f>
        <v>0</v>
      </c>
      <c r="N8" s="4">
        <f>IFERROR(VLOOKUP($P8,#REF!,27,0),0)</f>
        <v>0</v>
      </c>
      <c r="O8" s="276">
        <f>IFERROR(VLOOKUP($P8,#REF!,27,0),0)</f>
        <v>0</v>
      </c>
      <c r="P8" s="5" t="str">
        <f>CONCATENATE(LOWER(B8)," ",LOWER(C8))</f>
        <v>gavin newman</v>
      </c>
    </row>
    <row r="9" spans="1:17" s="5" customFormat="1" x14ac:dyDescent="0.25">
      <c r="A9" s="301">
        <v>7</v>
      </c>
      <c r="B9" s="303" t="s">
        <v>84</v>
      </c>
      <c r="C9" s="273" t="s">
        <v>85</v>
      </c>
      <c r="D9" s="4" t="s">
        <v>45</v>
      </c>
      <c r="E9" s="316">
        <f t="shared" si="0"/>
        <v>70</v>
      </c>
      <c r="F9" s="4">
        <f>IFERROR(VLOOKUP($P9,'Rd1 PI'!$C$2:$AC$28,27,0),0)</f>
        <v>70</v>
      </c>
      <c r="G9" s="4">
        <f>IFERROR(VLOOKUP($P9,#REF!,27,0),0)</f>
        <v>0</v>
      </c>
      <c r="H9" s="4">
        <f>IFERROR(VLOOKUP($P9,#REF!,27,0),0)</f>
        <v>0</v>
      </c>
      <c r="I9" s="4">
        <f>IFERROR(VLOOKUP($P9,#REF!,27,0),0)</f>
        <v>0</v>
      </c>
      <c r="J9" s="4">
        <f>IFERROR(VLOOKUP($P9,#REF!,27,0),0)</f>
        <v>0</v>
      </c>
      <c r="K9" s="4">
        <f>IFERROR(VLOOKUP($P9,#REF!,27,0),0)</f>
        <v>0</v>
      </c>
      <c r="L9" s="4">
        <f>IFERROR(VLOOKUP($P9,#REF!,27,0),0)</f>
        <v>0</v>
      </c>
      <c r="M9" s="4">
        <f>IFERROR(VLOOKUP($P9,#REF!,27,0),0)</f>
        <v>0</v>
      </c>
      <c r="N9" s="4">
        <f>IFERROR(VLOOKUP($P9,#REF!,27,0),0)</f>
        <v>0</v>
      </c>
      <c r="O9" s="276">
        <f>IFERROR(VLOOKUP($P9,#REF!,27,0),0)</f>
        <v>0</v>
      </c>
      <c r="P9" s="5" t="str">
        <f>CONCATENATE(LOWER(B9)," ",LOWER(C9))</f>
        <v>alan conrad</v>
      </c>
    </row>
    <row r="10" spans="1:17" s="5" customFormat="1" x14ac:dyDescent="0.25">
      <c r="A10" s="301">
        <v>7</v>
      </c>
      <c r="B10" s="303" t="s">
        <v>107</v>
      </c>
      <c r="C10" s="273" t="s">
        <v>108</v>
      </c>
      <c r="D10" s="4" t="s">
        <v>21</v>
      </c>
      <c r="E10" s="316">
        <f t="shared" si="0"/>
        <v>70</v>
      </c>
      <c r="F10" s="4">
        <f>IFERROR(VLOOKUP($P10,'Rd1 PI'!$C$2:$AC$28,27,0),0)</f>
        <v>70</v>
      </c>
      <c r="G10" s="4">
        <f>IFERROR(VLOOKUP($P10,#REF!,27,0),0)</f>
        <v>0</v>
      </c>
      <c r="H10" s="4">
        <f>IFERROR(VLOOKUP($P10,#REF!,27,0),0)</f>
        <v>0</v>
      </c>
      <c r="I10" s="4">
        <f>IFERROR(VLOOKUP($P10,#REF!,27,0),0)</f>
        <v>0</v>
      </c>
      <c r="J10" s="4">
        <f>IFERROR(VLOOKUP($P10,#REF!,27,0),0)</f>
        <v>0</v>
      </c>
      <c r="K10" s="4">
        <f>IFERROR(VLOOKUP($P10,#REF!,27,0),0)</f>
        <v>0</v>
      </c>
      <c r="L10" s="4">
        <f>IFERROR(VLOOKUP($P10,#REF!,27,0),0)</f>
        <v>0</v>
      </c>
      <c r="M10" s="4">
        <f>IFERROR(VLOOKUP($P10,#REF!,27,0),0)</f>
        <v>0</v>
      </c>
      <c r="N10" s="4">
        <f>IFERROR(VLOOKUP($P10,#REF!,27,0),0)</f>
        <v>0</v>
      </c>
      <c r="O10" s="276">
        <f>IFERROR(VLOOKUP($P10,#REF!,27,0),0)</f>
        <v>0</v>
      </c>
      <c r="P10" s="5" t="str">
        <f>CONCATENATE(LOWER(B10)," ",LOWER(C10))</f>
        <v>noel heritage</v>
      </c>
    </row>
    <row r="11" spans="1:17" s="5" customFormat="1" x14ac:dyDescent="0.25">
      <c r="A11" s="301">
        <v>9</v>
      </c>
      <c r="B11" s="303" t="s">
        <v>77</v>
      </c>
      <c r="C11" s="273" t="s">
        <v>78</v>
      </c>
      <c r="D11" s="4" t="s">
        <v>5</v>
      </c>
      <c r="E11" s="316">
        <f t="shared" si="0"/>
        <v>65</v>
      </c>
      <c r="F11" s="4">
        <f>IFERROR(VLOOKUP($P11,'Rd1 PI'!$C$2:$AC$28,27,0),0)</f>
        <v>65</v>
      </c>
      <c r="G11" s="4">
        <f>IFERROR(VLOOKUP($P11,#REF!,27,0),0)</f>
        <v>0</v>
      </c>
      <c r="H11" s="4">
        <f>IFERROR(VLOOKUP($P11,#REF!,27,0),0)</f>
        <v>0</v>
      </c>
      <c r="I11" s="4">
        <f>IFERROR(VLOOKUP($P11,#REF!,27,0),0)</f>
        <v>0</v>
      </c>
      <c r="J11" s="4">
        <f>IFERROR(VLOOKUP($P11,#REF!,27,0),0)</f>
        <v>0</v>
      </c>
      <c r="K11" s="4">
        <f>IFERROR(VLOOKUP($P11,#REF!,27,0),0)</f>
        <v>0</v>
      </c>
      <c r="L11" s="4">
        <f>IFERROR(VLOOKUP($P11,#REF!,27,0),0)</f>
        <v>0</v>
      </c>
      <c r="M11" s="4">
        <f>IFERROR(VLOOKUP($P11,#REF!,27,0),0)</f>
        <v>0</v>
      </c>
      <c r="N11" s="4">
        <f>IFERROR(VLOOKUP($P11,#REF!,27,0),0)</f>
        <v>0</v>
      </c>
      <c r="O11" s="276">
        <f>IFERROR(VLOOKUP($P11,#REF!,27,0),0)</f>
        <v>0</v>
      </c>
      <c r="P11" s="5" t="str">
        <f>CONCATENATE(LOWER(B11)," ",LOWER(C11))</f>
        <v>russell garner</v>
      </c>
    </row>
    <row r="12" spans="1:17" s="5" customFormat="1" x14ac:dyDescent="0.25">
      <c r="A12" s="301">
        <v>9</v>
      </c>
      <c r="B12" s="303" t="s">
        <v>82</v>
      </c>
      <c r="C12" s="273" t="s">
        <v>83</v>
      </c>
      <c r="D12" s="4" t="s">
        <v>16</v>
      </c>
      <c r="E12" s="316">
        <f t="shared" si="0"/>
        <v>65</v>
      </c>
      <c r="F12" s="4">
        <f>IFERROR(VLOOKUP($P12,'Rd1 PI'!$C$2:$AC$28,27,0),0)</f>
        <v>65</v>
      </c>
      <c r="G12" s="4">
        <f>IFERROR(VLOOKUP($P12,#REF!,27,0),0)</f>
        <v>0</v>
      </c>
      <c r="H12" s="4">
        <f>IFERROR(VLOOKUP($P12,#REF!,27,0),0)</f>
        <v>0</v>
      </c>
      <c r="I12" s="4">
        <f>IFERROR(VLOOKUP($P12,#REF!,27,0),0)</f>
        <v>0</v>
      </c>
      <c r="J12" s="4">
        <f>IFERROR(VLOOKUP($P12,#REF!,27,0),0)</f>
        <v>0</v>
      </c>
      <c r="K12" s="4">
        <f>IFERROR(VLOOKUP($P12,#REF!,27,0),0)</f>
        <v>0</v>
      </c>
      <c r="L12" s="4">
        <f>IFERROR(VLOOKUP($P12,#REF!,27,0),0)</f>
        <v>0</v>
      </c>
      <c r="M12" s="4">
        <f>IFERROR(VLOOKUP($P12,#REF!,27,0),0)</f>
        <v>0</v>
      </c>
      <c r="N12" s="4">
        <f>IFERROR(VLOOKUP($P12,#REF!,27,0),0)</f>
        <v>0</v>
      </c>
      <c r="O12" s="276">
        <f>IFERROR(VLOOKUP($P12,#REF!,27,0),0)</f>
        <v>0</v>
      </c>
      <c r="P12" s="5" t="str">
        <f>CONCATENATE(LOWER(B12)," ",LOWER(C12))</f>
        <v>randy stagno navarra</v>
      </c>
    </row>
    <row r="13" spans="1:17" s="5" customFormat="1" x14ac:dyDescent="0.25">
      <c r="A13" s="301">
        <v>9</v>
      </c>
      <c r="B13" s="303" t="s">
        <v>105</v>
      </c>
      <c r="C13" s="273" t="s">
        <v>106</v>
      </c>
      <c r="D13" s="4" t="s">
        <v>13</v>
      </c>
      <c r="E13" s="316">
        <f t="shared" si="0"/>
        <v>65</v>
      </c>
      <c r="F13" s="4">
        <f>IFERROR(VLOOKUP($P13,'Rd1 PI'!$C$2:$AC$28,27,0),0)</f>
        <v>65</v>
      </c>
      <c r="G13" s="4">
        <f>IFERROR(VLOOKUP($P13,#REF!,27,0),0)</f>
        <v>0</v>
      </c>
      <c r="H13" s="4">
        <f>IFERROR(VLOOKUP($P13,#REF!,27,0),0)</f>
        <v>0</v>
      </c>
      <c r="I13" s="4">
        <f>IFERROR(VLOOKUP($P13,#REF!,27,0),0)</f>
        <v>0</v>
      </c>
      <c r="J13" s="4">
        <f>IFERROR(VLOOKUP($P13,#REF!,27,0),0)</f>
        <v>0</v>
      </c>
      <c r="K13" s="4">
        <f>IFERROR(VLOOKUP($P13,#REF!,27,0),0)</f>
        <v>0</v>
      </c>
      <c r="L13" s="4">
        <f>IFERROR(VLOOKUP($P13,#REF!,27,0),0)</f>
        <v>0</v>
      </c>
      <c r="M13" s="4">
        <f>IFERROR(VLOOKUP($P13,#REF!,27,0),0)</f>
        <v>0</v>
      </c>
      <c r="N13" s="4">
        <f>IFERROR(VLOOKUP($P13,#REF!,27,0),0)</f>
        <v>0</v>
      </c>
      <c r="O13" s="276">
        <f>IFERROR(VLOOKUP($P13,#REF!,27,0),0)</f>
        <v>0</v>
      </c>
      <c r="P13" s="5" t="str">
        <f>CONCATENATE(LOWER(B13)," ",LOWER(C13))</f>
        <v>ray monik</v>
      </c>
    </row>
    <row r="14" spans="1:17" s="5" customFormat="1" x14ac:dyDescent="0.25">
      <c r="A14" s="301">
        <v>12</v>
      </c>
      <c r="B14" s="303" t="s">
        <v>96</v>
      </c>
      <c r="C14" s="273" t="s">
        <v>95</v>
      </c>
      <c r="D14" s="4" t="s">
        <v>21</v>
      </c>
      <c r="E14" s="316">
        <f t="shared" si="0"/>
        <v>50</v>
      </c>
      <c r="F14" s="4">
        <f>IFERROR(VLOOKUP($P14,'Rd1 PI'!$C$2:$AC$28,27,0),0)</f>
        <v>50</v>
      </c>
      <c r="G14" s="4">
        <f>IFERROR(VLOOKUP($P14,#REF!,27,0),0)</f>
        <v>0</v>
      </c>
      <c r="H14" s="4">
        <f>IFERROR(VLOOKUP($P14,#REF!,27,0),0)</f>
        <v>0</v>
      </c>
      <c r="I14" s="4">
        <f>IFERROR(VLOOKUP($P14,#REF!,27,0),0)</f>
        <v>0</v>
      </c>
      <c r="J14" s="4">
        <f>IFERROR(VLOOKUP($P14,#REF!,27,0),0)</f>
        <v>0</v>
      </c>
      <c r="K14" s="4">
        <f>IFERROR(VLOOKUP($P14,#REF!,27,0),0)</f>
        <v>0</v>
      </c>
      <c r="L14" s="4">
        <f>IFERROR(VLOOKUP($P14,#REF!,27,0),0)</f>
        <v>0</v>
      </c>
      <c r="M14" s="4">
        <f>IFERROR(VLOOKUP($P14,#REF!,27,0),0)</f>
        <v>0</v>
      </c>
      <c r="N14" s="4">
        <f>IFERROR(VLOOKUP($P14,#REF!,27,0),0)</f>
        <v>0</v>
      </c>
      <c r="O14" s="276">
        <f>IFERROR(VLOOKUP($P14,#REF!,27,0),0)</f>
        <v>0</v>
      </c>
      <c r="P14" s="5" t="str">
        <f>CONCATENATE(LOWER(B14)," ",LOWER(C14))</f>
        <v>peter dannock</v>
      </c>
    </row>
    <row r="15" spans="1:17" s="5" customFormat="1" x14ac:dyDescent="0.25">
      <c r="A15" s="301">
        <v>12</v>
      </c>
      <c r="B15" s="303" t="s">
        <v>79</v>
      </c>
      <c r="C15" s="273" t="s">
        <v>80</v>
      </c>
      <c r="D15" s="4" t="s">
        <v>5</v>
      </c>
      <c r="E15" s="316">
        <f t="shared" si="0"/>
        <v>50</v>
      </c>
      <c r="F15" s="4">
        <f>IFERROR(VLOOKUP($P15,'Rd1 PI'!$C$2:$AC$28,27,0),0)</f>
        <v>50</v>
      </c>
      <c r="G15" s="4">
        <f>IFERROR(VLOOKUP($P15,#REF!,27,0),0)</f>
        <v>0</v>
      </c>
      <c r="H15" s="4">
        <f>IFERROR(VLOOKUP($P15,#REF!,27,0),0)</f>
        <v>0</v>
      </c>
      <c r="I15" s="4">
        <f>IFERROR(VLOOKUP($P15,#REF!,27,0),0)</f>
        <v>0</v>
      </c>
      <c r="J15" s="4">
        <f>IFERROR(VLOOKUP($P15,#REF!,27,0),0)</f>
        <v>0</v>
      </c>
      <c r="K15" s="4">
        <f>IFERROR(VLOOKUP($P15,#REF!,27,0),0)</f>
        <v>0</v>
      </c>
      <c r="L15" s="4">
        <f>IFERROR(VLOOKUP($P15,#REF!,27,0),0)</f>
        <v>0</v>
      </c>
      <c r="M15" s="4">
        <f>IFERROR(VLOOKUP($P15,#REF!,27,0),0)</f>
        <v>0</v>
      </c>
      <c r="N15" s="4">
        <f>IFERROR(VLOOKUP($P15,#REF!,27,0),0)</f>
        <v>0</v>
      </c>
      <c r="O15" s="276">
        <f>IFERROR(VLOOKUP($P15,#REF!,27,0),0)</f>
        <v>0</v>
      </c>
      <c r="P15" s="5" t="str">
        <f>CONCATENATE(LOWER(B15)," ",LOWER(C15))</f>
        <v>matthew cavell</v>
      </c>
    </row>
    <row r="16" spans="1:17" s="5" customFormat="1" x14ac:dyDescent="0.25">
      <c r="A16" s="301">
        <v>12</v>
      </c>
      <c r="B16" s="303" t="s">
        <v>109</v>
      </c>
      <c r="C16" s="273" t="s">
        <v>110</v>
      </c>
      <c r="D16" s="4" t="s">
        <v>14</v>
      </c>
      <c r="E16" s="316">
        <f t="shared" si="0"/>
        <v>50</v>
      </c>
      <c r="F16" s="4">
        <f>IFERROR(VLOOKUP($P16,'Rd1 PI'!$C$2:$AC$28,27,0),0)</f>
        <v>50</v>
      </c>
      <c r="G16" s="4">
        <f>IFERROR(VLOOKUP($P16,#REF!,27,0),0)</f>
        <v>0</v>
      </c>
      <c r="H16" s="4">
        <f>IFERROR(VLOOKUP($P16,#REF!,27,0),0)</f>
        <v>0</v>
      </c>
      <c r="I16" s="4">
        <f>IFERROR(VLOOKUP($P16,#REF!,27,0),0)</f>
        <v>0</v>
      </c>
      <c r="J16" s="4">
        <f>IFERROR(VLOOKUP($P16,#REF!,27,0),0)</f>
        <v>0</v>
      </c>
      <c r="K16" s="4">
        <f>IFERROR(VLOOKUP($P16,#REF!,27,0),0)</f>
        <v>0</v>
      </c>
      <c r="L16" s="4">
        <f>IFERROR(VLOOKUP($P16,#REF!,27,0),0)</f>
        <v>0</v>
      </c>
      <c r="M16" s="4">
        <f>IFERROR(VLOOKUP($P16,#REF!,27,0),0)</f>
        <v>0</v>
      </c>
      <c r="N16" s="4">
        <f>IFERROR(VLOOKUP($P16,#REF!,27,0),0)</f>
        <v>0</v>
      </c>
      <c r="O16" s="276">
        <f>IFERROR(VLOOKUP($P16,#REF!,27,0),0)</f>
        <v>0</v>
      </c>
      <c r="P16" s="5" t="str">
        <f>CONCATENATE(LOWER(B16)," ",LOWER(C16))</f>
        <v>joseph maccora</v>
      </c>
    </row>
    <row r="17" spans="1:17" s="5" customFormat="1" x14ac:dyDescent="0.25">
      <c r="A17" s="301">
        <v>15</v>
      </c>
      <c r="B17" s="303" t="s">
        <v>115</v>
      </c>
      <c r="C17" s="273" t="s">
        <v>116</v>
      </c>
      <c r="D17" s="4" t="s">
        <v>4</v>
      </c>
      <c r="E17" s="316">
        <f t="shared" si="0"/>
        <v>20</v>
      </c>
      <c r="F17" s="4">
        <f>IFERROR(VLOOKUP($P17,'Rd1 PI'!$C$2:$AC$28,27,0),0)</f>
        <v>20</v>
      </c>
      <c r="G17" s="4">
        <f>IFERROR(VLOOKUP($P17,#REF!,27,0),0)</f>
        <v>0</v>
      </c>
      <c r="H17" s="4">
        <f>IFERROR(VLOOKUP($P17,#REF!,27,0),0)</f>
        <v>0</v>
      </c>
      <c r="I17" s="4">
        <f>IFERROR(VLOOKUP($P17,#REF!,27,0),0)</f>
        <v>0</v>
      </c>
      <c r="J17" s="4">
        <f>IFERROR(VLOOKUP($P17,#REF!,27,0),0)</f>
        <v>0</v>
      </c>
      <c r="K17" s="4">
        <f>IFERROR(VLOOKUP($P17,#REF!,27,0),0)</f>
        <v>0</v>
      </c>
      <c r="L17" s="4">
        <f>IFERROR(VLOOKUP($P17,#REF!,27,0),0)</f>
        <v>0</v>
      </c>
      <c r="M17" s="4">
        <f>IFERROR(VLOOKUP($P17,#REF!,27,0),0)</f>
        <v>0</v>
      </c>
      <c r="N17" s="4">
        <f>IFERROR(VLOOKUP($P17,#REF!,27,0),0)</f>
        <v>0</v>
      </c>
      <c r="O17" s="276">
        <f>IFERROR(VLOOKUP($P17,#REF!,27,0),0)</f>
        <v>0</v>
      </c>
      <c r="P17" s="5" t="str">
        <f>CONCATENATE(LOWER(B17)," ",LOWER(C17))</f>
        <v>ian vague</v>
      </c>
    </row>
    <row r="18" spans="1:17" s="5" customFormat="1" x14ac:dyDescent="0.25">
      <c r="A18" s="301">
        <v>16</v>
      </c>
      <c r="B18" s="303" t="s">
        <v>206</v>
      </c>
      <c r="C18" s="273" t="s">
        <v>207</v>
      </c>
      <c r="D18" s="4" t="s">
        <v>13</v>
      </c>
      <c r="E18" s="316">
        <f t="shared" si="0"/>
        <v>5</v>
      </c>
      <c r="F18" s="4">
        <f>IFERROR(VLOOKUP($P18,'Rd1 PI'!$C$2:$AC$28,27,0),0)</f>
        <v>5</v>
      </c>
      <c r="G18" s="4">
        <f>IFERROR(VLOOKUP($P18,#REF!,27,0),0)</f>
        <v>0</v>
      </c>
      <c r="H18" s="4">
        <f>IFERROR(VLOOKUP($P18,#REF!,27,0),0)</f>
        <v>0</v>
      </c>
      <c r="I18" s="4">
        <f>IFERROR(VLOOKUP($P18,#REF!,27,0),0)</f>
        <v>0</v>
      </c>
      <c r="J18" s="4">
        <f>IFERROR(VLOOKUP($P18,#REF!,27,0),0)</f>
        <v>0</v>
      </c>
      <c r="K18" s="4">
        <f>IFERROR(VLOOKUP($P18,#REF!,27,0),0)</f>
        <v>0</v>
      </c>
      <c r="L18" s="4">
        <f>IFERROR(VLOOKUP($P18,#REF!,27,0),0)</f>
        <v>0</v>
      </c>
      <c r="M18" s="4">
        <f>IFERROR(VLOOKUP($P18,#REF!,27,0),0)</f>
        <v>0</v>
      </c>
      <c r="N18" s="4">
        <f>IFERROR(VLOOKUP($P18,#REF!,27,0),0)</f>
        <v>0</v>
      </c>
      <c r="O18" s="276">
        <f>IFERROR(VLOOKUP($P18,#REF!,27,0),0)</f>
        <v>0</v>
      </c>
      <c r="P18" s="5" t="str">
        <f>CONCATENATE(LOWER(B18)," ",LOWER(C18))</f>
        <v>travis mcinnes</v>
      </c>
    </row>
    <row r="19" spans="1:17" s="5" customFormat="1" x14ac:dyDescent="0.25">
      <c r="A19" s="301">
        <v>16</v>
      </c>
      <c r="B19" s="303" t="s">
        <v>92</v>
      </c>
      <c r="C19" s="273" t="s">
        <v>93</v>
      </c>
      <c r="D19" s="4" t="s">
        <v>44</v>
      </c>
      <c r="E19" s="316">
        <f t="shared" si="0"/>
        <v>5</v>
      </c>
      <c r="F19" s="4">
        <f>IFERROR(VLOOKUP($P19,'Rd1 PI'!$C$2:$AC$28,27,0),0)</f>
        <v>5</v>
      </c>
      <c r="G19" s="4">
        <f>IFERROR(VLOOKUP($P19,#REF!,27,0),0)</f>
        <v>0</v>
      </c>
      <c r="H19" s="4">
        <f>IFERROR(VLOOKUP($P19,#REF!,27,0),0)</f>
        <v>0</v>
      </c>
      <c r="I19" s="4">
        <f>IFERROR(VLOOKUP($P19,#REF!,27,0),0)</f>
        <v>0</v>
      </c>
      <c r="J19" s="4">
        <f>IFERROR(VLOOKUP($P19,#REF!,27,0),0)</f>
        <v>0</v>
      </c>
      <c r="K19" s="4">
        <f>IFERROR(VLOOKUP($P19,#REF!,27,0),0)</f>
        <v>0</v>
      </c>
      <c r="L19" s="4">
        <f>IFERROR(VLOOKUP($P19,#REF!,27,0),0)</f>
        <v>0</v>
      </c>
      <c r="M19" s="4">
        <f>IFERROR(VLOOKUP($P19,#REF!,27,0),0)</f>
        <v>0</v>
      </c>
      <c r="N19" s="4">
        <f>IFERROR(VLOOKUP($P19,#REF!,27,0),0)</f>
        <v>0</v>
      </c>
      <c r="O19" s="276">
        <f>IFERROR(VLOOKUP($P19,#REF!,27,0),0)</f>
        <v>0</v>
      </c>
      <c r="P19" s="5" t="str">
        <f>CONCATENATE(LOWER(B19)," ",LOWER(C19))</f>
        <v>simon acfield</v>
      </c>
    </row>
    <row r="20" spans="1:17" s="5" customFormat="1" ht="13.8" thickBot="1" x14ac:dyDescent="0.3">
      <c r="A20" s="318">
        <v>16</v>
      </c>
      <c r="B20" s="304" t="s">
        <v>111</v>
      </c>
      <c r="C20" s="274" t="s">
        <v>112</v>
      </c>
      <c r="D20" s="277" t="s">
        <v>16</v>
      </c>
      <c r="E20" s="317">
        <f t="shared" si="0"/>
        <v>5</v>
      </c>
      <c r="F20" s="277">
        <f>IFERROR(VLOOKUP($P20,'Rd1 PI'!$C$2:$AC$28,27,0),0)</f>
        <v>5</v>
      </c>
      <c r="G20" s="277">
        <f>IFERROR(VLOOKUP($P20,#REF!,27,0),0)</f>
        <v>0</v>
      </c>
      <c r="H20" s="277">
        <f>IFERROR(VLOOKUP($P20,#REF!,27,0),0)</f>
        <v>0</v>
      </c>
      <c r="I20" s="277">
        <f>IFERROR(VLOOKUP($P20,#REF!,27,0),0)</f>
        <v>0</v>
      </c>
      <c r="J20" s="277">
        <f>IFERROR(VLOOKUP($P20,#REF!,27,0),0)</f>
        <v>0</v>
      </c>
      <c r="K20" s="277">
        <f>IFERROR(VLOOKUP($P20,#REF!,27,0),0)</f>
        <v>0</v>
      </c>
      <c r="L20" s="277">
        <f>IFERROR(VLOOKUP($P20,#REF!,27,0),0)</f>
        <v>0</v>
      </c>
      <c r="M20" s="277">
        <f>IFERROR(VLOOKUP($P20,#REF!,27,0),0)</f>
        <v>0</v>
      </c>
      <c r="N20" s="277">
        <f>IFERROR(VLOOKUP($P20,#REF!,27,0),0)</f>
        <v>0</v>
      </c>
      <c r="O20" s="278">
        <f>IFERROR(VLOOKUP($P20,#REF!,27,0),0)</f>
        <v>0</v>
      </c>
      <c r="P20" s="5" t="str">
        <f>CONCATENATE(LOWER(B20)," ",LOWER(C20))</f>
        <v>steven cassar</v>
      </c>
    </row>
    <row r="21" spans="1:17" x14ac:dyDescent="0.25">
      <c r="A21" s="3"/>
      <c r="B21" s="9"/>
      <c r="C21" s="9"/>
      <c r="D21" s="12"/>
      <c r="E21" s="12"/>
      <c r="F21" s="5"/>
      <c r="G21" s="5"/>
      <c r="H21" s="5"/>
      <c r="I21" s="5"/>
      <c r="J21" s="5"/>
      <c r="K21" s="5"/>
      <c r="L21" s="5"/>
      <c r="M21" s="5"/>
      <c r="N21" s="5"/>
      <c r="O21" s="5"/>
      <c r="P21" s="14"/>
      <c r="Q21" s="15"/>
    </row>
    <row r="22" spans="1:17" ht="15.6" x14ac:dyDescent="0.3">
      <c r="A22" s="10" t="s">
        <v>6</v>
      </c>
      <c r="B22" s="6"/>
      <c r="C22" s="6"/>
      <c r="D22" s="17"/>
      <c r="E22" s="24"/>
      <c r="F22" s="12"/>
      <c r="G22" s="12"/>
      <c r="H22" s="12"/>
      <c r="I22" s="12"/>
      <c r="J22" s="12"/>
      <c r="K22" s="12"/>
      <c r="L22" s="12"/>
      <c r="M22" s="12"/>
      <c r="N22" s="12"/>
      <c r="O22" s="12"/>
      <c r="P22" s="14"/>
      <c r="Q22" s="15"/>
    </row>
    <row r="23" spans="1:17" x14ac:dyDescent="0.25">
      <c r="A23" s="16"/>
      <c r="B23" s="6"/>
      <c r="C23" s="6"/>
      <c r="D23" s="17"/>
      <c r="E23" s="24"/>
      <c r="F23" s="12"/>
      <c r="G23" s="12"/>
      <c r="H23" s="12"/>
      <c r="I23" s="12"/>
      <c r="J23" s="12"/>
      <c r="K23" s="12"/>
      <c r="L23" s="12"/>
      <c r="M23" s="12"/>
      <c r="N23" s="12"/>
      <c r="O23" s="12"/>
      <c r="P23" s="14"/>
      <c r="Q23" s="15"/>
    </row>
    <row r="24" spans="1:17" s="5" customFormat="1" ht="13.8" thickBot="1" x14ac:dyDescent="0.3">
      <c r="A24" s="290" t="s">
        <v>7</v>
      </c>
      <c r="B24" s="291"/>
      <c r="C24" s="291"/>
      <c r="D24" s="7"/>
      <c r="E24" s="24"/>
      <c r="F24" s="12"/>
      <c r="G24" s="12"/>
      <c r="H24" s="12"/>
      <c r="I24" s="12"/>
      <c r="J24" s="12"/>
      <c r="K24" s="12"/>
      <c r="L24" s="12"/>
      <c r="M24" s="12"/>
      <c r="N24" s="12"/>
      <c r="O24" s="12"/>
    </row>
    <row r="25" spans="1:17" s="5" customFormat="1" x14ac:dyDescent="0.25">
      <c r="A25" s="281">
        <v>1</v>
      </c>
      <c r="B25" s="282"/>
      <c r="C25" s="282"/>
      <c r="D25" s="283" t="s">
        <v>3</v>
      </c>
      <c r="E25" s="284">
        <f>SUM(F25:O25) - SMALL(F25:O25,2) - MIN(F25:O25)</f>
        <v>0</v>
      </c>
      <c r="F25" s="285">
        <f>IFERROR(VLOOKUP($P25,'Rd1 PI'!$C$2:$AC$28,17,0),0)</f>
        <v>0</v>
      </c>
      <c r="G25" s="4">
        <f>IFERROR(VLOOKUP($P25,#REF!,17,0),0)</f>
        <v>0</v>
      </c>
      <c r="H25" s="4">
        <f>IFERROR(VLOOKUP($P25,#REF!,17,0),0)</f>
        <v>0</v>
      </c>
      <c r="I25" s="4">
        <f>IFERROR(VLOOKUP($P25,#REF!,17,0),0)</f>
        <v>0</v>
      </c>
      <c r="J25" s="4">
        <f>IFERROR(VLOOKUP($P25,#REF!,17,0),0)</f>
        <v>0</v>
      </c>
      <c r="K25" s="4">
        <f>IFERROR(VLOOKUP($P25,#REF!,17,0),0)</f>
        <v>0</v>
      </c>
      <c r="L25" s="4">
        <f>IFERROR(VLOOKUP($P25,#REF!,17,0),0)</f>
        <v>0</v>
      </c>
      <c r="M25" s="4">
        <f>IFERROR(VLOOKUP($P25,#REF!,17,0),0)</f>
        <v>0</v>
      </c>
      <c r="N25" s="4">
        <f>IFERROR(VLOOKUP($P25,#REF!,17,0),0)</f>
        <v>0</v>
      </c>
      <c r="O25" s="4">
        <f>IFERROR(VLOOKUP($P25,#REF!,17,0),0)</f>
        <v>0</v>
      </c>
      <c r="P25" s="5" t="str">
        <f>CONCATENATE(LOWER(B25)," ",LOWER(C25))</f>
        <v xml:space="preserve"> </v>
      </c>
    </row>
    <row r="26" spans="1:17" s="5" customFormat="1" x14ac:dyDescent="0.25">
      <c r="A26" s="281">
        <v>2</v>
      </c>
      <c r="B26" s="282"/>
      <c r="C26" s="282"/>
      <c r="D26" s="283" t="s">
        <v>3</v>
      </c>
      <c r="E26" s="286">
        <f>SUM(F26:O26) - SMALL(F26:O26,2) - MIN(F26:O26)</f>
        <v>0</v>
      </c>
      <c r="F26" s="285">
        <f>IFERROR(VLOOKUP($P26,'Rd1 PI'!$C$2:$AC$28,17,0),0)</f>
        <v>0</v>
      </c>
      <c r="G26" s="4">
        <f>IFERROR(VLOOKUP($P26,#REF!,17,0),0)</f>
        <v>0</v>
      </c>
      <c r="H26" s="4">
        <f>IFERROR(VLOOKUP($P26,#REF!,17,0),0)</f>
        <v>0</v>
      </c>
      <c r="I26" s="4">
        <f>IFERROR(VLOOKUP($P26,#REF!,17,0),0)</f>
        <v>0</v>
      </c>
      <c r="J26" s="4">
        <f>IFERROR(VLOOKUP($P26,#REF!,17,0),0)</f>
        <v>0</v>
      </c>
      <c r="K26" s="4">
        <f>IFERROR(VLOOKUP($P26,#REF!,17,0),0)</f>
        <v>0</v>
      </c>
      <c r="L26" s="4">
        <f>IFERROR(VLOOKUP($P26,#REF!,17,0),0)</f>
        <v>0</v>
      </c>
      <c r="M26" s="4">
        <f>IFERROR(VLOOKUP($P26,#REF!,17,0),0)</f>
        <v>0</v>
      </c>
      <c r="N26" s="4">
        <f>IFERROR(VLOOKUP($P26,#REF!,17,0),0)</f>
        <v>0</v>
      </c>
      <c r="O26" s="4">
        <f>IFERROR(VLOOKUP($P26,#REF!,17,0),0)</f>
        <v>0</v>
      </c>
      <c r="P26" s="5" t="str">
        <f>CONCATENATE(LOWER(B26)," ",LOWER(C26))</f>
        <v xml:space="preserve"> </v>
      </c>
    </row>
    <row r="27" spans="1:17" s="5" customFormat="1" x14ac:dyDescent="0.25">
      <c r="A27" s="281">
        <v>3</v>
      </c>
      <c r="B27" s="282"/>
      <c r="C27" s="282"/>
      <c r="D27" s="283" t="s">
        <v>3</v>
      </c>
      <c r="E27" s="286">
        <f>SUM(F27:O27) - SMALL(F27:O27,2) - MIN(F27:O27)</f>
        <v>0</v>
      </c>
      <c r="F27" s="285">
        <f>IFERROR(VLOOKUP($P27,'Rd1 PI'!$C$2:$AC$28,17,0),0)</f>
        <v>0</v>
      </c>
      <c r="G27" s="4">
        <f>IFERROR(VLOOKUP($P27,#REF!,17,0),0)</f>
        <v>0</v>
      </c>
      <c r="H27" s="4">
        <f>IFERROR(VLOOKUP($P27,#REF!,17,0),0)</f>
        <v>0</v>
      </c>
      <c r="I27" s="4">
        <f>IFERROR(VLOOKUP($P27,#REF!,17,0),0)</f>
        <v>0</v>
      </c>
      <c r="J27" s="4">
        <f>IFERROR(VLOOKUP($P27,#REF!,17,0),0)</f>
        <v>0</v>
      </c>
      <c r="K27" s="4">
        <f>IFERROR(VLOOKUP($P27,#REF!,17,0),0)</f>
        <v>0</v>
      </c>
      <c r="L27" s="4">
        <f>IFERROR(VLOOKUP($P27,#REF!,17,0),0)</f>
        <v>0</v>
      </c>
      <c r="M27" s="4">
        <f>IFERROR(VLOOKUP($P27,#REF!,17,0),0)</f>
        <v>0</v>
      </c>
      <c r="N27" s="4">
        <f>IFERROR(VLOOKUP($P27,#REF!,17,0),0)</f>
        <v>0</v>
      </c>
      <c r="O27" s="4">
        <f>IFERROR(VLOOKUP($P27,#REF!,17,0),0)</f>
        <v>0</v>
      </c>
      <c r="P27" s="5" t="str">
        <f>CONCATENATE(LOWER(B27)," ",LOWER(C27))</f>
        <v xml:space="preserve"> </v>
      </c>
    </row>
    <row r="28" spans="1:17" x14ac:dyDescent="0.25">
      <c r="A28" s="281">
        <v>4</v>
      </c>
      <c r="B28" s="287"/>
      <c r="C28" s="287"/>
      <c r="D28" s="283" t="s">
        <v>3</v>
      </c>
      <c r="E28" s="286">
        <f>SUM(F28:O28) - SMALL(F28:O28,2) - MIN(F28:O28)</f>
        <v>0</v>
      </c>
      <c r="F28" s="285">
        <f>IFERROR(VLOOKUP($P28,'Rd1 PI'!$C$2:$AC$28,17,0),0)</f>
        <v>0</v>
      </c>
      <c r="G28" s="4">
        <f>IFERROR(VLOOKUP($P28,#REF!,17,0),0)</f>
        <v>0</v>
      </c>
      <c r="H28" s="4">
        <f>IFERROR(VLOOKUP($P28,#REF!,17,0),0)</f>
        <v>0</v>
      </c>
      <c r="I28" s="4">
        <f>IFERROR(VLOOKUP($P28,#REF!,17,0),0)</f>
        <v>0</v>
      </c>
      <c r="J28" s="4">
        <f>IFERROR(VLOOKUP($P28,#REF!,17,0),0)</f>
        <v>0</v>
      </c>
      <c r="K28" s="4">
        <f>IFERROR(VLOOKUP($P28,#REF!,17,0),0)</f>
        <v>0</v>
      </c>
      <c r="L28" s="4">
        <f>IFERROR(VLOOKUP($P28,#REF!,17,0),0)</f>
        <v>0</v>
      </c>
      <c r="M28" s="4">
        <f>IFERROR(VLOOKUP($P28,#REF!,17,0),0)</f>
        <v>0</v>
      </c>
      <c r="N28" s="4">
        <f>IFERROR(VLOOKUP($P28,#REF!,17,0),0)</f>
        <v>0</v>
      </c>
      <c r="O28" s="4">
        <f>IFERROR(VLOOKUP($P28,#REF!,17,0),0)</f>
        <v>0</v>
      </c>
      <c r="P28" s="5" t="str">
        <f>CONCATENATE(LOWER(B28)," ",LOWER(C28))</f>
        <v xml:space="preserve"> </v>
      </c>
      <c r="Q28" s="15"/>
    </row>
    <row r="29" spans="1:17" ht="13.8" thickBot="1" x14ac:dyDescent="0.3">
      <c r="A29" s="288">
        <v>5</v>
      </c>
      <c r="B29" s="280"/>
      <c r="C29" s="280"/>
      <c r="D29" s="283" t="s">
        <v>3</v>
      </c>
      <c r="E29" s="289">
        <f>SUM(F29:O29) - SMALL(F29:O29,2) - MIN(F29:O29)</f>
        <v>0</v>
      </c>
      <c r="F29" s="285">
        <f>IFERROR(VLOOKUP($P29,'Rd1 PI'!$C$2:$AC$28,17,0),0)</f>
        <v>0</v>
      </c>
      <c r="G29" s="4">
        <f>IFERROR(VLOOKUP($P29,#REF!,17,0),0)</f>
        <v>0</v>
      </c>
      <c r="H29" s="4">
        <f>IFERROR(VLOOKUP($P29,#REF!,17,0),0)</f>
        <v>0</v>
      </c>
      <c r="I29" s="4">
        <f>IFERROR(VLOOKUP($P29,#REF!,17,0),0)</f>
        <v>0</v>
      </c>
      <c r="J29" s="4">
        <f>IFERROR(VLOOKUP($P29,#REF!,17,0),0)</f>
        <v>0</v>
      </c>
      <c r="K29" s="4">
        <f>IFERROR(VLOOKUP($P29,#REF!,17,0),0)</f>
        <v>0</v>
      </c>
      <c r="L29" s="4">
        <f>IFERROR(VLOOKUP($P29,#REF!,17,0),0)</f>
        <v>0</v>
      </c>
      <c r="M29" s="4">
        <f>IFERROR(VLOOKUP($P29,#REF!,17,0),0)</f>
        <v>0</v>
      </c>
      <c r="N29" s="4">
        <f>IFERROR(VLOOKUP($P29,#REF!,17,0),0)</f>
        <v>0</v>
      </c>
      <c r="O29" s="4">
        <f>IFERROR(VLOOKUP($P29,#REF!,17,0),0)</f>
        <v>0</v>
      </c>
      <c r="P29" s="5" t="str">
        <f>CONCATENATE(LOWER(B29)," ",LOWER(C29))</f>
        <v xml:space="preserve"> </v>
      </c>
      <c r="Q29" s="15"/>
    </row>
    <row r="30" spans="1:17" x14ac:dyDescent="0.25">
      <c r="B30" s="6"/>
      <c r="C30" s="6"/>
      <c r="D30" s="17"/>
      <c r="E30" s="24"/>
      <c r="F30" s="4"/>
      <c r="G30" s="4"/>
      <c r="H30" s="4"/>
      <c r="I30" s="4"/>
      <c r="J30" s="12"/>
      <c r="K30" s="12"/>
      <c r="L30" s="4"/>
      <c r="M30" s="4"/>
      <c r="N30" s="4"/>
      <c r="O30" s="4"/>
      <c r="P30" s="14"/>
      <c r="Q30" s="15"/>
    </row>
    <row r="31" spans="1:17" s="5" customFormat="1" ht="13.8" thickBot="1" x14ac:dyDescent="0.3">
      <c r="A31" s="45" t="s">
        <v>8</v>
      </c>
      <c r="B31" s="46"/>
      <c r="C31" s="46"/>
      <c r="D31" s="7"/>
      <c r="E31" s="24"/>
      <c r="F31" s="4"/>
      <c r="G31" s="4"/>
      <c r="H31" s="4"/>
      <c r="I31" s="4"/>
      <c r="J31" s="12"/>
      <c r="K31" s="12"/>
      <c r="L31" s="4"/>
      <c r="M31" s="4"/>
      <c r="N31" s="4"/>
      <c r="O31" s="4"/>
    </row>
    <row r="32" spans="1:17" s="5" customFormat="1" x14ac:dyDescent="0.25">
      <c r="A32" s="47">
        <v>1</v>
      </c>
      <c r="B32" s="48" t="s">
        <v>27</v>
      </c>
      <c r="C32" s="48" t="s">
        <v>28</v>
      </c>
      <c r="D32" s="44" t="s">
        <v>5</v>
      </c>
      <c r="E32" s="63">
        <f t="shared" ref="E32:E37" si="1">SUM(F32:O32) - SMALL(F32:O32,2) - MIN(F32:O32)</f>
        <v>100</v>
      </c>
      <c r="F32" s="125">
        <f>IFERROR(VLOOKUP($P32,'Rd1 PI'!$C$2:$AC$28,17,0),0)</f>
        <v>100</v>
      </c>
      <c r="G32" s="4">
        <f>IFERROR(VLOOKUP($P32,#REF!,17,0),0)</f>
        <v>0</v>
      </c>
      <c r="H32" s="4">
        <f>IFERROR(VLOOKUP($P32,#REF!,17,0),0)</f>
        <v>0</v>
      </c>
      <c r="I32" s="4">
        <f>IFERROR(VLOOKUP($P32,#REF!,17,0),0)</f>
        <v>0</v>
      </c>
      <c r="J32" s="4">
        <f>IFERROR(VLOOKUP($P32,#REF!,17,0),0)</f>
        <v>0</v>
      </c>
      <c r="K32" s="4">
        <f>IFERROR(VLOOKUP($P32,#REF!,17,0),0)</f>
        <v>0</v>
      </c>
      <c r="L32" s="4">
        <f>IFERROR(VLOOKUP($P32,#REF!,17,0),0)</f>
        <v>0</v>
      </c>
      <c r="M32" s="4">
        <f>IFERROR(VLOOKUP($P32,#REF!,17,0),0)</f>
        <v>0</v>
      </c>
      <c r="N32" s="4">
        <f>IFERROR(VLOOKUP($P32,#REF!,17,0),0)</f>
        <v>0</v>
      </c>
      <c r="O32" s="4">
        <f>IFERROR(VLOOKUP($P32,#REF!,17,0),0)</f>
        <v>0</v>
      </c>
      <c r="P32" s="5" t="str">
        <f t="shared" ref="P32:P37" si="2">CONCATENATE(LOWER(B32)," ",LOWER(C32))</f>
        <v>simeon ouzas</v>
      </c>
    </row>
    <row r="33" spans="1:17" x14ac:dyDescent="0.25">
      <c r="A33" s="47">
        <v>2</v>
      </c>
      <c r="B33" s="48" t="s">
        <v>77</v>
      </c>
      <c r="C33" s="48" t="s">
        <v>78</v>
      </c>
      <c r="D33" s="44" t="s">
        <v>5</v>
      </c>
      <c r="E33" s="64">
        <f t="shared" si="1"/>
        <v>75</v>
      </c>
      <c r="F33" s="125">
        <f>IFERROR(VLOOKUP($P33,'Rd1 PI'!$C$2:$AC$28,17,0),0)</f>
        <v>75</v>
      </c>
      <c r="G33" s="4">
        <f>IFERROR(VLOOKUP($P33,#REF!,17,0),0)</f>
        <v>0</v>
      </c>
      <c r="H33" s="4">
        <f>IFERROR(VLOOKUP($P33,#REF!,17,0),0)</f>
        <v>0</v>
      </c>
      <c r="I33" s="4">
        <f>IFERROR(VLOOKUP($P33,#REF!,17,0),0)</f>
        <v>0</v>
      </c>
      <c r="J33" s="4">
        <f>IFERROR(VLOOKUP($P33,#REF!,17,0),0)</f>
        <v>0</v>
      </c>
      <c r="K33" s="4">
        <f>IFERROR(VLOOKUP($P33,#REF!,17,0),0)</f>
        <v>0</v>
      </c>
      <c r="L33" s="4">
        <f>IFERROR(VLOOKUP($P33,#REF!,17,0),0)</f>
        <v>0</v>
      </c>
      <c r="M33" s="4">
        <f>IFERROR(VLOOKUP($P33,#REF!,17,0),0)</f>
        <v>0</v>
      </c>
      <c r="N33" s="4">
        <f>IFERROR(VLOOKUP($P33,#REF!,17,0),0)</f>
        <v>0</v>
      </c>
      <c r="O33" s="4">
        <f>IFERROR(VLOOKUP($P33,#REF!,17,0),0)</f>
        <v>0</v>
      </c>
      <c r="P33" s="5" t="str">
        <f t="shared" si="2"/>
        <v>russell garner</v>
      </c>
      <c r="Q33" s="15"/>
    </row>
    <row r="34" spans="1:17" x14ac:dyDescent="0.25">
      <c r="A34" s="47">
        <v>3</v>
      </c>
      <c r="B34" s="48" t="s">
        <v>79</v>
      </c>
      <c r="C34" s="48" t="s">
        <v>80</v>
      </c>
      <c r="D34" s="44" t="s">
        <v>5</v>
      </c>
      <c r="E34" s="64">
        <f t="shared" si="1"/>
        <v>60</v>
      </c>
      <c r="F34" s="125">
        <f>IFERROR(VLOOKUP($P34,'Rd1 PI'!$C$2:$AC$28,17,0),0)</f>
        <v>60</v>
      </c>
      <c r="G34" s="4">
        <f>IFERROR(VLOOKUP($P34,#REF!,17,0),0)</f>
        <v>0</v>
      </c>
      <c r="H34" s="4">
        <f>IFERROR(VLOOKUP($P34,#REF!,17,0),0)</f>
        <v>0</v>
      </c>
      <c r="I34" s="4">
        <f>IFERROR(VLOOKUP($P34,#REF!,17,0),0)</f>
        <v>0</v>
      </c>
      <c r="J34" s="4">
        <f>IFERROR(VLOOKUP($P34,#REF!,17,0),0)</f>
        <v>0</v>
      </c>
      <c r="K34" s="4">
        <f>IFERROR(VLOOKUP($P34,#REF!,17,0),0)</f>
        <v>0</v>
      </c>
      <c r="L34" s="4">
        <f>IFERROR(VLOOKUP($P34,#REF!,17,0),0)</f>
        <v>0</v>
      </c>
      <c r="M34" s="4">
        <f>IFERROR(VLOOKUP($P34,#REF!,17,0),0)</f>
        <v>0</v>
      </c>
      <c r="N34" s="4">
        <f>IFERROR(VLOOKUP($P34,#REF!,17,0),0)</f>
        <v>0</v>
      </c>
      <c r="O34" s="4">
        <f>IFERROR(VLOOKUP($P34,#REF!,17,0),0)</f>
        <v>0</v>
      </c>
      <c r="P34" s="5" t="str">
        <f t="shared" si="2"/>
        <v>matthew cavell</v>
      </c>
      <c r="Q34" s="15"/>
    </row>
    <row r="35" spans="1:17" x14ac:dyDescent="0.25">
      <c r="A35" s="47">
        <v>4</v>
      </c>
      <c r="B35" s="48"/>
      <c r="C35" s="48"/>
      <c r="D35" s="44" t="s">
        <v>5</v>
      </c>
      <c r="E35" s="64">
        <f t="shared" si="1"/>
        <v>0</v>
      </c>
      <c r="F35" s="125">
        <f>IFERROR(VLOOKUP($P35,'Rd1 PI'!$C$2:$AC$28,17,0),0)</f>
        <v>0</v>
      </c>
      <c r="G35" s="4">
        <f>IFERROR(VLOOKUP($P35,#REF!,17,0),0)</f>
        <v>0</v>
      </c>
      <c r="H35" s="4">
        <f>IFERROR(VLOOKUP($P35,#REF!,17,0),0)</f>
        <v>0</v>
      </c>
      <c r="I35" s="4">
        <f>IFERROR(VLOOKUP($P35,#REF!,17,0),0)</f>
        <v>0</v>
      </c>
      <c r="J35" s="4">
        <f>IFERROR(VLOOKUP($P35,#REF!,17,0),0)</f>
        <v>0</v>
      </c>
      <c r="K35" s="4">
        <f>IFERROR(VLOOKUP($P35,#REF!,17,0),0)</f>
        <v>0</v>
      </c>
      <c r="L35" s="4">
        <f>IFERROR(VLOOKUP($P35,#REF!,17,0),0)</f>
        <v>0</v>
      </c>
      <c r="M35" s="4">
        <f>IFERROR(VLOOKUP($P35,#REF!,17,0),0)</f>
        <v>0</v>
      </c>
      <c r="N35" s="4">
        <f>IFERROR(VLOOKUP($P35,#REF!,17,0),0)</f>
        <v>0</v>
      </c>
      <c r="O35" s="4">
        <f>IFERROR(VLOOKUP($P35,#REF!,17,0),0)</f>
        <v>0</v>
      </c>
      <c r="P35" s="5" t="str">
        <f t="shared" si="2"/>
        <v xml:space="preserve"> </v>
      </c>
      <c r="Q35" s="15"/>
    </row>
    <row r="36" spans="1:17" x14ac:dyDescent="0.25">
      <c r="A36" s="47">
        <v>5</v>
      </c>
      <c r="B36" s="48"/>
      <c r="C36" s="48"/>
      <c r="D36" s="44" t="s">
        <v>5</v>
      </c>
      <c r="E36" s="64">
        <f t="shared" si="1"/>
        <v>0</v>
      </c>
      <c r="F36" s="125">
        <f>IFERROR(VLOOKUP($P36,'Rd1 PI'!$C$2:$AC$28,17,0),0)</f>
        <v>0</v>
      </c>
      <c r="G36" s="4">
        <f>IFERROR(VLOOKUP($P36,#REF!,17,0),0)</f>
        <v>0</v>
      </c>
      <c r="H36" s="4">
        <f>IFERROR(VLOOKUP($P36,#REF!,17,0),0)</f>
        <v>0</v>
      </c>
      <c r="I36" s="4">
        <f>IFERROR(VLOOKUP($P36,#REF!,17,0),0)</f>
        <v>0</v>
      </c>
      <c r="J36" s="4">
        <f>IFERROR(VLOOKUP($P36,#REF!,17,0),0)</f>
        <v>0</v>
      </c>
      <c r="K36" s="4">
        <f>IFERROR(VLOOKUP($P36,#REF!,17,0),0)</f>
        <v>0</v>
      </c>
      <c r="L36" s="4">
        <f>IFERROR(VLOOKUP($P36,#REF!,17,0),0)</f>
        <v>0</v>
      </c>
      <c r="M36" s="4">
        <f>IFERROR(VLOOKUP($P36,#REF!,17,0),0)</f>
        <v>0</v>
      </c>
      <c r="N36" s="4">
        <f>IFERROR(VLOOKUP($P36,#REF!,17,0),0)</f>
        <v>0</v>
      </c>
      <c r="O36" s="4">
        <f>IFERROR(VLOOKUP($P36,#REF!,17,0),0)</f>
        <v>0</v>
      </c>
      <c r="P36" s="5" t="str">
        <f t="shared" si="2"/>
        <v xml:space="preserve"> </v>
      </c>
      <c r="Q36" s="15"/>
    </row>
    <row r="37" spans="1:17" x14ac:dyDescent="0.25">
      <c r="A37" s="47">
        <v>6</v>
      </c>
      <c r="B37" s="48"/>
      <c r="C37" s="48"/>
      <c r="D37" s="44" t="s">
        <v>5</v>
      </c>
      <c r="E37" s="64">
        <f t="shared" si="1"/>
        <v>0</v>
      </c>
      <c r="F37" s="125">
        <f>IFERROR(VLOOKUP($P37,'Rd1 PI'!$C$2:$AC$28,17,0),0)</f>
        <v>0</v>
      </c>
      <c r="G37" s="4">
        <f>IFERROR(VLOOKUP($P37,#REF!,17,0),0)</f>
        <v>0</v>
      </c>
      <c r="H37" s="4">
        <f>IFERROR(VLOOKUP($P37,#REF!,17,0),0)</f>
        <v>0</v>
      </c>
      <c r="I37" s="4">
        <f>IFERROR(VLOOKUP($P37,#REF!,17,0),0)</f>
        <v>0</v>
      </c>
      <c r="J37" s="4">
        <f>IFERROR(VLOOKUP($P37,#REF!,17,0),0)</f>
        <v>0</v>
      </c>
      <c r="K37" s="4">
        <f>IFERROR(VLOOKUP($P37,#REF!,17,0),0)</f>
        <v>0</v>
      </c>
      <c r="L37" s="4">
        <f>IFERROR(VLOOKUP($P37,#REF!,17,0),0)</f>
        <v>0</v>
      </c>
      <c r="M37" s="4">
        <f>IFERROR(VLOOKUP($P37,#REF!,17,0),0)</f>
        <v>0</v>
      </c>
      <c r="N37" s="4">
        <f>IFERROR(VLOOKUP($P37,#REF!,17,0),0)</f>
        <v>0</v>
      </c>
      <c r="O37" s="4">
        <f>IFERROR(VLOOKUP($P37,#REF!,17,0),0)</f>
        <v>0</v>
      </c>
      <c r="P37" s="5" t="str">
        <f t="shared" si="2"/>
        <v xml:space="preserve"> </v>
      </c>
      <c r="Q37" s="15"/>
    </row>
    <row r="38" spans="1:17" ht="13.8" thickBot="1" x14ac:dyDescent="0.3">
      <c r="A38" s="47">
        <v>7</v>
      </c>
      <c r="B38" s="48"/>
      <c r="C38" s="48"/>
      <c r="D38" s="44" t="s">
        <v>5</v>
      </c>
      <c r="E38" s="65">
        <f t="shared" ref="E38" si="3">SUM(F38:O38) - SMALL(F38:O38,2) - MIN(F38:O38)</f>
        <v>0</v>
      </c>
      <c r="F38" s="125">
        <f>IFERROR(VLOOKUP($P38,'Rd1 PI'!$C$2:$AC$28,17,0),0)</f>
        <v>0</v>
      </c>
      <c r="G38" s="4">
        <f>IFERROR(VLOOKUP($P38,#REF!,17,0),0)</f>
        <v>0</v>
      </c>
      <c r="H38" s="4">
        <f>IFERROR(VLOOKUP($P38,#REF!,17,0),0)</f>
        <v>0</v>
      </c>
      <c r="I38" s="4">
        <f>IFERROR(VLOOKUP($P38,#REF!,17,0),0)</f>
        <v>0</v>
      </c>
      <c r="J38" s="4">
        <f>IFERROR(VLOOKUP($P38,#REF!,17,0),0)</f>
        <v>0</v>
      </c>
      <c r="K38" s="4">
        <f>IFERROR(VLOOKUP($P38,#REF!,17,0),0)</f>
        <v>0</v>
      </c>
      <c r="L38" s="4">
        <f>IFERROR(VLOOKUP($P38,#REF!,17,0),0)</f>
        <v>0</v>
      </c>
      <c r="M38" s="4">
        <f>IFERROR(VLOOKUP($P38,#REF!,17,0),0)</f>
        <v>0</v>
      </c>
      <c r="N38" s="4">
        <f>IFERROR(VLOOKUP($P38,#REF!,17,0),0)</f>
        <v>0</v>
      </c>
      <c r="O38" s="4">
        <f>IFERROR(VLOOKUP($P38,#REF!,17,0),0)</f>
        <v>0</v>
      </c>
      <c r="P38" s="5" t="str">
        <f t="shared" ref="P38" si="4">CONCATENATE(LOWER(B38)," ",LOWER(C38))</f>
        <v xml:space="preserve"> </v>
      </c>
      <c r="Q38" s="15"/>
    </row>
    <row r="39" spans="1:17" x14ac:dyDescent="0.25">
      <c r="B39" s="18"/>
      <c r="C39" s="18"/>
      <c r="D39" s="19"/>
      <c r="E39" s="24"/>
      <c r="F39" s="4"/>
      <c r="G39" s="4"/>
      <c r="H39" s="4"/>
      <c r="I39" s="4"/>
      <c r="J39" s="4"/>
      <c r="K39" s="4"/>
      <c r="L39" s="4"/>
      <c r="M39" s="4"/>
      <c r="N39" s="4"/>
      <c r="O39" s="4"/>
      <c r="P39" s="14"/>
      <c r="Q39" s="15"/>
    </row>
    <row r="40" spans="1:17" ht="13.8" thickBot="1" x14ac:dyDescent="0.3">
      <c r="A40" s="116" t="s">
        <v>9</v>
      </c>
      <c r="B40" s="117"/>
      <c r="C40" s="117"/>
      <c r="D40" s="15"/>
      <c r="E40" s="24"/>
      <c r="F40" s="4"/>
      <c r="G40" s="4"/>
      <c r="H40" s="4"/>
      <c r="I40" s="4"/>
      <c r="J40" s="4"/>
      <c r="K40" s="4"/>
      <c r="L40" s="4"/>
      <c r="M40" s="4"/>
      <c r="N40" s="4"/>
      <c r="O40" s="4"/>
      <c r="P40" s="14"/>
      <c r="Q40" s="15"/>
    </row>
    <row r="41" spans="1:17" x14ac:dyDescent="0.25">
      <c r="A41" s="107">
        <v>1</v>
      </c>
      <c r="B41" s="108" t="s">
        <v>115</v>
      </c>
      <c r="C41" s="201" t="s">
        <v>116</v>
      </c>
      <c r="D41" s="112" t="s">
        <v>4</v>
      </c>
      <c r="E41" s="105">
        <f>SUM(F41:O41) - SMALL(F41:O41,2) - MIN(F41:O41)</f>
        <v>100</v>
      </c>
      <c r="F41" s="199">
        <f>IFERROR(VLOOKUP($P41,'Rd1 PI'!$C$2:$AC$28,17,0),0)</f>
        <v>100</v>
      </c>
      <c r="G41" s="4">
        <f>IFERROR(VLOOKUP($P41,#REF!,17,0),0)</f>
        <v>0</v>
      </c>
      <c r="H41" s="4">
        <f>IFERROR(VLOOKUP($P41,#REF!,17,0),0)</f>
        <v>0</v>
      </c>
      <c r="I41" s="4">
        <f>IFERROR(VLOOKUP($P41,#REF!,17,0),0)</f>
        <v>0</v>
      </c>
      <c r="J41" s="4">
        <f>IFERROR(VLOOKUP($P41,#REF!,17,0),0)</f>
        <v>0</v>
      </c>
      <c r="K41" s="4">
        <f>IFERROR(VLOOKUP($P41,#REF!,17,0),0)</f>
        <v>0</v>
      </c>
      <c r="L41" s="4">
        <f>IFERROR(VLOOKUP($P41,#REF!,17,0),0)</f>
        <v>0</v>
      </c>
      <c r="M41" s="4">
        <f>IFERROR(VLOOKUP($P41,#REF!,17,0),0)</f>
        <v>0</v>
      </c>
      <c r="N41" s="4">
        <f>IFERROR(VLOOKUP($P41,#REF!,17,0),0)</f>
        <v>0</v>
      </c>
      <c r="O41" s="4">
        <f>IFERROR(VLOOKUP($P41,#REF!,17,0),0)</f>
        <v>0</v>
      </c>
      <c r="P41" s="5" t="str">
        <f>CONCATENATE(LOWER(B41)," ",LOWER(C41))</f>
        <v>ian vague</v>
      </c>
      <c r="Q41" s="15"/>
    </row>
    <row r="42" spans="1:17" x14ac:dyDescent="0.25">
      <c r="A42" s="107">
        <v>2</v>
      </c>
      <c r="B42" s="113"/>
      <c r="C42" s="113"/>
      <c r="D42" s="112" t="s">
        <v>4</v>
      </c>
      <c r="E42" s="106">
        <f>SUM(F42:O42) - SMALL(F42:O42,2) - MIN(F42:O42)</f>
        <v>0</v>
      </c>
      <c r="F42" s="199">
        <f>IFERROR(VLOOKUP($P42,'Rd1 PI'!$C$2:$AC$28,17,0),0)</f>
        <v>0</v>
      </c>
      <c r="G42" s="4">
        <f>IFERROR(VLOOKUP($P42,#REF!,17,0),0)</f>
        <v>0</v>
      </c>
      <c r="H42" s="4">
        <f>IFERROR(VLOOKUP($P42,#REF!,17,0),0)</f>
        <v>0</v>
      </c>
      <c r="I42" s="4">
        <f>IFERROR(VLOOKUP($P42,#REF!,17,0),0)</f>
        <v>0</v>
      </c>
      <c r="J42" s="4">
        <f>IFERROR(VLOOKUP($P42,#REF!,17,0),0)</f>
        <v>0</v>
      </c>
      <c r="K42" s="4">
        <f>IFERROR(VLOOKUP($P42,#REF!,17,0),0)</f>
        <v>0</v>
      </c>
      <c r="L42" s="4">
        <f>IFERROR(VLOOKUP($P42,#REF!,17,0),0)</f>
        <v>0</v>
      </c>
      <c r="M42" s="4">
        <f>IFERROR(VLOOKUP($P42,#REF!,17,0),0)</f>
        <v>0</v>
      </c>
      <c r="N42" s="4">
        <f>IFERROR(VLOOKUP($P42,#REF!,17,0),0)</f>
        <v>0</v>
      </c>
      <c r="O42" s="4">
        <f>IFERROR(VLOOKUP($P42,#REF!,17,0),0)</f>
        <v>0</v>
      </c>
      <c r="P42" s="5" t="str">
        <f>CONCATENATE(LOWER(B42)," ",LOWER(C42))</f>
        <v xml:space="preserve"> </v>
      </c>
      <c r="Q42" s="15"/>
    </row>
    <row r="43" spans="1:17" x14ac:dyDescent="0.25">
      <c r="A43" s="107">
        <v>3</v>
      </c>
      <c r="B43" s="113"/>
      <c r="C43" s="113"/>
      <c r="D43" s="112" t="s">
        <v>4</v>
      </c>
      <c r="E43" s="106">
        <f>SUM(F43:O43) - SMALL(F43:O43,2) - MIN(F43:O43)</f>
        <v>0</v>
      </c>
      <c r="F43" s="199">
        <f>IFERROR(VLOOKUP($P43,'Rd1 PI'!$C$2:$AC$28,17,0),0)</f>
        <v>0</v>
      </c>
      <c r="G43" s="4">
        <f>IFERROR(VLOOKUP($P43,#REF!,17,0),0)</f>
        <v>0</v>
      </c>
      <c r="H43" s="4">
        <f>IFERROR(VLOOKUP($P43,#REF!,17,0),0)</f>
        <v>0</v>
      </c>
      <c r="I43" s="4">
        <f>IFERROR(VLOOKUP($P43,#REF!,17,0),0)</f>
        <v>0</v>
      </c>
      <c r="J43" s="4">
        <f>IFERROR(VLOOKUP($P43,#REF!,17,0),0)</f>
        <v>0</v>
      </c>
      <c r="K43" s="4">
        <f>IFERROR(VLOOKUP($P43,#REF!,17,0),0)</f>
        <v>0</v>
      </c>
      <c r="L43" s="4">
        <f>IFERROR(VLOOKUP($P43,#REF!,17,0),0)</f>
        <v>0</v>
      </c>
      <c r="M43" s="4">
        <f>IFERROR(VLOOKUP($P43,#REF!,17,0),0)</f>
        <v>0</v>
      </c>
      <c r="N43" s="4">
        <f>IFERROR(VLOOKUP($P43,#REF!,17,0),0)</f>
        <v>0</v>
      </c>
      <c r="O43" s="4">
        <f>IFERROR(VLOOKUP($P43,#REF!,17,0),0)</f>
        <v>0</v>
      </c>
      <c r="P43" s="5" t="str">
        <f>CONCATENATE(LOWER(B43)," ",LOWER(C43))</f>
        <v xml:space="preserve"> </v>
      </c>
      <c r="Q43" s="15"/>
    </row>
    <row r="44" spans="1:17" x14ac:dyDescent="0.25">
      <c r="A44" s="107">
        <v>4</v>
      </c>
      <c r="B44" s="113"/>
      <c r="C44" s="113"/>
      <c r="D44" s="112" t="s">
        <v>4</v>
      </c>
      <c r="E44" s="106">
        <f>SUM(F44:O44) - SMALL(F44:O44,2) - MIN(F44:O44)</f>
        <v>0</v>
      </c>
      <c r="F44" s="199">
        <f>IFERROR(VLOOKUP($P44,'Rd1 PI'!$C$2:$AC$28,17,0),0)</f>
        <v>0</v>
      </c>
      <c r="G44" s="4">
        <f>IFERROR(VLOOKUP($P44,#REF!,17,0),0)</f>
        <v>0</v>
      </c>
      <c r="H44" s="4">
        <f>IFERROR(VLOOKUP($P44,#REF!,17,0),0)</f>
        <v>0</v>
      </c>
      <c r="I44" s="4">
        <f>IFERROR(VLOOKUP($P44,#REF!,17,0),0)</f>
        <v>0</v>
      </c>
      <c r="J44" s="4">
        <f>IFERROR(VLOOKUP($P44,#REF!,17,0),0)</f>
        <v>0</v>
      </c>
      <c r="K44" s="4">
        <f>IFERROR(VLOOKUP($P44,#REF!,17,0),0)</f>
        <v>0</v>
      </c>
      <c r="L44" s="4">
        <f>IFERROR(VLOOKUP($P44,#REF!,17,0),0)</f>
        <v>0</v>
      </c>
      <c r="M44" s="4">
        <f>IFERROR(VLOOKUP($P44,#REF!,17,0),0)</f>
        <v>0</v>
      </c>
      <c r="N44" s="4">
        <f>IFERROR(VLOOKUP($P44,#REF!,17,0),0)</f>
        <v>0</v>
      </c>
      <c r="O44" s="4">
        <f>IFERROR(VLOOKUP($P44,#REF!,17,0),0)</f>
        <v>0</v>
      </c>
      <c r="P44" s="5" t="str">
        <f>CONCATENATE(LOWER(B44)," ",LOWER(C44))</f>
        <v xml:space="preserve"> </v>
      </c>
      <c r="Q44" s="15"/>
    </row>
    <row r="45" spans="1:17" ht="13.8" thickBot="1" x14ac:dyDescent="0.3">
      <c r="A45" s="107">
        <v>5</v>
      </c>
      <c r="B45" s="104"/>
      <c r="C45" s="104"/>
      <c r="D45" s="112" t="s">
        <v>4</v>
      </c>
      <c r="E45" s="109">
        <f>SUM(F45:O45) - SMALL(F45:O45,2) - MIN(F45:O45)</f>
        <v>0</v>
      </c>
      <c r="F45" s="199">
        <f>IFERROR(VLOOKUP($P45,'Rd1 PI'!$C$2:$AC$28,17,0),0)</f>
        <v>0</v>
      </c>
      <c r="G45" s="4">
        <f>IFERROR(VLOOKUP($P45,#REF!,17,0),0)</f>
        <v>0</v>
      </c>
      <c r="H45" s="4">
        <f>IFERROR(VLOOKUP($P45,#REF!,17,0),0)</f>
        <v>0</v>
      </c>
      <c r="I45" s="4">
        <f>IFERROR(VLOOKUP($P45,#REF!,17,0),0)</f>
        <v>0</v>
      </c>
      <c r="J45" s="4">
        <f>IFERROR(VLOOKUP($P45,#REF!,17,0),0)</f>
        <v>0</v>
      </c>
      <c r="K45" s="4">
        <f>IFERROR(VLOOKUP($P45,#REF!,17,0),0)</f>
        <v>0</v>
      </c>
      <c r="L45" s="4">
        <f>IFERROR(VLOOKUP($P45,#REF!,17,0),0)</f>
        <v>0</v>
      </c>
      <c r="M45" s="4">
        <f>IFERROR(VLOOKUP($P45,#REF!,17,0),0)</f>
        <v>0</v>
      </c>
      <c r="N45" s="4">
        <f>IFERROR(VLOOKUP($P45,#REF!,17,0),0)</f>
        <v>0</v>
      </c>
      <c r="O45" s="4">
        <f>IFERROR(VLOOKUP($P45,#REF!,17,0),0)</f>
        <v>0</v>
      </c>
      <c r="P45" s="5" t="str">
        <f>CONCATENATE(LOWER(B45)," ",LOWER(C45))</f>
        <v xml:space="preserve"> </v>
      </c>
      <c r="Q45" s="15"/>
    </row>
    <row r="46" spans="1:17" x14ac:dyDescent="0.25">
      <c r="A46" s="13"/>
      <c r="B46" s="22"/>
      <c r="C46" s="22"/>
      <c r="D46" s="23"/>
      <c r="E46" s="24"/>
      <c r="F46" s="4"/>
      <c r="G46" s="4"/>
      <c r="H46" s="4"/>
      <c r="I46" s="4"/>
      <c r="J46" s="4"/>
      <c r="K46" s="4"/>
      <c r="L46" s="4"/>
      <c r="M46" s="4"/>
      <c r="N46" s="4"/>
      <c r="O46" s="4"/>
      <c r="P46" s="14"/>
      <c r="Q46" s="15"/>
    </row>
    <row r="47" spans="1:17" ht="13.8" thickBot="1" x14ac:dyDescent="0.3">
      <c r="A47" s="114" t="s">
        <v>20</v>
      </c>
      <c r="B47" s="115"/>
      <c r="C47" s="115"/>
      <c r="D47" s="15"/>
      <c r="E47" s="24"/>
      <c r="F47" s="4"/>
      <c r="G47" s="4"/>
      <c r="H47" s="4"/>
      <c r="I47" s="4"/>
      <c r="J47" s="4"/>
      <c r="K47" s="4"/>
      <c r="L47" s="4"/>
      <c r="M47" s="4"/>
      <c r="N47" s="4"/>
      <c r="O47" s="4"/>
      <c r="P47" s="14"/>
      <c r="Q47" s="15"/>
    </row>
    <row r="48" spans="1:17" x14ac:dyDescent="0.25">
      <c r="A48" s="101">
        <v>1</v>
      </c>
      <c r="B48" s="111"/>
      <c r="C48" s="123"/>
      <c r="D48" s="110" t="s">
        <v>43</v>
      </c>
      <c r="E48" s="99">
        <f>SUM(F48:O48) - SMALL(F48:O48,2) - MIN(F48:O48)</f>
        <v>0</v>
      </c>
      <c r="F48" s="127">
        <f>IFERROR(VLOOKUP($P48,'Rd1 PI'!$C$2:$AC$28,17,0),0)</f>
        <v>0</v>
      </c>
      <c r="G48" s="4">
        <f>IFERROR(VLOOKUP($P48,#REF!,17,0),0)</f>
        <v>0</v>
      </c>
      <c r="H48" s="4">
        <f>IFERROR(VLOOKUP($P48,#REF!,17,0),0)</f>
        <v>0</v>
      </c>
      <c r="I48" s="4">
        <f>IFERROR(VLOOKUP($P48,#REF!,17,0),0)</f>
        <v>0</v>
      </c>
      <c r="J48" s="4">
        <f>IFERROR(VLOOKUP($P48,#REF!,17,0),0)</f>
        <v>0</v>
      </c>
      <c r="K48" s="4">
        <f>IFERROR(VLOOKUP($P48,#REF!,17,0),0)</f>
        <v>0</v>
      </c>
      <c r="L48" s="4">
        <f>IFERROR(VLOOKUP($P48,#REF!,17,0),0)</f>
        <v>0</v>
      </c>
      <c r="M48" s="4">
        <f>IFERROR(VLOOKUP($P48,#REF!,17,0),0)</f>
        <v>0</v>
      </c>
      <c r="N48" s="4">
        <f>IFERROR(VLOOKUP($P48,#REF!,17,0),0)</f>
        <v>0</v>
      </c>
      <c r="O48" s="4">
        <f>IFERROR(VLOOKUP($P48,#REF!,17,0),0)</f>
        <v>0</v>
      </c>
      <c r="P48" s="5" t="str">
        <f>CONCATENATE(LOWER(B48)," ",LOWER(C48))</f>
        <v xml:space="preserve"> </v>
      </c>
      <c r="Q48" s="15"/>
    </row>
    <row r="49" spans="1:17" x14ac:dyDescent="0.25">
      <c r="A49" s="101">
        <v>2</v>
      </c>
      <c r="B49" s="123"/>
      <c r="C49" s="123"/>
      <c r="D49" s="110" t="s">
        <v>43</v>
      </c>
      <c r="E49" s="100">
        <f>SUM(F49:O49) - SMALL(F49:O49,2) - MIN(F49:O49)</f>
        <v>0</v>
      </c>
      <c r="F49" s="127">
        <f>IFERROR(VLOOKUP($P49,'Rd1 PI'!$C$2:$AC$28,17,0),0)</f>
        <v>0</v>
      </c>
      <c r="G49" s="4">
        <f>IFERROR(VLOOKUP($P49,#REF!,17,0),0)</f>
        <v>0</v>
      </c>
      <c r="H49" s="4">
        <f>IFERROR(VLOOKUP($P49,#REF!,17,0),0)</f>
        <v>0</v>
      </c>
      <c r="I49" s="4">
        <f>IFERROR(VLOOKUP($P49,#REF!,17,0),0)</f>
        <v>0</v>
      </c>
      <c r="J49" s="4">
        <f>IFERROR(VLOOKUP($P49,#REF!,17,0),0)</f>
        <v>0</v>
      </c>
      <c r="K49" s="4">
        <f>IFERROR(VLOOKUP($P49,#REF!,17,0),0)</f>
        <v>0</v>
      </c>
      <c r="L49" s="4">
        <f>IFERROR(VLOOKUP($P49,#REF!,17,0),0)</f>
        <v>0</v>
      </c>
      <c r="M49" s="4">
        <f>IFERROR(VLOOKUP($P49,#REF!,17,0),0)</f>
        <v>0</v>
      </c>
      <c r="N49" s="4">
        <f>IFERROR(VLOOKUP($P49,#REF!,17,0),0)</f>
        <v>0</v>
      </c>
      <c r="O49" s="4">
        <f>IFERROR(VLOOKUP($P49,#REF!,17,0),0)</f>
        <v>0</v>
      </c>
      <c r="P49" s="5" t="str">
        <f>CONCATENATE(LOWER(B49)," ",LOWER(C49))</f>
        <v xml:space="preserve"> </v>
      </c>
      <c r="Q49" s="15"/>
    </row>
    <row r="50" spans="1:17" x14ac:dyDescent="0.25">
      <c r="A50" s="101">
        <v>3</v>
      </c>
      <c r="B50" s="98"/>
      <c r="C50" s="98"/>
      <c r="D50" s="110" t="s">
        <v>43</v>
      </c>
      <c r="E50" s="100">
        <f>SUM(F50:O50) - SMALL(F50:O50,2) - MIN(F50:O50)</f>
        <v>0</v>
      </c>
      <c r="F50" s="127">
        <f>IFERROR(VLOOKUP($P50,'Rd1 PI'!$C$2:$AC$28,17,0),0)</f>
        <v>0</v>
      </c>
      <c r="G50" s="4">
        <f>IFERROR(VLOOKUP($P50,#REF!,17,0),0)</f>
        <v>0</v>
      </c>
      <c r="H50" s="4">
        <f>IFERROR(VLOOKUP($P50,#REF!,17,0),0)</f>
        <v>0</v>
      </c>
      <c r="I50" s="4">
        <f>IFERROR(VLOOKUP($P50,#REF!,17,0),0)</f>
        <v>0</v>
      </c>
      <c r="J50" s="4">
        <f>IFERROR(VLOOKUP($P50,#REF!,17,0),0)</f>
        <v>0</v>
      </c>
      <c r="K50" s="4">
        <f>IFERROR(VLOOKUP($P50,#REF!,17,0),0)</f>
        <v>0</v>
      </c>
      <c r="L50" s="4">
        <f>IFERROR(VLOOKUP($P50,#REF!,17,0),0)</f>
        <v>0</v>
      </c>
      <c r="M50" s="4">
        <f>IFERROR(VLOOKUP($P50,#REF!,17,0),0)</f>
        <v>0</v>
      </c>
      <c r="N50" s="4">
        <f>IFERROR(VLOOKUP($P50,#REF!,17,0),0)</f>
        <v>0</v>
      </c>
      <c r="O50" s="4">
        <f>IFERROR(VLOOKUP($P50,#REF!,17,0),0)</f>
        <v>0</v>
      </c>
      <c r="P50" s="5" t="str">
        <f>CONCATENATE(LOWER(B50)," ",LOWER(C50))</f>
        <v xml:space="preserve"> </v>
      </c>
      <c r="Q50" s="15"/>
    </row>
    <row r="51" spans="1:17" x14ac:dyDescent="0.25">
      <c r="A51" s="101">
        <v>4</v>
      </c>
      <c r="B51" s="102"/>
      <c r="C51" s="102"/>
      <c r="D51" s="110" t="s">
        <v>43</v>
      </c>
      <c r="E51" s="100">
        <f>SUM(F51:O51) - SMALL(F51:O51,2) - MIN(F51:O51)</f>
        <v>0</v>
      </c>
      <c r="F51" s="127">
        <f>IFERROR(VLOOKUP($P51,'Rd1 PI'!$C$2:$AC$28,17,0),0)</f>
        <v>0</v>
      </c>
      <c r="G51" s="4">
        <f>IFERROR(VLOOKUP($P51,#REF!,17,0),0)</f>
        <v>0</v>
      </c>
      <c r="H51" s="4">
        <f>IFERROR(VLOOKUP($P51,#REF!,17,0),0)</f>
        <v>0</v>
      </c>
      <c r="I51" s="4">
        <f>IFERROR(VLOOKUP($P51,#REF!,17,0),0)</f>
        <v>0</v>
      </c>
      <c r="J51" s="4">
        <f>IFERROR(VLOOKUP($P51,#REF!,17,0),0)</f>
        <v>0</v>
      </c>
      <c r="K51" s="4">
        <f>IFERROR(VLOOKUP($P51,#REF!,17,0),0)</f>
        <v>0</v>
      </c>
      <c r="L51" s="4">
        <f>IFERROR(VLOOKUP($P51,#REF!,17,0),0)</f>
        <v>0</v>
      </c>
      <c r="M51" s="4">
        <f>IFERROR(VLOOKUP($P51,#REF!,17,0),0)</f>
        <v>0</v>
      </c>
      <c r="N51" s="4">
        <f>IFERROR(VLOOKUP($P51,#REF!,17,0),0)</f>
        <v>0</v>
      </c>
      <c r="O51" s="4">
        <f>IFERROR(VLOOKUP($P51,#REF!,17,0),0)</f>
        <v>0</v>
      </c>
      <c r="P51" s="5" t="str">
        <f>CONCATENATE(LOWER(B51)," ",LOWER(C51))</f>
        <v xml:space="preserve"> </v>
      </c>
      <c r="Q51" s="15"/>
    </row>
    <row r="52" spans="1:17" ht="13.8" thickBot="1" x14ac:dyDescent="0.3">
      <c r="A52" s="101">
        <v>5</v>
      </c>
      <c r="B52" s="98"/>
      <c r="C52" s="98"/>
      <c r="D52" s="110" t="s">
        <v>43</v>
      </c>
      <c r="E52" s="103">
        <f>SUM(F52:O52) - SMALL(F52:O52,2) - MIN(F52:O52)</f>
        <v>0</v>
      </c>
      <c r="F52" s="127">
        <f>IFERROR(VLOOKUP($P52,'Rd1 PI'!$C$2:$AC$28,17,0),0)</f>
        <v>0</v>
      </c>
      <c r="G52" s="4">
        <f>IFERROR(VLOOKUP($P52,#REF!,17,0),0)</f>
        <v>0</v>
      </c>
      <c r="H52" s="4">
        <f>IFERROR(VLOOKUP($P52,#REF!,17,0),0)</f>
        <v>0</v>
      </c>
      <c r="I52" s="4">
        <f>IFERROR(VLOOKUP($P52,#REF!,17,0),0)</f>
        <v>0</v>
      </c>
      <c r="J52" s="4">
        <f>IFERROR(VLOOKUP($P52,#REF!,17,0),0)</f>
        <v>0</v>
      </c>
      <c r="K52" s="4">
        <f>IFERROR(VLOOKUP($P52,#REF!,17,0),0)</f>
        <v>0</v>
      </c>
      <c r="L52" s="4">
        <f>IFERROR(VLOOKUP($P52,#REF!,17,0),0)</f>
        <v>0</v>
      </c>
      <c r="M52" s="4">
        <f>IFERROR(VLOOKUP($P52,#REF!,17,0),0)</f>
        <v>0</v>
      </c>
      <c r="N52" s="4">
        <f>IFERROR(VLOOKUP($P52,#REF!,17,0),0)</f>
        <v>0</v>
      </c>
      <c r="O52" s="4">
        <f>IFERROR(VLOOKUP($P52,#REF!,17,0),0)</f>
        <v>0</v>
      </c>
      <c r="P52" s="5" t="str">
        <f>CONCATENATE(LOWER(B52)," ",LOWER(C52))</f>
        <v xml:space="preserve"> </v>
      </c>
      <c r="Q52" s="15"/>
    </row>
    <row r="53" spans="1:17" x14ac:dyDescent="0.25">
      <c r="A53" s="13"/>
      <c r="B53" s="22"/>
      <c r="C53" s="22"/>
      <c r="D53" s="23"/>
      <c r="E53" s="24"/>
      <c r="F53" s="4"/>
      <c r="G53" s="4"/>
      <c r="H53" s="4"/>
      <c r="I53" s="4"/>
      <c r="J53" s="4"/>
      <c r="K53" s="4"/>
      <c r="L53" s="4"/>
      <c r="M53" s="4"/>
      <c r="N53" s="4"/>
      <c r="O53" s="4"/>
      <c r="P53" s="14"/>
      <c r="Q53" s="15"/>
    </row>
    <row r="54" spans="1:17" s="5" customFormat="1" ht="13.8" thickBot="1" x14ac:dyDescent="0.3">
      <c r="A54" s="236" t="s">
        <v>18</v>
      </c>
      <c r="B54" s="237"/>
      <c r="C54" s="237"/>
      <c r="D54" s="15"/>
      <c r="E54" s="24"/>
      <c r="F54" s="4"/>
      <c r="G54" s="4"/>
      <c r="H54" s="4"/>
      <c r="I54" s="4"/>
      <c r="J54" s="4"/>
      <c r="K54" s="4"/>
      <c r="L54" s="4"/>
      <c r="M54" s="4"/>
      <c r="N54" s="4"/>
      <c r="O54" s="4"/>
    </row>
    <row r="55" spans="1:17" s="5" customFormat="1" x14ac:dyDescent="0.25">
      <c r="A55" s="227">
        <v>1</v>
      </c>
      <c r="B55" s="228" t="s">
        <v>92</v>
      </c>
      <c r="C55" s="228" t="s">
        <v>104</v>
      </c>
      <c r="D55" s="229" t="s">
        <v>22</v>
      </c>
      <c r="E55" s="230">
        <f>SUM(F55:O55) - SMALL(F55:O55,2) - MIN(F55:O55)</f>
        <v>100</v>
      </c>
      <c r="F55" s="231">
        <f>IFERROR(VLOOKUP($P55,'Rd1 PI'!$C$2:$AC$28,17,0),0)</f>
        <v>100</v>
      </c>
      <c r="G55" s="4">
        <f>IFERROR(VLOOKUP($P55,#REF!,17,0),0)</f>
        <v>0</v>
      </c>
      <c r="H55" s="4">
        <f>IFERROR(VLOOKUP($P55,#REF!,17,0),0)</f>
        <v>0</v>
      </c>
      <c r="I55" s="4">
        <f>IFERROR(VLOOKUP($P55,#REF!,17,0),0)</f>
        <v>0</v>
      </c>
      <c r="J55" s="4">
        <f>IFERROR(VLOOKUP($P55,#REF!,17,0),0)</f>
        <v>0</v>
      </c>
      <c r="K55" s="4">
        <f>IFERROR(VLOOKUP($P55,#REF!,17,0),0)</f>
        <v>0</v>
      </c>
      <c r="L55" s="4">
        <f>IFERROR(VLOOKUP($P55,#REF!,17,0),0)</f>
        <v>0</v>
      </c>
      <c r="M55" s="4">
        <f>IFERROR(VLOOKUP($P55,#REF!,17,0),0)</f>
        <v>0</v>
      </c>
      <c r="N55" s="4">
        <f>IFERROR(VLOOKUP($P55,#REF!,17,0),0)</f>
        <v>0</v>
      </c>
      <c r="O55" s="4">
        <f>IFERROR(VLOOKUP($P55,#REF!,17,0),0)</f>
        <v>0</v>
      </c>
      <c r="P55" s="5" t="str">
        <f>CONCATENATE(LOWER(B55)," ",LOWER(C55))</f>
        <v>simon mclean</v>
      </c>
    </row>
    <row r="56" spans="1:17" s="5" customFormat="1" x14ac:dyDescent="0.25">
      <c r="A56" s="227">
        <v>2</v>
      </c>
      <c r="B56" s="228"/>
      <c r="C56" s="228"/>
      <c r="D56" s="229" t="s">
        <v>22</v>
      </c>
      <c r="E56" s="232">
        <f>SUM(F56:O56) - SMALL(F56:O56,2) - MIN(F56:O56)</f>
        <v>0</v>
      </c>
      <c r="F56" s="231">
        <f>IFERROR(VLOOKUP($P56,'Rd1 PI'!$C$2:$AC$28,17,0),0)</f>
        <v>0</v>
      </c>
      <c r="G56" s="4">
        <f>IFERROR(VLOOKUP($P56,#REF!,17,0),0)</f>
        <v>0</v>
      </c>
      <c r="H56" s="4">
        <f>IFERROR(VLOOKUP($P56,#REF!,17,0),0)</f>
        <v>0</v>
      </c>
      <c r="I56" s="4">
        <f>IFERROR(VLOOKUP($P56,#REF!,17,0),0)</f>
        <v>0</v>
      </c>
      <c r="J56" s="4">
        <f>IFERROR(VLOOKUP($P56,#REF!,17,0),0)</f>
        <v>0</v>
      </c>
      <c r="K56" s="4">
        <f>IFERROR(VLOOKUP($P56,#REF!,17,0),0)</f>
        <v>0</v>
      </c>
      <c r="L56" s="4">
        <f>IFERROR(VLOOKUP($P56,#REF!,17,0),0)</f>
        <v>0</v>
      </c>
      <c r="M56" s="4">
        <f>IFERROR(VLOOKUP($P56,#REF!,17,0),0)</f>
        <v>0</v>
      </c>
      <c r="N56" s="4">
        <f>IFERROR(VLOOKUP($P56,#REF!,17,0),0)</f>
        <v>0</v>
      </c>
      <c r="O56" s="4">
        <f>IFERROR(VLOOKUP($P56,#REF!,17,0),0)</f>
        <v>0</v>
      </c>
      <c r="P56" s="5" t="str">
        <f>CONCATENATE(LOWER(B56)," ",LOWER(C56))</f>
        <v xml:space="preserve"> </v>
      </c>
    </row>
    <row r="57" spans="1:17" s="5" customFormat="1" x14ac:dyDescent="0.25">
      <c r="A57" s="227">
        <v>3</v>
      </c>
      <c r="B57" s="228"/>
      <c r="C57" s="228"/>
      <c r="D57" s="229" t="s">
        <v>22</v>
      </c>
      <c r="E57" s="232">
        <f>SUM(F57:O57) - SMALL(F57:O57,2) - MIN(F57:O57)</f>
        <v>0</v>
      </c>
      <c r="F57" s="231">
        <f>IFERROR(VLOOKUP($P57,'Rd1 PI'!$C$2:$AC$28,17,0),0)</f>
        <v>0</v>
      </c>
      <c r="G57" s="4">
        <f>IFERROR(VLOOKUP($P57,#REF!,17,0),0)</f>
        <v>0</v>
      </c>
      <c r="H57" s="4">
        <f>IFERROR(VLOOKUP($P57,#REF!,17,0),0)</f>
        <v>0</v>
      </c>
      <c r="I57" s="4">
        <f>IFERROR(VLOOKUP($P57,#REF!,17,0),0)</f>
        <v>0</v>
      </c>
      <c r="J57" s="4">
        <f>IFERROR(VLOOKUP($P57,#REF!,17,0),0)</f>
        <v>0</v>
      </c>
      <c r="K57" s="4">
        <f>IFERROR(VLOOKUP($P57,#REF!,17,0),0)</f>
        <v>0</v>
      </c>
      <c r="L57" s="4">
        <f>IFERROR(VLOOKUP($P57,#REF!,17,0),0)</f>
        <v>0</v>
      </c>
      <c r="M57" s="4">
        <f>IFERROR(VLOOKUP($P57,#REF!,17,0),0)</f>
        <v>0</v>
      </c>
      <c r="N57" s="4">
        <f>IFERROR(VLOOKUP($P57,#REF!,17,0),0)</f>
        <v>0</v>
      </c>
      <c r="O57" s="4">
        <f>IFERROR(VLOOKUP($P57,#REF!,17,0),0)</f>
        <v>0</v>
      </c>
      <c r="P57" s="5" t="str">
        <f>CONCATENATE(LOWER(B57)," ",LOWER(C57))</f>
        <v xml:space="preserve"> </v>
      </c>
    </row>
    <row r="58" spans="1:17" s="5" customFormat="1" x14ac:dyDescent="0.25">
      <c r="A58" s="227">
        <v>4</v>
      </c>
      <c r="B58" s="233"/>
      <c r="C58" s="233"/>
      <c r="D58" s="229" t="s">
        <v>22</v>
      </c>
      <c r="E58" s="232">
        <f>SUM(F58:O58) - SMALL(F58:O58,2) - MIN(F58:O58)</f>
        <v>0</v>
      </c>
      <c r="F58" s="231">
        <f>IFERROR(VLOOKUP($P58,'Rd1 PI'!$C$2:$AC$28,17,0),0)</f>
        <v>0</v>
      </c>
      <c r="G58" s="4">
        <f>IFERROR(VLOOKUP($P58,#REF!,17,0),0)</f>
        <v>0</v>
      </c>
      <c r="H58" s="4">
        <f>IFERROR(VLOOKUP($P58,#REF!,17,0),0)</f>
        <v>0</v>
      </c>
      <c r="I58" s="4">
        <f>IFERROR(VLOOKUP($P58,#REF!,17,0),0)</f>
        <v>0</v>
      </c>
      <c r="J58" s="4">
        <f>IFERROR(VLOOKUP($P58,#REF!,17,0),0)</f>
        <v>0</v>
      </c>
      <c r="K58" s="4">
        <f>IFERROR(VLOOKUP($P58,#REF!,17,0),0)</f>
        <v>0</v>
      </c>
      <c r="L58" s="4">
        <f>IFERROR(VLOOKUP($P58,#REF!,17,0),0)</f>
        <v>0</v>
      </c>
      <c r="M58" s="4">
        <f>IFERROR(VLOOKUP($P58,#REF!,17,0),0)</f>
        <v>0</v>
      </c>
      <c r="N58" s="4">
        <f>IFERROR(VLOOKUP($P58,#REF!,17,0),0)</f>
        <v>0</v>
      </c>
      <c r="O58" s="4">
        <f>IFERROR(VLOOKUP($P58,#REF!,17,0),0)</f>
        <v>0</v>
      </c>
      <c r="P58" s="5" t="str">
        <f>CONCATENATE(LOWER(B58)," ",LOWER(C58))</f>
        <v xml:space="preserve"> </v>
      </c>
      <c r="Q58" s="15"/>
    </row>
    <row r="59" spans="1:17" s="5" customFormat="1" ht="13.8" thickBot="1" x14ac:dyDescent="0.3">
      <c r="A59" s="234">
        <v>5</v>
      </c>
      <c r="B59" s="233"/>
      <c r="C59" s="233"/>
      <c r="D59" s="229" t="s">
        <v>22</v>
      </c>
      <c r="E59" s="235">
        <f>SUM(F59:O59) - SMALL(F59:O59,2) - MIN(F59:O59)</f>
        <v>0</v>
      </c>
      <c r="F59" s="231">
        <f>IFERROR(VLOOKUP($P59,'Rd1 PI'!$C$2:$AC$28,17,0),0)</f>
        <v>0</v>
      </c>
      <c r="G59" s="4">
        <f>IFERROR(VLOOKUP($P59,#REF!,17,0),0)</f>
        <v>0</v>
      </c>
      <c r="H59" s="4">
        <f>IFERROR(VLOOKUP($P59,#REF!,17,0),0)</f>
        <v>0</v>
      </c>
      <c r="I59" s="4">
        <f>IFERROR(VLOOKUP($P59,#REF!,17,0),0)</f>
        <v>0</v>
      </c>
      <c r="J59" s="4">
        <f>IFERROR(VLOOKUP($P59,#REF!,17,0),0)</f>
        <v>0</v>
      </c>
      <c r="K59" s="4">
        <f>IFERROR(VLOOKUP($P59,#REF!,17,0),0)</f>
        <v>0</v>
      </c>
      <c r="L59" s="4">
        <f>IFERROR(VLOOKUP($P59,#REF!,17,0),0)</f>
        <v>0</v>
      </c>
      <c r="M59" s="4">
        <f>IFERROR(VLOOKUP($P59,#REF!,17,0),0)</f>
        <v>0</v>
      </c>
      <c r="N59" s="4">
        <f>IFERROR(VLOOKUP($P59,#REF!,17,0),0)</f>
        <v>0</v>
      </c>
      <c r="O59" s="4">
        <f>IFERROR(VLOOKUP($P59,#REF!,17,0),0)</f>
        <v>0</v>
      </c>
      <c r="P59" s="5" t="str">
        <f>CONCATENATE(LOWER(B59)," ",LOWER(C59))</f>
        <v xml:space="preserve"> </v>
      </c>
      <c r="Q59" s="15"/>
    </row>
    <row r="60" spans="1:17" s="5" customFormat="1" x14ac:dyDescent="0.25">
      <c r="A60" s="13"/>
      <c r="B60" s="22"/>
      <c r="C60" s="22"/>
      <c r="D60" s="4"/>
      <c r="E60" s="24"/>
      <c r="F60" s="4"/>
      <c r="G60" s="4"/>
      <c r="H60" s="4"/>
      <c r="I60" s="4"/>
      <c r="J60" s="4"/>
      <c r="K60" s="4"/>
      <c r="L60" s="4"/>
      <c r="M60" s="4"/>
      <c r="N60" s="4"/>
      <c r="O60" s="4"/>
      <c r="P60" s="14"/>
      <c r="Q60" s="15"/>
    </row>
    <row r="61" spans="1:17" s="5" customFormat="1" ht="13.8" thickBot="1" x14ac:dyDescent="0.3">
      <c r="A61" s="41" t="s">
        <v>19</v>
      </c>
      <c r="B61" s="42"/>
      <c r="C61" s="42"/>
      <c r="D61" s="15"/>
      <c r="E61" s="24"/>
      <c r="F61" s="4"/>
      <c r="G61" s="4"/>
      <c r="H61" s="4"/>
      <c r="I61" s="4"/>
      <c r="J61" s="4"/>
      <c r="K61" s="4"/>
      <c r="L61" s="4"/>
      <c r="M61" s="4"/>
      <c r="N61" s="4"/>
      <c r="O61" s="4"/>
    </row>
    <row r="62" spans="1:17" s="5" customFormat="1" x14ac:dyDescent="0.25">
      <c r="A62" s="39">
        <v>1</v>
      </c>
      <c r="B62" s="78" t="s">
        <v>47</v>
      </c>
      <c r="C62" s="78" t="s">
        <v>48</v>
      </c>
      <c r="D62" s="62" t="s">
        <v>21</v>
      </c>
      <c r="E62" s="66">
        <f t="shared" ref="E62:E68" si="5">SUM(F62:O62) - SMALL(F62:O62,2) - MIN(F62:O62)</f>
        <v>100</v>
      </c>
      <c r="F62" s="258">
        <f>IFERROR(VLOOKUP($P62,'Rd1 PI'!$C$2:$AC$28,17,0),0)</f>
        <v>100</v>
      </c>
      <c r="G62" s="4">
        <f>IFERROR(VLOOKUP($P62,#REF!,17,0),0)</f>
        <v>0</v>
      </c>
      <c r="H62" s="4">
        <f>IFERROR(VLOOKUP($P62,#REF!,17,0),0)</f>
        <v>0</v>
      </c>
      <c r="I62" s="4">
        <f>IFERROR(VLOOKUP($P62,#REF!,17,0),0)</f>
        <v>0</v>
      </c>
      <c r="J62" s="4">
        <f>IFERROR(VLOOKUP($P62,#REF!,17,0),0)</f>
        <v>0</v>
      </c>
      <c r="K62" s="4">
        <f>IFERROR(VLOOKUP($P62,#REF!,17,0),0)</f>
        <v>0</v>
      </c>
      <c r="L62" s="4">
        <f>IFERROR(VLOOKUP($P62,#REF!,17,0),0)</f>
        <v>0</v>
      </c>
      <c r="M62" s="4">
        <f>IFERROR(VLOOKUP($P62,#REF!,17,0),0)</f>
        <v>0</v>
      </c>
      <c r="N62" s="4">
        <f>IFERROR(VLOOKUP($P62,#REF!,17,0),0)</f>
        <v>0</v>
      </c>
      <c r="O62" s="4">
        <f>IFERROR(VLOOKUP($P62,#REF!,17,0),0)</f>
        <v>0</v>
      </c>
      <c r="P62" s="5" t="str">
        <f t="shared" ref="P62:P68" si="6">CONCATENATE(LOWER(B62)," ",LOWER(C62))</f>
        <v>steve williamsz</v>
      </c>
      <c r="Q62" s="15"/>
    </row>
    <row r="63" spans="1:17" s="5" customFormat="1" x14ac:dyDescent="0.25">
      <c r="A63" s="39">
        <v>2</v>
      </c>
      <c r="B63" s="78" t="s">
        <v>107</v>
      </c>
      <c r="C63" s="78" t="s">
        <v>108</v>
      </c>
      <c r="D63" s="62" t="s">
        <v>21</v>
      </c>
      <c r="E63" s="67">
        <f t="shared" si="5"/>
        <v>75</v>
      </c>
      <c r="F63" s="258">
        <f>IFERROR(VLOOKUP($P63,'Rd1 PI'!$C$2:$AC$28,17,0),0)</f>
        <v>75</v>
      </c>
      <c r="G63" s="4">
        <f>IFERROR(VLOOKUP($P63,#REF!,17,0),0)</f>
        <v>0</v>
      </c>
      <c r="H63" s="4">
        <f>IFERROR(VLOOKUP($P63,#REF!,17,0),0)</f>
        <v>0</v>
      </c>
      <c r="I63" s="4">
        <f>IFERROR(VLOOKUP($P63,#REF!,17,0),0)</f>
        <v>0</v>
      </c>
      <c r="J63" s="4">
        <f>IFERROR(VLOOKUP($P63,#REF!,17,0),0)</f>
        <v>0</v>
      </c>
      <c r="K63" s="4">
        <f>IFERROR(VLOOKUP($P63,#REF!,17,0),0)</f>
        <v>0</v>
      </c>
      <c r="L63" s="4">
        <f>IFERROR(VLOOKUP($P63,#REF!,17,0),0)</f>
        <v>0</v>
      </c>
      <c r="M63" s="4">
        <f>IFERROR(VLOOKUP($P63,#REF!,17,0),0)</f>
        <v>0</v>
      </c>
      <c r="N63" s="4">
        <f>IFERROR(VLOOKUP($P63,#REF!,17,0),0)</f>
        <v>0</v>
      </c>
      <c r="O63" s="4">
        <f>IFERROR(VLOOKUP($P63,#REF!,17,0),0)</f>
        <v>0</v>
      </c>
      <c r="P63" s="5" t="str">
        <f t="shared" si="6"/>
        <v>noel heritage</v>
      </c>
    </row>
    <row r="64" spans="1:17" s="5" customFormat="1" x14ac:dyDescent="0.25">
      <c r="A64" s="39">
        <v>3</v>
      </c>
      <c r="B64" s="78" t="s">
        <v>96</v>
      </c>
      <c r="C64" s="78" t="s">
        <v>95</v>
      </c>
      <c r="D64" s="62" t="s">
        <v>21</v>
      </c>
      <c r="E64" s="67">
        <f t="shared" si="5"/>
        <v>60</v>
      </c>
      <c r="F64" s="258">
        <f>IFERROR(VLOOKUP($P64,'Rd1 PI'!$C$2:$AC$28,17,0),0)</f>
        <v>60</v>
      </c>
      <c r="G64" s="4">
        <f>IFERROR(VLOOKUP($P64,#REF!,17,0),0)</f>
        <v>0</v>
      </c>
      <c r="H64" s="4">
        <f>IFERROR(VLOOKUP($P64,#REF!,17,0),0)</f>
        <v>0</v>
      </c>
      <c r="I64" s="4">
        <f>IFERROR(VLOOKUP($P64,#REF!,17,0),0)</f>
        <v>0</v>
      </c>
      <c r="J64" s="4">
        <f>IFERROR(VLOOKUP($P64,#REF!,17,0),0)</f>
        <v>0</v>
      </c>
      <c r="K64" s="4">
        <f>IFERROR(VLOOKUP($P64,#REF!,17,0),0)</f>
        <v>0</v>
      </c>
      <c r="L64" s="4">
        <f>IFERROR(VLOOKUP($P64,#REF!,17,0),0)</f>
        <v>0</v>
      </c>
      <c r="M64" s="4">
        <f>IFERROR(VLOOKUP($P64,#REF!,17,0),0)</f>
        <v>0</v>
      </c>
      <c r="N64" s="4">
        <f>IFERROR(VLOOKUP($P64,#REF!,17,0),0)</f>
        <v>0</v>
      </c>
      <c r="O64" s="4">
        <f>IFERROR(VLOOKUP($P64,#REF!,17,0),0)</f>
        <v>0</v>
      </c>
      <c r="P64" s="5" t="str">
        <f t="shared" si="6"/>
        <v>peter dannock</v>
      </c>
    </row>
    <row r="65" spans="1:17" x14ac:dyDescent="0.25">
      <c r="A65" s="39">
        <v>4</v>
      </c>
      <c r="B65" s="78"/>
      <c r="C65" s="78"/>
      <c r="D65" s="62" t="s">
        <v>21</v>
      </c>
      <c r="E65" s="67">
        <f t="shared" si="5"/>
        <v>0</v>
      </c>
      <c r="F65" s="258">
        <f>IFERROR(VLOOKUP($P65,'Rd1 PI'!$C$2:$AC$28,17,0),0)</f>
        <v>0</v>
      </c>
      <c r="G65" s="4">
        <f>IFERROR(VLOOKUP($P65,#REF!,17,0),0)</f>
        <v>0</v>
      </c>
      <c r="H65" s="4">
        <f>IFERROR(VLOOKUP($P65,#REF!,17,0),0)</f>
        <v>0</v>
      </c>
      <c r="I65" s="4">
        <f>IFERROR(VLOOKUP($P65,#REF!,17,0),0)</f>
        <v>0</v>
      </c>
      <c r="J65" s="4">
        <f>IFERROR(VLOOKUP($P65,#REF!,17,0),0)</f>
        <v>0</v>
      </c>
      <c r="K65" s="4">
        <f>IFERROR(VLOOKUP($P65,#REF!,17,0),0)</f>
        <v>0</v>
      </c>
      <c r="L65" s="4">
        <f>IFERROR(VLOOKUP($P65,#REF!,17,0),0)</f>
        <v>0</v>
      </c>
      <c r="M65" s="4">
        <f>IFERROR(VLOOKUP($P65,#REF!,17,0),0)</f>
        <v>0</v>
      </c>
      <c r="N65" s="4">
        <f>IFERROR(VLOOKUP($P65,#REF!,17,0),0)</f>
        <v>0</v>
      </c>
      <c r="O65" s="4">
        <f>IFERROR(VLOOKUP($P65,#REF!,17,0),0)</f>
        <v>0</v>
      </c>
      <c r="P65" s="5" t="str">
        <f t="shared" si="6"/>
        <v xml:space="preserve"> </v>
      </c>
      <c r="Q65" s="5"/>
    </row>
    <row r="66" spans="1:17" x14ac:dyDescent="0.25">
      <c r="A66" s="40">
        <v>5</v>
      </c>
      <c r="B66" s="78"/>
      <c r="C66" s="78"/>
      <c r="D66" s="62" t="s">
        <v>21</v>
      </c>
      <c r="E66" s="67">
        <f t="shared" si="5"/>
        <v>0</v>
      </c>
      <c r="F66" s="258">
        <f>IFERROR(VLOOKUP($P66,'Rd1 PI'!$C$2:$AC$28,17,0),0)</f>
        <v>0</v>
      </c>
      <c r="G66" s="4">
        <f>IFERROR(VLOOKUP($P66,#REF!,17,0),0)</f>
        <v>0</v>
      </c>
      <c r="H66" s="4">
        <f>IFERROR(VLOOKUP($P66,#REF!,17,0),0)</f>
        <v>0</v>
      </c>
      <c r="I66" s="4">
        <f>IFERROR(VLOOKUP($P66,#REF!,17,0),0)</f>
        <v>0</v>
      </c>
      <c r="J66" s="4">
        <f>IFERROR(VLOOKUP($P66,#REF!,17,0),0)</f>
        <v>0</v>
      </c>
      <c r="K66" s="4">
        <f>IFERROR(VLOOKUP($P66,#REF!,17,0),0)</f>
        <v>0</v>
      </c>
      <c r="L66" s="4">
        <f>IFERROR(VLOOKUP($P66,#REF!,17,0),0)</f>
        <v>0</v>
      </c>
      <c r="M66" s="4">
        <f>IFERROR(VLOOKUP($P66,#REF!,17,0),0)</f>
        <v>0</v>
      </c>
      <c r="N66" s="4">
        <f>IFERROR(VLOOKUP($P66,#REF!,17,0),0)</f>
        <v>0</v>
      </c>
      <c r="O66" s="4">
        <f>IFERROR(VLOOKUP($P66,#REF!,17,0),0)</f>
        <v>0</v>
      </c>
      <c r="P66" s="5" t="str">
        <f t="shared" si="6"/>
        <v xml:space="preserve"> </v>
      </c>
      <c r="Q66" s="15"/>
    </row>
    <row r="67" spans="1:17" x14ac:dyDescent="0.25">
      <c r="A67" s="39">
        <v>6</v>
      </c>
      <c r="B67" s="78"/>
      <c r="C67" s="78"/>
      <c r="D67" s="62" t="s">
        <v>21</v>
      </c>
      <c r="E67" s="67">
        <f t="shared" si="5"/>
        <v>0</v>
      </c>
      <c r="F67" s="258">
        <f>IFERROR(VLOOKUP($P67,'Rd1 PI'!$C$2:$AC$28,17,0),0)</f>
        <v>0</v>
      </c>
      <c r="G67" s="4">
        <f>IFERROR(VLOOKUP($P67,#REF!,17,0),0)</f>
        <v>0</v>
      </c>
      <c r="H67" s="4">
        <f>IFERROR(VLOOKUP($P67,#REF!,17,0),0)</f>
        <v>0</v>
      </c>
      <c r="I67" s="4">
        <f>IFERROR(VLOOKUP($P67,#REF!,17,0),0)</f>
        <v>0</v>
      </c>
      <c r="J67" s="4">
        <f>IFERROR(VLOOKUP($P67,#REF!,17,0),0)</f>
        <v>0</v>
      </c>
      <c r="K67" s="4">
        <f>IFERROR(VLOOKUP($P67,#REF!,17,0),0)</f>
        <v>0</v>
      </c>
      <c r="L67" s="4">
        <f>IFERROR(VLOOKUP($P67,#REF!,17,0),0)</f>
        <v>0</v>
      </c>
      <c r="M67" s="4">
        <f>IFERROR(VLOOKUP($P67,#REF!,17,0),0)</f>
        <v>0</v>
      </c>
      <c r="N67" s="4">
        <f>IFERROR(VLOOKUP($P67,#REF!,17,0),0)</f>
        <v>0</v>
      </c>
      <c r="O67" s="4">
        <f>IFERROR(VLOOKUP($P67,#REF!,17,0),0)</f>
        <v>0</v>
      </c>
      <c r="P67" s="5" t="str">
        <f t="shared" si="6"/>
        <v xml:space="preserve"> </v>
      </c>
      <c r="Q67" s="5"/>
    </row>
    <row r="68" spans="1:17" ht="13.8" thickBot="1" x14ac:dyDescent="0.3">
      <c r="A68" s="40">
        <v>7</v>
      </c>
      <c r="B68" s="78"/>
      <c r="C68" s="78"/>
      <c r="D68" s="62" t="s">
        <v>21</v>
      </c>
      <c r="E68" s="68">
        <f t="shared" si="5"/>
        <v>0</v>
      </c>
      <c r="F68" s="258">
        <f>IFERROR(VLOOKUP($P68,'Rd1 PI'!$C$2:$AC$28,17,0),0)</f>
        <v>0</v>
      </c>
      <c r="G68" s="4">
        <f>IFERROR(VLOOKUP($P68,#REF!,17,0),0)</f>
        <v>0</v>
      </c>
      <c r="H68" s="4">
        <f>IFERROR(VLOOKUP($P68,#REF!,17,0),0)</f>
        <v>0</v>
      </c>
      <c r="I68" s="4">
        <f>IFERROR(VLOOKUP($P68,#REF!,17,0),0)</f>
        <v>0</v>
      </c>
      <c r="J68" s="4">
        <f>IFERROR(VLOOKUP($P68,#REF!,17,0),0)</f>
        <v>0</v>
      </c>
      <c r="K68" s="4">
        <f>IFERROR(VLOOKUP($P68,#REF!,17,0),0)</f>
        <v>0</v>
      </c>
      <c r="L68" s="4">
        <f>IFERROR(VLOOKUP($P68,#REF!,17,0),0)</f>
        <v>0</v>
      </c>
      <c r="M68" s="4">
        <f>IFERROR(VLOOKUP($P68,#REF!,17,0),0)</f>
        <v>0</v>
      </c>
      <c r="N68" s="4">
        <f>IFERROR(VLOOKUP($P68,#REF!,17,0),0)</f>
        <v>0</v>
      </c>
      <c r="O68" s="4">
        <f>IFERROR(VLOOKUP($P68,#REF!,17,0),0)</f>
        <v>0</v>
      </c>
      <c r="P68" s="5" t="str">
        <f t="shared" si="6"/>
        <v xml:space="preserve"> </v>
      </c>
      <c r="Q68" s="15"/>
    </row>
    <row r="69" spans="1:17" x14ac:dyDescent="0.25">
      <c r="A69" s="13"/>
      <c r="B69" s="22"/>
      <c r="C69" s="22"/>
      <c r="D69" s="4"/>
      <c r="E69" s="24"/>
      <c r="F69" s="4"/>
      <c r="G69" s="4"/>
      <c r="H69" s="4"/>
      <c r="I69" s="4"/>
      <c r="J69" s="4"/>
      <c r="K69" s="4"/>
      <c r="L69" s="4"/>
      <c r="M69" s="4"/>
      <c r="N69" s="4"/>
      <c r="O69" s="4"/>
      <c r="P69" s="14"/>
      <c r="Q69" s="15"/>
    </row>
    <row r="70" spans="1:17" s="5" customFormat="1" ht="13.8" thickBot="1" x14ac:dyDescent="0.3">
      <c r="A70" s="299" t="s">
        <v>41</v>
      </c>
      <c r="B70" s="279"/>
      <c r="C70" s="279"/>
      <c r="D70" s="15"/>
      <c r="E70" s="24"/>
      <c r="F70" s="4"/>
      <c r="G70" s="4"/>
      <c r="H70" s="4"/>
      <c r="I70" s="4"/>
      <c r="J70" s="4"/>
      <c r="K70" s="4"/>
      <c r="L70" s="4"/>
      <c r="M70" s="4"/>
      <c r="N70" s="4"/>
      <c r="O70" s="4"/>
    </row>
    <row r="71" spans="1:17" s="5" customFormat="1" x14ac:dyDescent="0.25">
      <c r="A71" s="293">
        <v>1</v>
      </c>
      <c r="B71" s="294" t="s">
        <v>113</v>
      </c>
      <c r="C71" s="294" t="s">
        <v>114</v>
      </c>
      <c r="D71" s="295" t="s">
        <v>44</v>
      </c>
      <c r="E71" s="296">
        <f t="shared" ref="E71:E81" si="7">SUM(F71:O71) - SMALL(F71:O71,2) - MIN(F71:O71)</f>
        <v>100</v>
      </c>
      <c r="F71" s="292">
        <f>IFERROR(VLOOKUP($P71,'Rd1 PI'!$C$2:$AC$28,17,0),0)</f>
        <v>100</v>
      </c>
      <c r="G71" s="4">
        <f>IFERROR(VLOOKUP($P71,#REF!,17,0),0)</f>
        <v>0</v>
      </c>
      <c r="H71" s="4">
        <f>IFERROR(VLOOKUP($P71,#REF!,17,0),0)</f>
        <v>0</v>
      </c>
      <c r="I71" s="4">
        <f>IFERROR(VLOOKUP($P71,#REF!,17,0),0)</f>
        <v>0</v>
      </c>
      <c r="J71" s="4">
        <f>IFERROR(VLOOKUP($P71,#REF!,17,0),0)</f>
        <v>0</v>
      </c>
      <c r="K71" s="4">
        <f>IFERROR(VLOOKUP($P71,#REF!,17,0),0)</f>
        <v>0</v>
      </c>
      <c r="L71" s="4">
        <f>IFERROR(VLOOKUP($P71,#REF!,17,0),0)</f>
        <v>0</v>
      </c>
      <c r="M71" s="4">
        <f>IFERROR(VLOOKUP($P71,#REF!,17,0),0)</f>
        <v>0</v>
      </c>
      <c r="N71" s="4">
        <f>IFERROR(VLOOKUP($P71,#REF!,17,0),0)</f>
        <v>0</v>
      </c>
      <c r="O71" s="4">
        <f>IFERROR(VLOOKUP($P71,#REF!,17,0),0)</f>
        <v>0</v>
      </c>
      <c r="P71" s="5" t="str">
        <f t="shared" ref="P71:P81" si="8">CONCATENATE(LOWER(B71)," ",LOWER(C71))</f>
        <v>gavin newman</v>
      </c>
    </row>
    <row r="72" spans="1:17" s="5" customFormat="1" x14ac:dyDescent="0.25">
      <c r="A72" s="293">
        <v>2</v>
      </c>
      <c r="B72" s="294" t="s">
        <v>92</v>
      </c>
      <c r="C72" s="294" t="s">
        <v>93</v>
      </c>
      <c r="D72" s="295" t="s">
        <v>44</v>
      </c>
      <c r="E72" s="297">
        <f t="shared" si="7"/>
        <v>75</v>
      </c>
      <c r="F72" s="292">
        <f>IFERROR(VLOOKUP($P72,'Rd1 PI'!$C$2:$AC$28,17,0),0)</f>
        <v>75</v>
      </c>
      <c r="G72" s="4">
        <f>IFERROR(VLOOKUP($P72,#REF!,17,0),0)</f>
        <v>0</v>
      </c>
      <c r="H72" s="4">
        <f>IFERROR(VLOOKUP($P72,#REF!,17,0),0)</f>
        <v>0</v>
      </c>
      <c r="I72" s="4">
        <f>IFERROR(VLOOKUP($P72,#REF!,17,0),0)</f>
        <v>0</v>
      </c>
      <c r="J72" s="4">
        <f>IFERROR(VLOOKUP($P72,#REF!,17,0),0)</f>
        <v>0</v>
      </c>
      <c r="K72" s="4">
        <f>IFERROR(VLOOKUP($P72,#REF!,17,0),0)</f>
        <v>0</v>
      </c>
      <c r="L72" s="4">
        <f>IFERROR(VLOOKUP($P72,#REF!,17,0),0)</f>
        <v>0</v>
      </c>
      <c r="M72" s="4">
        <f>IFERROR(VLOOKUP($P72,#REF!,17,0),0)</f>
        <v>0</v>
      </c>
      <c r="N72" s="4">
        <f>IFERROR(VLOOKUP($P72,#REF!,17,0),0)</f>
        <v>0</v>
      </c>
      <c r="O72" s="4">
        <f>IFERROR(VLOOKUP($P72,#REF!,17,0),0)</f>
        <v>0</v>
      </c>
      <c r="P72" s="5" t="str">
        <f t="shared" si="8"/>
        <v>simon acfield</v>
      </c>
    </row>
    <row r="73" spans="1:17" s="5" customFormat="1" x14ac:dyDescent="0.25">
      <c r="A73" s="293">
        <v>3</v>
      </c>
      <c r="B73" s="294"/>
      <c r="C73" s="294"/>
      <c r="D73" s="295" t="s">
        <v>44</v>
      </c>
      <c r="E73" s="297">
        <f t="shared" si="7"/>
        <v>0</v>
      </c>
      <c r="F73" s="292">
        <f>IFERROR(VLOOKUP($P73,'Rd1 PI'!$C$2:$AC$28,17,0),0)</f>
        <v>0</v>
      </c>
      <c r="G73" s="4">
        <f>IFERROR(VLOOKUP($P73,#REF!,17,0),0)</f>
        <v>0</v>
      </c>
      <c r="H73" s="4">
        <f>IFERROR(VLOOKUP($P73,#REF!,17,0),0)</f>
        <v>0</v>
      </c>
      <c r="I73" s="4">
        <f>IFERROR(VLOOKUP($P73,#REF!,17,0),0)</f>
        <v>0</v>
      </c>
      <c r="J73" s="4">
        <f>IFERROR(VLOOKUP($P73,#REF!,17,0),0)</f>
        <v>0</v>
      </c>
      <c r="K73" s="4">
        <f>IFERROR(VLOOKUP($P73,#REF!,17,0),0)</f>
        <v>0</v>
      </c>
      <c r="L73" s="4">
        <f>IFERROR(VLOOKUP($P73,#REF!,17,0),0)</f>
        <v>0</v>
      </c>
      <c r="M73" s="4">
        <f>IFERROR(VLOOKUP($P73,#REF!,17,0),0)</f>
        <v>0</v>
      </c>
      <c r="N73" s="4">
        <f>IFERROR(VLOOKUP($P73,#REF!,17,0),0)</f>
        <v>0</v>
      </c>
      <c r="O73" s="4">
        <f>IFERROR(VLOOKUP($P73,#REF!,17,0),0)</f>
        <v>0</v>
      </c>
      <c r="P73" s="5" t="str">
        <f t="shared" si="8"/>
        <v xml:space="preserve"> </v>
      </c>
    </row>
    <row r="74" spans="1:17" s="5" customFormat="1" x14ac:dyDescent="0.25">
      <c r="A74" s="293">
        <v>4</v>
      </c>
      <c r="B74" s="294"/>
      <c r="C74" s="294"/>
      <c r="D74" s="295" t="s">
        <v>44</v>
      </c>
      <c r="E74" s="297">
        <f t="shared" si="7"/>
        <v>0</v>
      </c>
      <c r="F74" s="292">
        <f>IFERROR(VLOOKUP($P74,'Rd1 PI'!$C$2:$AC$28,17,0),0)</f>
        <v>0</v>
      </c>
      <c r="G74" s="4">
        <f>IFERROR(VLOOKUP($P74,#REF!,17,0),0)</f>
        <v>0</v>
      </c>
      <c r="H74" s="4">
        <f>IFERROR(VLOOKUP($P74,#REF!,17,0),0)</f>
        <v>0</v>
      </c>
      <c r="I74" s="4">
        <f>IFERROR(VLOOKUP($P74,#REF!,17,0),0)</f>
        <v>0</v>
      </c>
      <c r="J74" s="4">
        <f>IFERROR(VLOOKUP($P74,#REF!,17,0),0)</f>
        <v>0</v>
      </c>
      <c r="K74" s="4">
        <f>IFERROR(VLOOKUP($P74,#REF!,17,0),0)</f>
        <v>0</v>
      </c>
      <c r="L74" s="4">
        <f>IFERROR(VLOOKUP($P74,#REF!,17,0),0)</f>
        <v>0</v>
      </c>
      <c r="M74" s="4">
        <f>IFERROR(VLOOKUP($P74,#REF!,17,0),0)</f>
        <v>0</v>
      </c>
      <c r="N74" s="4">
        <f>IFERROR(VLOOKUP($P74,#REF!,17,0),0)</f>
        <v>0</v>
      </c>
      <c r="O74" s="4">
        <f>IFERROR(VLOOKUP($P74,#REF!,17,0),0)</f>
        <v>0</v>
      </c>
      <c r="P74" s="5" t="str">
        <f t="shared" si="8"/>
        <v xml:space="preserve"> </v>
      </c>
    </row>
    <row r="75" spans="1:17" s="5" customFormat="1" x14ac:dyDescent="0.25">
      <c r="A75" s="293">
        <v>5</v>
      </c>
      <c r="B75" s="294"/>
      <c r="C75" s="294"/>
      <c r="D75" s="295" t="s">
        <v>44</v>
      </c>
      <c r="E75" s="297">
        <f t="shared" si="7"/>
        <v>0</v>
      </c>
      <c r="F75" s="292">
        <f>IFERROR(VLOOKUP($P75,'Rd1 PI'!$C$2:$AC$28,17,0),0)</f>
        <v>0</v>
      </c>
      <c r="G75" s="4">
        <f>IFERROR(VLOOKUP($P75,#REF!,17,0),0)</f>
        <v>0</v>
      </c>
      <c r="H75" s="4">
        <f>IFERROR(VLOOKUP($P75,#REF!,17,0),0)</f>
        <v>0</v>
      </c>
      <c r="I75" s="4">
        <f>IFERROR(VLOOKUP($P75,#REF!,17,0),0)</f>
        <v>0</v>
      </c>
      <c r="J75" s="4">
        <f>IFERROR(VLOOKUP($P75,#REF!,17,0),0)</f>
        <v>0</v>
      </c>
      <c r="K75" s="4">
        <f>IFERROR(VLOOKUP($P75,#REF!,17,0),0)</f>
        <v>0</v>
      </c>
      <c r="L75" s="4">
        <f>IFERROR(VLOOKUP($P75,#REF!,17,0),0)</f>
        <v>0</v>
      </c>
      <c r="M75" s="4">
        <f>IFERROR(VLOOKUP($P75,#REF!,17,0),0)</f>
        <v>0</v>
      </c>
      <c r="N75" s="4">
        <f>IFERROR(VLOOKUP($P75,#REF!,17,0),0)</f>
        <v>0</v>
      </c>
      <c r="O75" s="4">
        <f>IFERROR(VLOOKUP($P75,#REF!,17,0),0)</f>
        <v>0</v>
      </c>
      <c r="P75" s="5" t="str">
        <f t="shared" si="8"/>
        <v xml:space="preserve"> </v>
      </c>
    </row>
    <row r="76" spans="1:17" s="5" customFormat="1" x14ac:dyDescent="0.25">
      <c r="A76" s="293">
        <v>6</v>
      </c>
      <c r="B76" s="294"/>
      <c r="C76" s="294"/>
      <c r="D76" s="295" t="s">
        <v>44</v>
      </c>
      <c r="E76" s="297">
        <f t="shared" si="7"/>
        <v>0</v>
      </c>
      <c r="F76" s="292">
        <f>IFERROR(VLOOKUP($P76,'Rd1 PI'!$C$2:$AC$28,17,0),0)</f>
        <v>0</v>
      </c>
      <c r="G76" s="4">
        <f>IFERROR(VLOOKUP($P76,#REF!,17,0),0)</f>
        <v>0</v>
      </c>
      <c r="H76" s="4">
        <f>IFERROR(VLOOKUP($P76,#REF!,17,0),0)</f>
        <v>0</v>
      </c>
      <c r="I76" s="4">
        <f>IFERROR(VLOOKUP($P76,#REF!,17,0),0)</f>
        <v>0</v>
      </c>
      <c r="J76" s="4">
        <f>IFERROR(VLOOKUP($P76,#REF!,17,0),0)</f>
        <v>0</v>
      </c>
      <c r="K76" s="4">
        <f>IFERROR(VLOOKUP($P76,#REF!,17,0),0)</f>
        <v>0</v>
      </c>
      <c r="L76" s="4">
        <f>IFERROR(VLOOKUP($P76,#REF!,17,0),0)</f>
        <v>0</v>
      </c>
      <c r="M76" s="4">
        <f>IFERROR(VLOOKUP($P76,#REF!,17,0),0)</f>
        <v>0</v>
      </c>
      <c r="N76" s="4">
        <f>IFERROR(VLOOKUP($P76,#REF!,17,0),0)</f>
        <v>0</v>
      </c>
      <c r="O76" s="4">
        <f>IFERROR(VLOOKUP($P76,#REF!,17,0),0)</f>
        <v>0</v>
      </c>
      <c r="P76" s="5" t="str">
        <f t="shared" si="8"/>
        <v xml:space="preserve"> </v>
      </c>
    </row>
    <row r="77" spans="1:17" s="5" customFormat="1" x14ac:dyDescent="0.25">
      <c r="A77" s="293">
        <v>7</v>
      </c>
      <c r="B77" s="294"/>
      <c r="C77" s="294"/>
      <c r="D77" s="295" t="s">
        <v>44</v>
      </c>
      <c r="E77" s="297">
        <f t="shared" si="7"/>
        <v>0</v>
      </c>
      <c r="F77" s="292">
        <f>IFERROR(VLOOKUP($P77,'Rd1 PI'!$C$2:$AC$28,17,0),0)</f>
        <v>0</v>
      </c>
      <c r="G77" s="4">
        <f>IFERROR(VLOOKUP($P77,#REF!,17,0),0)</f>
        <v>0</v>
      </c>
      <c r="H77" s="4">
        <f>IFERROR(VLOOKUP($P77,#REF!,17,0),0)</f>
        <v>0</v>
      </c>
      <c r="I77" s="4">
        <f>IFERROR(VLOOKUP($P77,#REF!,17,0),0)</f>
        <v>0</v>
      </c>
      <c r="J77" s="4">
        <f>IFERROR(VLOOKUP($P77,#REF!,17,0),0)</f>
        <v>0</v>
      </c>
      <c r="K77" s="4">
        <f>IFERROR(VLOOKUP($P77,#REF!,17,0),0)</f>
        <v>0</v>
      </c>
      <c r="L77" s="4">
        <f>IFERROR(VLOOKUP($P77,#REF!,17,0),0)</f>
        <v>0</v>
      </c>
      <c r="M77" s="4">
        <f>IFERROR(VLOOKUP($P77,#REF!,17,0),0)</f>
        <v>0</v>
      </c>
      <c r="N77" s="4">
        <f>IFERROR(VLOOKUP($P77,#REF!,17,0),0)</f>
        <v>0</v>
      </c>
      <c r="O77" s="4">
        <f>IFERROR(VLOOKUP($P77,#REF!,17,0),0)</f>
        <v>0</v>
      </c>
      <c r="P77" s="5" t="str">
        <f t="shared" si="8"/>
        <v xml:space="preserve"> </v>
      </c>
    </row>
    <row r="78" spans="1:17" s="5" customFormat="1" x14ac:dyDescent="0.25">
      <c r="A78" s="293">
        <v>8</v>
      </c>
      <c r="B78" s="294"/>
      <c r="C78" s="294"/>
      <c r="D78" s="295" t="s">
        <v>44</v>
      </c>
      <c r="E78" s="297">
        <f t="shared" si="7"/>
        <v>0</v>
      </c>
      <c r="F78" s="292">
        <f>IFERROR(VLOOKUP($P78,'Rd1 PI'!$C$2:$AC$28,17,0),0)</f>
        <v>0</v>
      </c>
      <c r="G78" s="4">
        <f>IFERROR(VLOOKUP($P78,#REF!,17,0),0)</f>
        <v>0</v>
      </c>
      <c r="H78" s="4">
        <f>IFERROR(VLOOKUP($P78,#REF!,17,0),0)</f>
        <v>0</v>
      </c>
      <c r="I78" s="4">
        <f>IFERROR(VLOOKUP($P78,#REF!,17,0),0)</f>
        <v>0</v>
      </c>
      <c r="J78" s="4">
        <f>IFERROR(VLOOKUP($P78,#REF!,17,0),0)</f>
        <v>0</v>
      </c>
      <c r="K78" s="4">
        <f>IFERROR(VLOOKUP($P78,#REF!,17,0),0)</f>
        <v>0</v>
      </c>
      <c r="L78" s="4">
        <f>IFERROR(VLOOKUP($P78,#REF!,17,0),0)</f>
        <v>0</v>
      </c>
      <c r="M78" s="4">
        <f>IFERROR(VLOOKUP($P78,#REF!,17,0),0)</f>
        <v>0</v>
      </c>
      <c r="N78" s="4">
        <f>IFERROR(VLOOKUP($P78,#REF!,17,0),0)</f>
        <v>0</v>
      </c>
      <c r="O78" s="4">
        <f>IFERROR(VLOOKUP($P78,#REF!,17,0),0)</f>
        <v>0</v>
      </c>
      <c r="P78" s="5" t="str">
        <f t="shared" si="8"/>
        <v xml:space="preserve"> </v>
      </c>
    </row>
    <row r="79" spans="1:17" s="5" customFormat="1" x14ac:dyDescent="0.25">
      <c r="A79" s="293">
        <v>9</v>
      </c>
      <c r="B79" s="294"/>
      <c r="C79" s="294"/>
      <c r="D79" s="295" t="s">
        <v>44</v>
      </c>
      <c r="E79" s="297">
        <f t="shared" si="7"/>
        <v>0</v>
      </c>
      <c r="F79" s="292">
        <f>IFERROR(VLOOKUP($P79,'Rd1 PI'!$C$2:$AC$28,17,0),0)</f>
        <v>0</v>
      </c>
      <c r="G79" s="4">
        <f>IFERROR(VLOOKUP($P79,#REF!,17,0),0)</f>
        <v>0</v>
      </c>
      <c r="H79" s="4">
        <f>IFERROR(VLOOKUP($P79,#REF!,17,0),0)</f>
        <v>0</v>
      </c>
      <c r="I79" s="4">
        <f>IFERROR(VLOOKUP($P79,#REF!,17,0),0)</f>
        <v>0</v>
      </c>
      <c r="J79" s="4">
        <f>IFERROR(VLOOKUP($P79,#REF!,17,0),0)</f>
        <v>0</v>
      </c>
      <c r="K79" s="4">
        <f>IFERROR(VLOOKUP($P79,#REF!,17,0),0)</f>
        <v>0</v>
      </c>
      <c r="L79" s="4">
        <f>IFERROR(VLOOKUP($P79,#REF!,17,0),0)</f>
        <v>0</v>
      </c>
      <c r="M79" s="4">
        <f>IFERROR(VLOOKUP($P79,#REF!,17,0),0)</f>
        <v>0</v>
      </c>
      <c r="N79" s="4">
        <f>IFERROR(VLOOKUP($P79,#REF!,17,0),0)</f>
        <v>0</v>
      </c>
      <c r="O79" s="4">
        <f>IFERROR(VLOOKUP($P79,#REF!,17,0),0)</f>
        <v>0</v>
      </c>
      <c r="P79" s="5" t="str">
        <f t="shared" si="8"/>
        <v xml:space="preserve"> </v>
      </c>
    </row>
    <row r="80" spans="1:17" s="5" customFormat="1" x14ac:dyDescent="0.25">
      <c r="A80" s="293">
        <v>10</v>
      </c>
      <c r="B80" s="294"/>
      <c r="C80" s="294"/>
      <c r="D80" s="295" t="s">
        <v>44</v>
      </c>
      <c r="E80" s="297">
        <f t="shared" si="7"/>
        <v>0</v>
      </c>
      <c r="F80" s="292">
        <f>IFERROR(VLOOKUP($P80,'Rd1 PI'!$C$2:$AC$28,17,0),0)</f>
        <v>0</v>
      </c>
      <c r="G80" s="4">
        <f>IFERROR(VLOOKUP($P80,#REF!,17,0),0)</f>
        <v>0</v>
      </c>
      <c r="H80" s="4">
        <f>IFERROR(VLOOKUP($P80,#REF!,17,0),0)</f>
        <v>0</v>
      </c>
      <c r="I80" s="4">
        <f>IFERROR(VLOOKUP($P80,#REF!,17,0),0)</f>
        <v>0</v>
      </c>
      <c r="J80" s="4">
        <f>IFERROR(VLOOKUP($P80,#REF!,17,0),0)</f>
        <v>0</v>
      </c>
      <c r="K80" s="4">
        <f>IFERROR(VLOOKUP($P80,#REF!,17,0),0)</f>
        <v>0</v>
      </c>
      <c r="L80" s="4">
        <f>IFERROR(VLOOKUP($P80,#REF!,17,0),0)</f>
        <v>0</v>
      </c>
      <c r="M80" s="4">
        <f>IFERROR(VLOOKUP($P80,#REF!,17,0),0)</f>
        <v>0</v>
      </c>
      <c r="N80" s="4">
        <f>IFERROR(VLOOKUP($P80,#REF!,17,0),0)</f>
        <v>0</v>
      </c>
      <c r="O80" s="4">
        <f>IFERROR(VLOOKUP($P80,#REF!,17,0),0)</f>
        <v>0</v>
      </c>
      <c r="P80" s="5" t="str">
        <f t="shared" si="8"/>
        <v xml:space="preserve"> </v>
      </c>
    </row>
    <row r="81" spans="1:17" s="5" customFormat="1" ht="13.8" thickBot="1" x14ac:dyDescent="0.3">
      <c r="A81" s="293">
        <v>11</v>
      </c>
      <c r="B81" s="294"/>
      <c r="C81" s="294"/>
      <c r="D81" s="295" t="s">
        <v>44</v>
      </c>
      <c r="E81" s="298">
        <f t="shared" si="7"/>
        <v>0</v>
      </c>
      <c r="F81" s="292">
        <f>IFERROR(VLOOKUP($P81,'Rd1 PI'!$C$2:$AC$28,17,0),0)</f>
        <v>0</v>
      </c>
      <c r="G81" s="4">
        <f>IFERROR(VLOOKUP($P81,#REF!,17,0),0)</f>
        <v>0</v>
      </c>
      <c r="H81" s="4">
        <f>IFERROR(VLOOKUP($P81,#REF!,17,0),0)</f>
        <v>0</v>
      </c>
      <c r="I81" s="4">
        <f>IFERROR(VLOOKUP($P81,#REF!,17,0),0)</f>
        <v>0</v>
      </c>
      <c r="J81" s="4">
        <f>IFERROR(VLOOKUP($P81,#REF!,17,0),0)</f>
        <v>0</v>
      </c>
      <c r="K81" s="4">
        <f>IFERROR(VLOOKUP($P81,#REF!,17,0),0)</f>
        <v>0</v>
      </c>
      <c r="L81" s="4">
        <f>IFERROR(VLOOKUP($P81,#REF!,17,0),0)</f>
        <v>0</v>
      </c>
      <c r="M81" s="4">
        <f>IFERROR(VLOOKUP($P81,#REF!,17,0),0)</f>
        <v>0</v>
      </c>
      <c r="N81" s="4">
        <f>IFERROR(VLOOKUP($P81,#REF!,17,0),0)</f>
        <v>0</v>
      </c>
      <c r="O81" s="4">
        <f>IFERROR(VLOOKUP($P81,#REF!,17,0),0)</f>
        <v>0</v>
      </c>
      <c r="P81" s="5" t="str">
        <f t="shared" si="8"/>
        <v xml:space="preserve"> </v>
      </c>
    </row>
    <row r="82" spans="1:17" x14ac:dyDescent="0.25">
      <c r="A82" s="13"/>
      <c r="B82" s="5"/>
      <c r="C82" s="5"/>
      <c r="D82" s="23"/>
      <c r="E82" s="24"/>
      <c r="F82" s="4"/>
      <c r="G82" s="4"/>
      <c r="H82" s="4"/>
      <c r="I82" s="12"/>
      <c r="J82" s="12"/>
      <c r="K82" s="12"/>
      <c r="L82" s="4"/>
      <c r="M82" s="4"/>
      <c r="N82" s="4"/>
      <c r="O82" s="4"/>
      <c r="P82" s="14"/>
      <c r="Q82" s="15"/>
    </row>
    <row r="83" spans="1:17" s="5" customFormat="1" ht="13.8" thickBot="1" x14ac:dyDescent="0.3">
      <c r="A83" s="37" t="s">
        <v>42</v>
      </c>
      <c r="B83" s="38"/>
      <c r="C83" s="38"/>
      <c r="D83" s="15"/>
      <c r="E83" s="24"/>
      <c r="F83" s="4"/>
      <c r="G83" s="4"/>
      <c r="H83" s="4"/>
      <c r="I83" s="4"/>
      <c r="J83" s="4"/>
      <c r="K83" s="4"/>
      <c r="L83" s="4"/>
      <c r="M83" s="4"/>
      <c r="N83" s="4"/>
      <c r="O83" s="4"/>
    </row>
    <row r="84" spans="1:17" s="5" customFormat="1" x14ac:dyDescent="0.25">
      <c r="A84" s="35">
        <v>1</v>
      </c>
      <c r="B84" s="83" t="s">
        <v>89</v>
      </c>
      <c r="C84" s="83" t="s">
        <v>88</v>
      </c>
      <c r="D84" s="36" t="s">
        <v>45</v>
      </c>
      <c r="E84" s="69">
        <f>SUM(F84:O84) - SMALL(F84:O84,2) - MIN(F84:O84)</f>
        <v>100</v>
      </c>
      <c r="F84" s="200">
        <f>IFERROR(VLOOKUP($P84,'Rd1 PI'!$C$2:$AC$28,17,0),0)</f>
        <v>100</v>
      </c>
      <c r="G84" s="4">
        <f>IFERROR(VLOOKUP($P84,#REF!,17,0),0)</f>
        <v>0</v>
      </c>
      <c r="H84" s="4">
        <f>IFERROR(VLOOKUP($P84,#REF!,17,0),0)</f>
        <v>0</v>
      </c>
      <c r="I84" s="4">
        <f>IFERROR(VLOOKUP($P84,#REF!,17,0),0)</f>
        <v>0</v>
      </c>
      <c r="J84" s="4">
        <f>IFERROR(VLOOKUP($P84,#REF!,17,0),0)</f>
        <v>0</v>
      </c>
      <c r="K84" s="4">
        <f>IFERROR(VLOOKUP($P84,#REF!,17,0),0)</f>
        <v>0</v>
      </c>
      <c r="L84" s="4">
        <f>IFERROR(VLOOKUP($P84,#REF!,17,0),0)</f>
        <v>0</v>
      </c>
      <c r="M84" s="4">
        <f>IFERROR(VLOOKUP($P84,#REF!,17,0),0)</f>
        <v>0</v>
      </c>
      <c r="N84" s="4">
        <f>IFERROR(VLOOKUP($P84,#REF!,17,0),0)</f>
        <v>0</v>
      </c>
      <c r="O84" s="4">
        <f>IFERROR(VLOOKUP($P84,#REF!,17,0),0)</f>
        <v>0</v>
      </c>
      <c r="P84" s="5" t="str">
        <f>CONCATENATE(LOWER(B84)," ",LOWER(C84))</f>
        <v>matt brogan</v>
      </c>
    </row>
    <row r="85" spans="1:17" s="5" customFormat="1" x14ac:dyDescent="0.25">
      <c r="A85" s="35">
        <v>2</v>
      </c>
      <c r="B85" s="83" t="s">
        <v>84</v>
      </c>
      <c r="C85" s="83" t="s">
        <v>85</v>
      </c>
      <c r="D85" s="36" t="s">
        <v>45</v>
      </c>
      <c r="E85" s="70">
        <f>SUM(F85:O85) - SMALL(F85:O85,2) - MIN(F85:O85)</f>
        <v>75</v>
      </c>
      <c r="F85" s="200">
        <f>IFERROR(VLOOKUP($P85,'Rd1 PI'!$C$2:$AC$28,17,0),0)</f>
        <v>75</v>
      </c>
      <c r="G85" s="4">
        <f>IFERROR(VLOOKUP($P85,#REF!,17,0),0)</f>
        <v>0</v>
      </c>
      <c r="H85" s="4">
        <f>IFERROR(VLOOKUP($P85,#REF!,17,0),0)</f>
        <v>0</v>
      </c>
      <c r="I85" s="4">
        <f>IFERROR(VLOOKUP($P85,#REF!,17,0),0)</f>
        <v>0</v>
      </c>
      <c r="J85" s="4">
        <f>IFERROR(VLOOKUP($P85,#REF!,17,0),0)</f>
        <v>0</v>
      </c>
      <c r="K85" s="4">
        <f>IFERROR(VLOOKUP($P85,#REF!,17,0),0)</f>
        <v>0</v>
      </c>
      <c r="L85" s="4">
        <f>IFERROR(VLOOKUP($P85,#REF!,17,0),0)</f>
        <v>0</v>
      </c>
      <c r="M85" s="4">
        <f>IFERROR(VLOOKUP($P85,#REF!,17,0),0)</f>
        <v>0</v>
      </c>
      <c r="N85" s="4">
        <f>IFERROR(VLOOKUP($P85,#REF!,17,0),0)</f>
        <v>0</v>
      </c>
      <c r="O85" s="4">
        <f>IFERROR(VLOOKUP($P85,#REF!,17,0),0)</f>
        <v>0</v>
      </c>
      <c r="P85" s="5" t="str">
        <f>CONCATENATE(LOWER(B85)," ",LOWER(C85))</f>
        <v>alan conrad</v>
      </c>
    </row>
    <row r="86" spans="1:17" s="5" customFormat="1" x14ac:dyDescent="0.25">
      <c r="A86" s="35">
        <v>3</v>
      </c>
      <c r="B86" s="83" t="s">
        <v>109</v>
      </c>
      <c r="C86" s="83" t="s">
        <v>110</v>
      </c>
      <c r="D86" s="36" t="s">
        <v>45</v>
      </c>
      <c r="E86" s="70">
        <f>SUM(F86:O86) - SMALL(F86:O86,2) - MIN(F86:O86)</f>
        <v>60</v>
      </c>
      <c r="F86" s="200">
        <f>IFERROR(VLOOKUP($P86,'Rd1 PI'!$C$2:$AC$28,17,0),0)</f>
        <v>60</v>
      </c>
      <c r="G86" s="4">
        <f>IFERROR(VLOOKUP($P86,#REF!,17,0),0)</f>
        <v>0</v>
      </c>
      <c r="H86" s="4">
        <f>IFERROR(VLOOKUP($P86,#REF!,17,0),0)</f>
        <v>0</v>
      </c>
      <c r="I86" s="4">
        <f>IFERROR(VLOOKUP($P86,#REF!,17,0),0)</f>
        <v>0</v>
      </c>
      <c r="J86" s="13">
        <v>0</v>
      </c>
      <c r="K86" s="13">
        <v>0</v>
      </c>
      <c r="L86" s="13">
        <v>0</v>
      </c>
      <c r="M86" s="13">
        <v>0</v>
      </c>
      <c r="N86" s="4">
        <f>IFERROR(VLOOKUP($P86,#REF!,17,0),0)</f>
        <v>0</v>
      </c>
      <c r="O86" s="13">
        <v>0</v>
      </c>
      <c r="P86" s="5" t="str">
        <f>CONCATENATE(LOWER(B86)," ",LOWER(C86))</f>
        <v>joseph maccora</v>
      </c>
    </row>
    <row r="87" spans="1:17" s="5" customFormat="1" x14ac:dyDescent="0.25">
      <c r="A87" s="35">
        <v>4</v>
      </c>
      <c r="B87" s="83"/>
      <c r="C87" s="83"/>
      <c r="D87" s="36" t="s">
        <v>45</v>
      </c>
      <c r="E87" s="70">
        <f>SUM(F87:O87) - SMALL(F87:O87,2) - MIN(F87:O87)</f>
        <v>0</v>
      </c>
      <c r="F87" s="200">
        <f>IFERROR(VLOOKUP($P87,'Rd1 PI'!$C$2:$AC$28,17,0),0)</f>
        <v>0</v>
      </c>
      <c r="G87" s="4">
        <f>IFERROR(VLOOKUP($P87,#REF!,17,0),0)</f>
        <v>0</v>
      </c>
      <c r="H87" s="4">
        <f>IFERROR(VLOOKUP($P87,#REF!,17,0),0)</f>
        <v>0</v>
      </c>
      <c r="I87" s="4">
        <f>IFERROR(VLOOKUP($P87,#REF!,17,0),0)</f>
        <v>0</v>
      </c>
      <c r="J87" s="4">
        <f>IFERROR(VLOOKUP($P87,#REF!,17,0),0)</f>
        <v>0</v>
      </c>
      <c r="K87" s="13">
        <v>0</v>
      </c>
      <c r="L87" s="13">
        <v>0</v>
      </c>
      <c r="M87" s="13">
        <v>0</v>
      </c>
      <c r="N87" s="13">
        <v>0</v>
      </c>
      <c r="O87" s="13">
        <v>0</v>
      </c>
      <c r="P87" s="5" t="str">
        <f>CONCATENATE(LOWER(B87)," ",LOWER(C87))</f>
        <v xml:space="preserve"> </v>
      </c>
    </row>
    <row r="88" spans="1:17" s="5" customFormat="1" ht="13.8" thickBot="1" x14ac:dyDescent="0.3">
      <c r="A88" s="35">
        <v>5</v>
      </c>
      <c r="B88" s="83"/>
      <c r="C88" s="83"/>
      <c r="D88" s="36" t="s">
        <v>45</v>
      </c>
      <c r="E88" s="71">
        <f>SUM(F88:O88) - SMALL(F88:O88,2) - MIN(F88:O88)</f>
        <v>0</v>
      </c>
      <c r="F88" s="200">
        <f>IFERROR(VLOOKUP($P88,'Rd1 PI'!$C$2:$AC$28,17,0),0)</f>
        <v>0</v>
      </c>
      <c r="G88" s="4">
        <f>IFERROR(VLOOKUP($P88,#REF!,17,0),0)</f>
        <v>0</v>
      </c>
      <c r="H88" s="4">
        <f>IFERROR(VLOOKUP($P88,#REF!,17,0),0)</f>
        <v>0</v>
      </c>
      <c r="I88" s="4">
        <f>IFERROR(VLOOKUP($P88,#REF!,17,0),0)</f>
        <v>0</v>
      </c>
      <c r="J88" s="4">
        <f>IFERROR(VLOOKUP($P88,#REF!,17,0),0)</f>
        <v>0</v>
      </c>
      <c r="K88" s="4">
        <f>IFERROR(VLOOKUP($P88,#REF!,17,0),0)</f>
        <v>0</v>
      </c>
      <c r="L88" s="4">
        <f>IFERROR(VLOOKUP($P88,#REF!,17,0),0)</f>
        <v>0</v>
      </c>
      <c r="M88" s="4">
        <f>IFERROR(VLOOKUP($P88,#REF!,17,0),0)</f>
        <v>0</v>
      </c>
      <c r="N88" s="4">
        <f>IFERROR(VLOOKUP($P88,#REF!,17,0),0)</f>
        <v>0</v>
      </c>
      <c r="O88" s="4">
        <f>IFERROR(VLOOKUP($P88,#REF!,17,0),0)</f>
        <v>0</v>
      </c>
      <c r="P88" s="5" t="str">
        <f>CONCATENATE(LOWER(B88)," ",LOWER(C88))</f>
        <v xml:space="preserve"> </v>
      </c>
    </row>
    <row r="89" spans="1:17" x14ac:dyDescent="0.25">
      <c r="A89" s="13"/>
      <c r="B89" s="5"/>
      <c r="C89" s="5"/>
      <c r="D89" s="23"/>
      <c r="E89" s="24"/>
      <c r="F89" s="4"/>
      <c r="G89" s="4"/>
      <c r="H89" s="4"/>
      <c r="I89" s="12"/>
      <c r="J89" s="12"/>
      <c r="K89" s="12"/>
      <c r="L89" s="4"/>
      <c r="M89" s="4"/>
      <c r="N89" s="4"/>
      <c r="O89" s="4"/>
      <c r="P89" s="14"/>
      <c r="Q89" s="15"/>
    </row>
    <row r="90" spans="1:17" s="5" customFormat="1" ht="13.8" thickBot="1" x14ac:dyDescent="0.3">
      <c r="A90" s="118" t="s">
        <v>17</v>
      </c>
      <c r="B90" s="119"/>
      <c r="C90" s="119"/>
      <c r="D90" s="15"/>
      <c r="E90" s="24"/>
      <c r="F90" s="4"/>
      <c r="G90" s="4"/>
      <c r="H90" s="4"/>
      <c r="I90" s="4"/>
      <c r="J90" s="4"/>
      <c r="K90" s="4"/>
      <c r="L90" s="4"/>
      <c r="M90" s="4"/>
      <c r="N90" s="4"/>
      <c r="O90" s="4"/>
    </row>
    <row r="91" spans="1:17" s="5" customFormat="1" x14ac:dyDescent="0.25">
      <c r="A91" s="91">
        <v>1</v>
      </c>
      <c r="B91" s="95" t="s">
        <v>86</v>
      </c>
      <c r="C91" s="95" t="s">
        <v>87</v>
      </c>
      <c r="D91" s="92" t="s">
        <v>16</v>
      </c>
      <c r="E91" s="93">
        <f>SUM(F91:O91) - SMALL(F91:O91,2) - MIN(F91:O91)</f>
        <v>100</v>
      </c>
      <c r="F91" s="129">
        <f>IFERROR(VLOOKUP($P91,'Rd1 PI'!$C$2:$AC$28,17,0),0)</f>
        <v>100</v>
      </c>
      <c r="G91" s="4">
        <f>IFERROR(VLOOKUP($P91,#REF!,17,0),0)</f>
        <v>0</v>
      </c>
      <c r="H91" s="4">
        <f>IFERROR(VLOOKUP($P91,#REF!,17,0),0)</f>
        <v>0</v>
      </c>
      <c r="I91" s="4">
        <f>IFERROR(VLOOKUP($P91,#REF!,17,0),0)</f>
        <v>0</v>
      </c>
      <c r="J91" s="4">
        <f>IFERROR(VLOOKUP($P91,#REF!,17,0),0)</f>
        <v>0</v>
      </c>
      <c r="K91" s="4">
        <f>IFERROR(VLOOKUP($P91,#REF!,17,0),0)</f>
        <v>0</v>
      </c>
      <c r="L91" s="4">
        <f>IFERROR(VLOOKUP($P91,#REF!,17,0),0)</f>
        <v>0</v>
      </c>
      <c r="M91" s="4">
        <f>IFERROR(VLOOKUP($P91,#REF!,17,0),0)</f>
        <v>0</v>
      </c>
      <c r="N91" s="4">
        <f>IFERROR(VLOOKUP($P91,#REF!,17,0),0)</f>
        <v>0</v>
      </c>
      <c r="O91" s="4">
        <f>IFERROR(VLOOKUP($P91,#REF!,17,0),0)</f>
        <v>0</v>
      </c>
      <c r="P91" s="5" t="str">
        <f>CONCATENATE(LOWER(B91)," ",LOWER(C91))</f>
        <v>david adam</v>
      </c>
    </row>
    <row r="92" spans="1:17" s="5" customFormat="1" x14ac:dyDescent="0.25">
      <c r="A92" s="91">
        <v>2</v>
      </c>
      <c r="B92" s="95" t="s">
        <v>82</v>
      </c>
      <c r="C92" s="95" t="s">
        <v>83</v>
      </c>
      <c r="D92" s="92" t="s">
        <v>16</v>
      </c>
      <c r="E92" s="94">
        <f>SUM(F92:O92) - SMALL(F92:O92,2) - MIN(F92:O92)</f>
        <v>75</v>
      </c>
      <c r="F92" s="129">
        <f>IFERROR(VLOOKUP($P92,'Rd1 PI'!$C$2:$AC$28,17,0),0)</f>
        <v>75</v>
      </c>
      <c r="G92" s="4">
        <f>IFERROR(VLOOKUP($P92,#REF!,17,0),0)</f>
        <v>0</v>
      </c>
      <c r="H92" s="4">
        <f>IFERROR(VLOOKUP($P92,#REF!,17,0),0)</f>
        <v>0</v>
      </c>
      <c r="I92" s="4">
        <f>IFERROR(VLOOKUP($P92,#REF!,17,0),0)</f>
        <v>0</v>
      </c>
      <c r="J92" s="4">
        <f>IFERROR(VLOOKUP($P92,#REF!,17,0),0)</f>
        <v>0</v>
      </c>
      <c r="K92" s="4">
        <f>IFERROR(VLOOKUP($P92,#REF!,17,0),0)</f>
        <v>0</v>
      </c>
      <c r="L92" s="4">
        <f>IFERROR(VLOOKUP($P92,#REF!,17,0),0)</f>
        <v>0</v>
      </c>
      <c r="M92" s="4">
        <f>IFERROR(VLOOKUP($P92,#REF!,17,0),0)</f>
        <v>0</v>
      </c>
      <c r="N92" s="4">
        <f>IFERROR(VLOOKUP($P92,#REF!,17,0),0)</f>
        <v>0</v>
      </c>
      <c r="O92" s="4">
        <f>IFERROR(VLOOKUP($P92,#REF!,17,0),0)</f>
        <v>0</v>
      </c>
      <c r="P92" s="5" t="str">
        <f>CONCATENATE(LOWER(B92)," ",LOWER(C92))</f>
        <v>randy stagno navarra</v>
      </c>
    </row>
    <row r="93" spans="1:17" s="5" customFormat="1" x14ac:dyDescent="0.25">
      <c r="A93" s="91">
        <v>3</v>
      </c>
      <c r="B93" s="95" t="s">
        <v>111</v>
      </c>
      <c r="C93" s="95" t="s">
        <v>112</v>
      </c>
      <c r="D93" s="92" t="s">
        <v>16</v>
      </c>
      <c r="E93" s="94">
        <f>SUM(F93:O93) - SMALL(F93:O93,2) - MIN(F93:O93)</f>
        <v>60</v>
      </c>
      <c r="F93" s="129">
        <f>IFERROR(VLOOKUP($P93,'Rd1 PI'!$C$2:$AC$28,17,0),0)</f>
        <v>60</v>
      </c>
      <c r="G93" s="4">
        <f>IFERROR(VLOOKUP($P93,#REF!,17,0),0)</f>
        <v>0</v>
      </c>
      <c r="H93" s="4">
        <f>IFERROR(VLOOKUP($P93,#REF!,17,0),0)</f>
        <v>0</v>
      </c>
      <c r="I93" s="4">
        <f>IFERROR(VLOOKUP($P93,#REF!,17,0),0)</f>
        <v>0</v>
      </c>
      <c r="J93" s="4">
        <f>IFERROR(VLOOKUP($P93,#REF!,17,0),0)</f>
        <v>0</v>
      </c>
      <c r="K93" s="4">
        <f>IFERROR(VLOOKUP($P93,#REF!,17,0),0)</f>
        <v>0</v>
      </c>
      <c r="L93" s="4">
        <f>IFERROR(VLOOKUP($P93,#REF!,17,0),0)</f>
        <v>0</v>
      </c>
      <c r="M93" s="4">
        <f>IFERROR(VLOOKUP($P93,#REF!,17,0),0)</f>
        <v>0</v>
      </c>
      <c r="N93" s="4">
        <f>IFERROR(VLOOKUP($P93,#REF!,17,0),0)</f>
        <v>0</v>
      </c>
      <c r="O93" s="4">
        <f>IFERROR(VLOOKUP($P93,#REF!,17,0),0)</f>
        <v>0</v>
      </c>
      <c r="P93" s="5" t="str">
        <f>CONCATENATE(LOWER(B93)," ",LOWER(C93))</f>
        <v>steven cassar</v>
      </c>
    </row>
    <row r="94" spans="1:17" s="5" customFormat="1" x14ac:dyDescent="0.25">
      <c r="A94" s="91">
        <v>4</v>
      </c>
      <c r="B94" s="95"/>
      <c r="C94" s="95"/>
      <c r="D94" s="92" t="s">
        <v>16</v>
      </c>
      <c r="E94" s="94">
        <f>SUM(F94:O94) - SMALL(F94:O94,2) - MIN(F94:O94)</f>
        <v>0</v>
      </c>
      <c r="F94" s="129">
        <f>IFERROR(VLOOKUP($P94,'Rd1 PI'!$C$2:$AC$28,17,0),0)</f>
        <v>0</v>
      </c>
      <c r="G94" s="4">
        <f>IFERROR(VLOOKUP($P94,#REF!,17,0),0)</f>
        <v>0</v>
      </c>
      <c r="H94" s="4">
        <f>IFERROR(VLOOKUP($P94,#REF!,17,0),0)</f>
        <v>0</v>
      </c>
      <c r="I94" s="4">
        <f>IFERROR(VLOOKUP($P94,#REF!,17,0),0)</f>
        <v>0</v>
      </c>
      <c r="J94" s="4">
        <f>IFERROR(VLOOKUP($P94,#REF!,17,0),0)</f>
        <v>0</v>
      </c>
      <c r="K94" s="4">
        <f>IFERROR(VLOOKUP($P94,#REF!,17,0),0)</f>
        <v>0</v>
      </c>
      <c r="L94" s="4">
        <f>IFERROR(VLOOKUP($P94,#REF!,17,0),0)</f>
        <v>0</v>
      </c>
      <c r="M94" s="4">
        <f>IFERROR(VLOOKUP($P94,#REF!,17,0),0)</f>
        <v>0</v>
      </c>
      <c r="N94" s="4">
        <f>IFERROR(VLOOKUP($P94,#REF!,17,0),0)</f>
        <v>0</v>
      </c>
      <c r="O94" s="4">
        <f>IFERROR(VLOOKUP($P94,#REF!,17,0),0)</f>
        <v>0</v>
      </c>
      <c r="P94" s="5" t="str">
        <f>CONCATENATE(LOWER(B94)," ",LOWER(C94))</f>
        <v xml:space="preserve"> </v>
      </c>
    </row>
    <row r="95" spans="1:17" s="5" customFormat="1" ht="13.8" thickBot="1" x14ac:dyDescent="0.3">
      <c r="A95" s="91">
        <v>5</v>
      </c>
      <c r="B95" s="96"/>
      <c r="C95" s="96"/>
      <c r="D95" s="92" t="s">
        <v>16</v>
      </c>
      <c r="E95" s="97">
        <f>SUM(F95:O95) - SMALL(F95:O95,2) - MIN(F95:O95)</f>
        <v>0</v>
      </c>
      <c r="F95" s="129">
        <f>IFERROR(VLOOKUP($P95,'Rd1 PI'!$C$2:$AC$28,17,0),0)</f>
        <v>0</v>
      </c>
      <c r="G95" s="4">
        <f>IFERROR(VLOOKUP($P95,#REF!,17,0),0)</f>
        <v>0</v>
      </c>
      <c r="H95" s="4">
        <f>IFERROR(VLOOKUP($P95,#REF!,17,0),0)</f>
        <v>0</v>
      </c>
      <c r="I95" s="4">
        <f>IFERROR(VLOOKUP($P95,#REF!,17,0),0)</f>
        <v>0</v>
      </c>
      <c r="J95" s="4">
        <f>IFERROR(VLOOKUP($P95,#REF!,17,0),0)</f>
        <v>0</v>
      </c>
      <c r="K95" s="4">
        <f>IFERROR(VLOOKUP($P95,#REF!,17,0),0)</f>
        <v>0</v>
      </c>
      <c r="L95" s="4">
        <f>IFERROR(VLOOKUP($P95,#REF!,17,0),0)</f>
        <v>0</v>
      </c>
      <c r="M95" s="4">
        <f>IFERROR(VLOOKUP($P95,#REF!,17,0),0)</f>
        <v>0</v>
      </c>
      <c r="N95" s="4">
        <f>IFERROR(VLOOKUP($P95,#REF!,17,0),0)</f>
        <v>0</v>
      </c>
      <c r="O95" s="4">
        <f>IFERROR(VLOOKUP($P95,#REF!,17,0),0)</f>
        <v>0</v>
      </c>
      <c r="P95" s="5" t="str">
        <f>CONCATENATE(LOWER(B95)," ",LOWER(C95))</f>
        <v xml:space="preserve"> </v>
      </c>
    </row>
    <row r="96" spans="1:17" x14ac:dyDescent="0.25">
      <c r="A96" s="3"/>
      <c r="B96" s="22"/>
      <c r="C96" s="22"/>
      <c r="D96" s="23"/>
      <c r="E96" s="24"/>
      <c r="F96" s="4"/>
      <c r="G96" s="4"/>
      <c r="H96" s="4"/>
      <c r="I96" s="23"/>
      <c r="J96" s="4"/>
      <c r="K96" s="4"/>
      <c r="L96" s="4"/>
      <c r="M96" s="4"/>
      <c r="N96" s="4"/>
      <c r="O96" s="4"/>
      <c r="P96" s="14"/>
      <c r="Q96" s="15"/>
    </row>
    <row r="97" spans="1:17" s="5" customFormat="1" ht="13.8" thickBot="1" x14ac:dyDescent="0.3">
      <c r="A97" s="61" t="s">
        <v>11</v>
      </c>
      <c r="B97" s="56"/>
      <c r="C97" s="56"/>
      <c r="D97" s="23"/>
      <c r="E97" s="24"/>
      <c r="F97" s="4"/>
      <c r="G97" s="4"/>
      <c r="H97" s="4"/>
      <c r="I97" s="12"/>
      <c r="J97" s="12"/>
      <c r="K97" s="12"/>
      <c r="L97" s="4"/>
      <c r="M97" s="4"/>
      <c r="N97" s="4"/>
      <c r="O97" s="4"/>
    </row>
    <row r="98" spans="1:17" s="5" customFormat="1" x14ac:dyDescent="0.25">
      <c r="A98" s="59">
        <v>1</v>
      </c>
      <c r="B98" s="58" t="s">
        <v>105</v>
      </c>
      <c r="C98" s="58" t="s">
        <v>106</v>
      </c>
      <c r="D98" s="57" t="s">
        <v>13</v>
      </c>
      <c r="E98" s="72">
        <f>SUM(F98:O98) - SMALL(F98:O98,2) - MIN(F98:O98)</f>
        <v>100</v>
      </c>
      <c r="F98" s="126">
        <f>IFERROR(VLOOKUP($P98,'Rd1 PI'!$C$2:$AC$28,17,0),0)</f>
        <v>100</v>
      </c>
      <c r="G98" s="4">
        <f>IFERROR(VLOOKUP($P98,#REF!,17,0),0)</f>
        <v>0</v>
      </c>
      <c r="H98" s="4">
        <f>IFERROR(VLOOKUP($P98,#REF!,17,0),0)</f>
        <v>0</v>
      </c>
      <c r="I98" s="4">
        <f>IFERROR(VLOOKUP($P98,#REF!,17,0),0)</f>
        <v>0</v>
      </c>
      <c r="J98" s="4">
        <f>IFERROR(VLOOKUP($P98,#REF!,17,0),0)</f>
        <v>0</v>
      </c>
      <c r="K98" s="4">
        <f>IFERROR(VLOOKUP($P98,#REF!,17,0),0)</f>
        <v>0</v>
      </c>
      <c r="L98" s="4">
        <f>IFERROR(VLOOKUP($P98,#REF!,17,0),0)</f>
        <v>0</v>
      </c>
      <c r="M98" s="4">
        <f>IFERROR(VLOOKUP($P98,#REF!,17,0),0)</f>
        <v>0</v>
      </c>
      <c r="N98" s="4">
        <f>IFERROR(VLOOKUP($P98,#REF!,17,0),0)</f>
        <v>0</v>
      </c>
      <c r="O98" s="4">
        <f>IFERROR(VLOOKUP($P98,#REF!,17,0),0)</f>
        <v>0</v>
      </c>
      <c r="P98" s="5" t="str">
        <f>CONCATENATE(LOWER(B98)," ",LOWER(C98))</f>
        <v>ray monik</v>
      </c>
    </row>
    <row r="99" spans="1:17" s="5" customFormat="1" x14ac:dyDescent="0.25">
      <c r="A99" s="59">
        <v>2</v>
      </c>
      <c r="B99" s="58" t="s">
        <v>206</v>
      </c>
      <c r="C99" s="58" t="s">
        <v>207</v>
      </c>
      <c r="D99" s="57" t="s">
        <v>13</v>
      </c>
      <c r="E99" s="73">
        <f>SUM(F99:O99) - SMALL(F99:O99,2) - MIN(F99:O99)</f>
        <v>75</v>
      </c>
      <c r="F99" s="126">
        <f>IFERROR(VLOOKUP($P99,'Rd1 PI'!$C$2:$AC$28,17,0),0)</f>
        <v>75</v>
      </c>
      <c r="G99" s="4">
        <f>IFERROR(VLOOKUP($P99,#REF!,17,0),0)</f>
        <v>0</v>
      </c>
      <c r="H99" s="4">
        <f>IFERROR(VLOOKUP($P99,#REF!,17,0),0)</f>
        <v>0</v>
      </c>
      <c r="I99" s="4">
        <f>IFERROR(VLOOKUP($P99,#REF!,17,0),0)</f>
        <v>0</v>
      </c>
      <c r="J99" s="4">
        <f>IFERROR(VLOOKUP($P99,#REF!,17,0),0)</f>
        <v>0</v>
      </c>
      <c r="K99" s="4">
        <f>IFERROR(VLOOKUP($P99,#REF!,17,0),0)</f>
        <v>0</v>
      </c>
      <c r="L99" s="4">
        <f>IFERROR(VLOOKUP($P99,#REF!,17,0),0)</f>
        <v>0</v>
      </c>
      <c r="M99" s="4">
        <f>IFERROR(VLOOKUP($P99,#REF!,17,0),0)</f>
        <v>0</v>
      </c>
      <c r="N99" s="4">
        <f>IFERROR(VLOOKUP($P99,#REF!,17,0),0)</f>
        <v>0</v>
      </c>
      <c r="O99" s="4">
        <f>IFERROR(VLOOKUP($P99,#REF!,17,0),0)</f>
        <v>0</v>
      </c>
      <c r="P99" s="5" t="str">
        <f>CONCATENATE(LOWER(B99)," ",LOWER(C99))</f>
        <v>travis mcinnes</v>
      </c>
    </row>
    <row r="100" spans="1:17" x14ac:dyDescent="0.25">
      <c r="A100" s="59">
        <v>3</v>
      </c>
      <c r="B100" s="58"/>
      <c r="C100" s="58"/>
      <c r="D100" s="57" t="s">
        <v>13</v>
      </c>
      <c r="E100" s="73">
        <f>SUM(F100:O100) - SMALL(F100:O100,2) - MIN(F100:O100)</f>
        <v>0</v>
      </c>
      <c r="F100" s="126">
        <f>IFERROR(VLOOKUP($P100,'Rd1 PI'!$C$2:$AC$28,17,0),0)</f>
        <v>0</v>
      </c>
      <c r="G100" s="4">
        <f>IFERROR(VLOOKUP($P100,#REF!,17,0),0)</f>
        <v>0</v>
      </c>
      <c r="H100" s="4">
        <f>IFERROR(VLOOKUP($P100,#REF!,17,0),0)</f>
        <v>0</v>
      </c>
      <c r="I100" s="4">
        <f>IFERROR(VLOOKUP($P100,#REF!,17,0),0)</f>
        <v>0</v>
      </c>
      <c r="J100" s="4">
        <f>IFERROR(VLOOKUP($P100,#REF!,17,0),0)</f>
        <v>0</v>
      </c>
      <c r="K100" s="4">
        <f>IFERROR(VLOOKUP($P100,#REF!,17,0),0)</f>
        <v>0</v>
      </c>
      <c r="L100" s="4">
        <f>IFERROR(VLOOKUP($P100,#REF!,17,0),0)</f>
        <v>0</v>
      </c>
      <c r="M100" s="4">
        <f>IFERROR(VLOOKUP($P100,#REF!,17,0),0)</f>
        <v>0</v>
      </c>
      <c r="N100" s="4">
        <f>IFERROR(VLOOKUP($P100,#REF!,17,0),0)</f>
        <v>0</v>
      </c>
      <c r="O100" s="4">
        <f>IFERROR(VLOOKUP($P100,#REF!,17,0),0)</f>
        <v>0</v>
      </c>
      <c r="P100" s="5" t="str">
        <f>CONCATENATE(LOWER(B100)," ",LOWER(C100))</f>
        <v xml:space="preserve"> </v>
      </c>
      <c r="Q100" s="15"/>
    </row>
    <row r="101" spans="1:17" x14ac:dyDescent="0.25">
      <c r="A101" s="60">
        <v>4</v>
      </c>
      <c r="B101" s="84"/>
      <c r="C101" s="84"/>
      <c r="D101" s="57" t="s">
        <v>13</v>
      </c>
      <c r="E101" s="73">
        <f>SUM(F101:O101) - SMALL(F101:O101,2) - MIN(F101:O101)</f>
        <v>0</v>
      </c>
      <c r="F101" s="126">
        <f>IFERROR(VLOOKUP($P101,'Rd1 PI'!$C$2:$AC$28,17,0),0)</f>
        <v>0</v>
      </c>
      <c r="G101" s="4">
        <f>IFERROR(VLOOKUP($P101,#REF!,17,0),0)</f>
        <v>0</v>
      </c>
      <c r="H101" s="4">
        <f>IFERROR(VLOOKUP($P101,#REF!,17,0),0)</f>
        <v>0</v>
      </c>
      <c r="I101" s="4">
        <f>IFERROR(VLOOKUP($P101,#REF!,17,0),0)</f>
        <v>0</v>
      </c>
      <c r="J101" s="4">
        <f>IFERROR(VLOOKUP($P101,#REF!,17,0),0)</f>
        <v>0</v>
      </c>
      <c r="K101" s="4">
        <f>IFERROR(VLOOKUP($P101,#REF!,17,0),0)</f>
        <v>0</v>
      </c>
      <c r="L101" s="4">
        <f>IFERROR(VLOOKUP($P101,#REF!,17,0),0)</f>
        <v>0</v>
      </c>
      <c r="M101" s="4">
        <f>IFERROR(VLOOKUP($P101,#REF!,17,0),0)</f>
        <v>0</v>
      </c>
      <c r="N101" s="4">
        <f>IFERROR(VLOOKUP($P101,#REF!,17,0),0)</f>
        <v>0</v>
      </c>
      <c r="O101" s="4">
        <f>IFERROR(VLOOKUP($P101,#REF!,17,0),0)</f>
        <v>0</v>
      </c>
      <c r="P101" s="5" t="str">
        <f>CONCATENATE(LOWER(B101)," ",LOWER(C101))</f>
        <v xml:space="preserve"> </v>
      </c>
      <c r="Q101" s="15"/>
    </row>
    <row r="102" spans="1:17" ht="13.8" thickBot="1" x14ac:dyDescent="0.3">
      <c r="A102" s="60">
        <v>5</v>
      </c>
      <c r="B102" s="58"/>
      <c r="C102" s="58"/>
      <c r="D102" s="57" t="s">
        <v>13</v>
      </c>
      <c r="E102" s="74">
        <f>SUM(F102:O102) - SMALL(F102:O102,2) - MIN(F102:O102)</f>
        <v>0</v>
      </c>
      <c r="F102" s="126">
        <f>IFERROR(VLOOKUP($P102,'Rd1 PI'!$C$2:$AC$28,17,0),0)</f>
        <v>0</v>
      </c>
      <c r="G102" s="4">
        <f>IFERROR(VLOOKUP($P102,#REF!,17,0),0)</f>
        <v>0</v>
      </c>
      <c r="H102" s="4">
        <f>IFERROR(VLOOKUP($P102,#REF!,17,0),0)</f>
        <v>0</v>
      </c>
      <c r="I102" s="4">
        <f>IFERROR(VLOOKUP($P102,#REF!,17,0),0)</f>
        <v>0</v>
      </c>
      <c r="J102" s="4">
        <f>IFERROR(VLOOKUP($P102,#REF!,17,0),0)</f>
        <v>0</v>
      </c>
      <c r="K102" s="4">
        <f>IFERROR(VLOOKUP($P102,#REF!,17,0),0)</f>
        <v>0</v>
      </c>
      <c r="L102" s="4">
        <f>IFERROR(VLOOKUP($P102,#REF!,17,0),0)</f>
        <v>0</v>
      </c>
      <c r="M102" s="4">
        <f>IFERROR(VLOOKUP($P102,#REF!,17,0),0)</f>
        <v>0</v>
      </c>
      <c r="N102" s="4">
        <f>IFERROR(VLOOKUP($P102,#REF!,17,0),0)</f>
        <v>0</v>
      </c>
      <c r="O102" s="4">
        <f>IFERROR(VLOOKUP($P102,#REF!,17,0),0)</f>
        <v>0</v>
      </c>
      <c r="P102" s="5" t="str">
        <f>CONCATENATE(LOWER(B102)," ",LOWER(C102))</f>
        <v xml:space="preserve"> </v>
      </c>
      <c r="Q102" s="15"/>
    </row>
    <row r="103" spans="1:17" x14ac:dyDescent="0.25">
      <c r="A103" s="29"/>
      <c r="B103" s="11"/>
      <c r="C103" s="11"/>
      <c r="F103" s="4"/>
      <c r="G103" s="226"/>
      <c r="H103" s="4"/>
      <c r="I103" s="12"/>
      <c r="J103" s="12"/>
      <c r="K103" s="12"/>
      <c r="L103" s="4"/>
      <c r="M103" s="4"/>
      <c r="N103" s="4"/>
      <c r="O103" s="4"/>
    </row>
    <row r="104" spans="1:17" s="5" customFormat="1" ht="13.8" thickBot="1" x14ac:dyDescent="0.3">
      <c r="A104" s="50" t="s">
        <v>10</v>
      </c>
      <c r="B104" s="43"/>
      <c r="C104" s="43"/>
      <c r="D104" s="7"/>
      <c r="E104" s="24"/>
      <c r="F104" s="4"/>
      <c r="G104" s="226"/>
      <c r="H104" s="4"/>
      <c r="I104" s="12"/>
      <c r="J104" s="12"/>
      <c r="K104" s="12"/>
      <c r="L104" s="4"/>
      <c r="M104" s="4"/>
      <c r="N104" s="4"/>
      <c r="O104" s="4"/>
    </row>
    <row r="105" spans="1:17" s="5" customFormat="1" x14ac:dyDescent="0.25">
      <c r="A105" s="51">
        <v>1</v>
      </c>
      <c r="B105" s="85"/>
      <c r="C105" s="85"/>
      <c r="D105" s="49" t="s">
        <v>14</v>
      </c>
      <c r="E105" s="75">
        <f>SUM(F105:O105) - SMALL(F105:O105,2) - MIN(F105:O105)</f>
        <v>0</v>
      </c>
      <c r="F105" s="124">
        <f>IFERROR(VLOOKUP($P105,'Rd1 PI'!$C$2:$AC$28,17,0),0)</f>
        <v>0</v>
      </c>
      <c r="G105" s="4">
        <f>IFERROR(VLOOKUP($P105,#REF!,17,0),0)</f>
        <v>0</v>
      </c>
      <c r="H105" s="4">
        <f>IFERROR(VLOOKUP($P105,#REF!,17,0),0)</f>
        <v>0</v>
      </c>
      <c r="I105" s="4">
        <f>IFERROR(VLOOKUP($P105,#REF!,17,0),0)</f>
        <v>0</v>
      </c>
      <c r="J105" s="4">
        <f>IFERROR(VLOOKUP($P105,#REF!,17,0),0)</f>
        <v>0</v>
      </c>
      <c r="K105" s="4">
        <f>IFERROR(VLOOKUP($P105,#REF!,17,0),0)</f>
        <v>0</v>
      </c>
      <c r="L105" s="4">
        <f>IFERROR(VLOOKUP($P105,#REF!,17,0),0)</f>
        <v>0</v>
      </c>
      <c r="M105" s="4">
        <f>IFERROR(VLOOKUP($P105,#REF!,17,0),0)</f>
        <v>0</v>
      </c>
      <c r="N105" s="4">
        <f>IFERROR(VLOOKUP($P105,#REF!,17,0),0)</f>
        <v>0</v>
      </c>
      <c r="O105" s="4">
        <f>IFERROR(VLOOKUP($P105,#REF!,17,0),0)</f>
        <v>0</v>
      </c>
      <c r="P105" s="5" t="str">
        <f>CONCATENATE(LOWER(B105)," ",LOWER(C105))</f>
        <v xml:space="preserve"> </v>
      </c>
    </row>
    <row r="106" spans="1:17" s="5" customFormat="1" x14ac:dyDescent="0.25">
      <c r="A106" s="51">
        <v>2</v>
      </c>
      <c r="B106" s="85"/>
      <c r="C106" s="85"/>
      <c r="D106" s="49" t="s">
        <v>14</v>
      </c>
      <c r="E106" s="76">
        <f>SUM(F106:O106) - SMALL(F106:O106,2) - MIN(F106:O106)</f>
        <v>0</v>
      </c>
      <c r="F106" s="124">
        <f>IFERROR(VLOOKUP($P106,'Rd1 PI'!$C$2:$AC$28,17,0),0)</f>
        <v>0</v>
      </c>
      <c r="G106" s="4">
        <f>IFERROR(VLOOKUP($P106,#REF!,17,0),0)</f>
        <v>0</v>
      </c>
      <c r="H106" s="4">
        <f>IFERROR(VLOOKUP($P106,#REF!,17,0),0)</f>
        <v>0</v>
      </c>
      <c r="I106" s="4">
        <f>IFERROR(VLOOKUP($P106,#REF!,17,0),0)</f>
        <v>0</v>
      </c>
      <c r="J106" s="4">
        <f>IFERROR(VLOOKUP($P106,#REF!,17,0),0)</f>
        <v>0</v>
      </c>
      <c r="K106" s="4">
        <f>IFERROR(VLOOKUP($P106,#REF!,17,0),0)</f>
        <v>0</v>
      </c>
      <c r="L106" s="4">
        <f>IFERROR(VLOOKUP($P106,#REF!,17,0),0)</f>
        <v>0</v>
      </c>
      <c r="M106" s="4">
        <f>IFERROR(VLOOKUP($P106,#REF!,17,0),0)</f>
        <v>0</v>
      </c>
      <c r="N106" s="4">
        <f>IFERROR(VLOOKUP($P106,#REF!,17,0),0)</f>
        <v>0</v>
      </c>
      <c r="O106" s="4">
        <f>IFERROR(VLOOKUP($P106,#REF!,17,0),0)</f>
        <v>0</v>
      </c>
      <c r="P106" s="5" t="str">
        <f>CONCATENATE(LOWER(B106)," ",LOWER(C106))</f>
        <v xml:space="preserve"> </v>
      </c>
    </row>
    <row r="107" spans="1:17" s="5" customFormat="1" x14ac:dyDescent="0.25">
      <c r="A107" s="51">
        <v>3</v>
      </c>
      <c r="B107" s="85"/>
      <c r="C107" s="85"/>
      <c r="D107" s="49" t="s">
        <v>14</v>
      </c>
      <c r="E107" s="76">
        <f>SUM(F107:O107) - SMALL(F107:O107,2) - MIN(F107:O107)</f>
        <v>0</v>
      </c>
      <c r="F107" s="124">
        <f>IFERROR(VLOOKUP($P107,'Rd1 PI'!$C$2:$AC$28,17,0),0)</f>
        <v>0</v>
      </c>
      <c r="G107" s="4">
        <f>IFERROR(VLOOKUP($P107,#REF!,17,0),0)</f>
        <v>0</v>
      </c>
      <c r="H107" s="4">
        <f>IFERROR(VLOOKUP($P107,#REF!,17,0),0)</f>
        <v>0</v>
      </c>
      <c r="I107" s="4">
        <f>IFERROR(VLOOKUP($P107,#REF!,17,0),0)</f>
        <v>0</v>
      </c>
      <c r="J107" s="4">
        <f>IFERROR(VLOOKUP($P107,#REF!,17,0),0)</f>
        <v>0</v>
      </c>
      <c r="K107" s="4">
        <f>IFERROR(VLOOKUP($P107,#REF!,17,0),0)</f>
        <v>0</v>
      </c>
      <c r="L107" s="4">
        <f>IFERROR(VLOOKUP($P107,#REF!,17,0),0)</f>
        <v>0</v>
      </c>
      <c r="M107" s="4">
        <f>IFERROR(VLOOKUP($P107,#REF!,17,0),0)</f>
        <v>0</v>
      </c>
      <c r="N107" s="4">
        <f>IFERROR(VLOOKUP($P107,#REF!,17,0),0)</f>
        <v>0</v>
      </c>
      <c r="O107" s="4">
        <f>IFERROR(VLOOKUP($P107,#REF!,17,0),0)</f>
        <v>0</v>
      </c>
      <c r="P107" s="5" t="str">
        <f>CONCATENATE(LOWER(B107)," ",LOWER(C107))</f>
        <v xml:space="preserve"> </v>
      </c>
    </row>
    <row r="108" spans="1:17" s="5" customFormat="1" x14ac:dyDescent="0.25">
      <c r="A108" s="51">
        <v>4</v>
      </c>
      <c r="B108" s="52"/>
      <c r="C108" s="52"/>
      <c r="D108" s="49" t="s">
        <v>14</v>
      </c>
      <c r="E108" s="76">
        <f>SUM(F108:O108) - SMALL(F108:O108,2) - MIN(F108:O108)</f>
        <v>0</v>
      </c>
      <c r="F108" s="124">
        <f>IFERROR(VLOOKUP($P108,'Rd1 PI'!$C$2:$AC$28,17,0),0)</f>
        <v>0</v>
      </c>
      <c r="G108" s="4">
        <f>IFERROR(VLOOKUP($P108,#REF!,17,0),0)</f>
        <v>0</v>
      </c>
      <c r="H108" s="4">
        <f>IFERROR(VLOOKUP($P108,#REF!,17,0),0)</f>
        <v>0</v>
      </c>
      <c r="I108" s="4">
        <f>IFERROR(VLOOKUP($P108,#REF!,17,0),0)</f>
        <v>0</v>
      </c>
      <c r="J108" s="4">
        <f>IFERROR(VLOOKUP($P108,#REF!,17,0),0)</f>
        <v>0</v>
      </c>
      <c r="K108" s="4">
        <f>IFERROR(VLOOKUP($P108,#REF!,17,0),0)</f>
        <v>0</v>
      </c>
      <c r="L108" s="4">
        <f>IFERROR(VLOOKUP($P108,#REF!,17,0),0)</f>
        <v>0</v>
      </c>
      <c r="M108" s="4">
        <f>IFERROR(VLOOKUP($P108,#REF!,17,0),0)</f>
        <v>0</v>
      </c>
      <c r="N108" s="4">
        <f>IFERROR(VLOOKUP($P108,#REF!,17,0),0)</f>
        <v>0</v>
      </c>
      <c r="O108" s="4">
        <f>IFERROR(VLOOKUP($P108,#REF!,17,0),0)</f>
        <v>0</v>
      </c>
      <c r="P108" s="5" t="str">
        <f>CONCATENATE(LOWER(B108)," ",LOWER(C108))</f>
        <v xml:space="preserve"> </v>
      </c>
    </row>
    <row r="109" spans="1:17" s="5" customFormat="1" ht="13.8" thickBot="1" x14ac:dyDescent="0.3">
      <c r="A109" s="51">
        <v>5</v>
      </c>
      <c r="B109" s="52"/>
      <c r="C109" s="52"/>
      <c r="D109" s="49" t="s">
        <v>14</v>
      </c>
      <c r="E109" s="77">
        <f>SUM(F109:O109) - SMALL(F109:O109,2) - MIN(F109:O109)</f>
        <v>0</v>
      </c>
      <c r="F109" s="124">
        <f>IFERROR(VLOOKUP($P109,'Rd1 PI'!$C$2:$AC$28,17,0),0)</f>
        <v>0</v>
      </c>
      <c r="G109" s="4">
        <f>IFERROR(VLOOKUP($P109,#REF!,17,0),0)</f>
        <v>0</v>
      </c>
      <c r="H109" s="4">
        <f>IFERROR(VLOOKUP($P109,#REF!,17,0),0)</f>
        <v>0</v>
      </c>
      <c r="I109" s="4">
        <f>IFERROR(VLOOKUP($P109,#REF!,17,0),0)</f>
        <v>0</v>
      </c>
      <c r="J109" s="4">
        <f>IFERROR(VLOOKUP($P109,#REF!,17,0),0)</f>
        <v>0</v>
      </c>
      <c r="K109" s="4">
        <f>IFERROR(VLOOKUP($P109,#REF!,17,0),0)</f>
        <v>0</v>
      </c>
      <c r="L109" s="4">
        <f>IFERROR(VLOOKUP($P109,#REF!,17,0),0)</f>
        <v>0</v>
      </c>
      <c r="M109" s="4">
        <f>IFERROR(VLOOKUP($P109,#REF!,17,0),0)</f>
        <v>0</v>
      </c>
      <c r="N109" s="4">
        <f>IFERROR(VLOOKUP($P109,#REF!,17,0),0)</f>
        <v>0</v>
      </c>
      <c r="O109" s="4">
        <f>IFERROR(VLOOKUP($P109,#REF!,17,0),0)</f>
        <v>0</v>
      </c>
      <c r="P109" s="5" t="str">
        <f>CONCATENATE(LOWER(B109)," ",LOWER(C109))</f>
        <v xml:space="preserve"> </v>
      </c>
    </row>
    <row r="110" spans="1:17" x14ac:dyDescent="0.25">
      <c r="B110" s="6"/>
      <c r="C110" s="6"/>
    </row>
    <row r="111" spans="1:17" x14ac:dyDescent="0.25">
      <c r="D111" s="17"/>
    </row>
    <row r="112" spans="1:17" x14ac:dyDescent="0.25">
      <c r="D112" s="28"/>
      <c r="E112" s="24"/>
      <c r="G112" s="20"/>
      <c r="H112" s="20"/>
      <c r="I112" s="20"/>
      <c r="J112" s="2"/>
      <c r="K112" s="20"/>
      <c r="L112" s="20"/>
    </row>
    <row r="113" spans="1:11" x14ac:dyDescent="0.25">
      <c r="A113" s="29"/>
      <c r="D113" s="17"/>
    </row>
    <row r="114" spans="1:11" x14ac:dyDescent="0.25">
      <c r="B114" s="21"/>
      <c r="C114" s="21"/>
      <c r="D114" s="17"/>
    </row>
    <row r="115" spans="1:11" x14ac:dyDescent="0.25">
      <c r="D115" s="17"/>
    </row>
    <row r="116" spans="1:11" x14ac:dyDescent="0.25">
      <c r="D116" s="17"/>
    </row>
    <row r="117" spans="1:11" x14ac:dyDescent="0.25">
      <c r="B117" s="6"/>
      <c r="C117" s="6"/>
      <c r="D117" s="17"/>
    </row>
    <row r="118" spans="1:11" x14ac:dyDescent="0.25">
      <c r="A118" s="29"/>
      <c r="B118" s="5"/>
      <c r="C118" s="5"/>
      <c r="D118" s="17"/>
    </row>
    <row r="119" spans="1:11" x14ac:dyDescent="0.25">
      <c r="A119" s="29"/>
      <c r="D119" s="17"/>
      <c r="G119" s="2"/>
      <c r="H119" s="2"/>
      <c r="I119" s="2"/>
      <c r="J119" s="2"/>
      <c r="K119" s="20"/>
    </row>
    <row r="120" spans="1:11" x14ac:dyDescent="0.25">
      <c r="A120" s="29"/>
      <c r="B120" s="21"/>
      <c r="C120" s="21"/>
    </row>
    <row r="121" spans="1:11" x14ac:dyDescent="0.25">
      <c r="A121" s="29"/>
      <c r="D121" s="17"/>
    </row>
    <row r="122" spans="1:11" x14ac:dyDescent="0.25">
      <c r="A122" s="29"/>
    </row>
    <row r="123" spans="1:11" x14ac:dyDescent="0.25">
      <c r="D123" s="17"/>
    </row>
    <row r="124" spans="1:11" x14ac:dyDescent="0.25">
      <c r="A124" s="29"/>
      <c r="D124" s="17"/>
    </row>
    <row r="125" spans="1:11" x14ac:dyDescent="0.25">
      <c r="A125" s="29"/>
      <c r="D125" s="7"/>
      <c r="E125" s="24"/>
    </row>
    <row r="126" spans="1:11" x14ac:dyDescent="0.25">
      <c r="A126" s="29"/>
      <c r="D126" s="17"/>
    </row>
    <row r="127" spans="1:11" x14ac:dyDescent="0.25">
      <c r="A127" s="29"/>
      <c r="D127" s="7"/>
      <c r="E127" s="24"/>
    </row>
    <row r="128" spans="1:11" x14ac:dyDescent="0.25">
      <c r="A128" s="29"/>
    </row>
    <row r="129" spans="1:5" x14ac:dyDescent="0.25">
      <c r="A129" s="29"/>
    </row>
    <row r="130" spans="1:5" x14ac:dyDescent="0.25">
      <c r="A130" s="29"/>
    </row>
    <row r="131" spans="1:5" x14ac:dyDescent="0.25">
      <c r="A131" s="29"/>
    </row>
    <row r="132" spans="1:5" x14ac:dyDescent="0.25">
      <c r="A132" s="29"/>
      <c r="B132" s="11"/>
      <c r="C132" s="11"/>
    </row>
    <row r="133" spans="1:5" x14ac:dyDescent="0.25">
      <c r="A133" s="29"/>
      <c r="D133" s="12"/>
      <c r="E133" s="24"/>
    </row>
  </sheetData>
  <sortState xmlns:xlrd2="http://schemas.microsoft.com/office/spreadsheetml/2017/richdata2" ref="B3:Q20">
    <sortCondition descending="1" ref="E3:E20"/>
  </sortState>
  <mergeCells count="1">
    <mergeCell ref="A1:O1"/>
  </mergeCells>
  <phoneticPr fontId="2" type="noConversion"/>
  <conditionalFormatting sqref="B3:D4 F7 G7:G8 F6:G6 B6:D7 F4:G4 F3:K3 B9:D12 F9:G13 H4:K14 B19:D19 F19:G19 H18:H19 L3:O14 I17:N20 O16:O20">
    <cfRule type="expression" dxfId="1275" priority="1563">
      <formula>$D3="OPN"</formula>
    </cfRule>
    <cfRule type="expression" dxfId="1274" priority="1564">
      <formula>$D3="RES"</formula>
    </cfRule>
    <cfRule type="expression" dxfId="1273" priority="1565">
      <formula>$D3="SMOD"</formula>
    </cfRule>
    <cfRule type="expression" dxfId="1272" priority="1566">
      <formula>$D3="CDMOD"</formula>
    </cfRule>
    <cfRule type="expression" dxfId="1271" priority="1567">
      <formula>$D3="ABMOD"</formula>
    </cfRule>
    <cfRule type="expression" dxfId="1270" priority="1568">
      <formula>$D3="NBC"</formula>
    </cfRule>
    <cfRule type="expression" dxfId="1269" priority="1569">
      <formula>$D3="NAC"</formula>
    </cfRule>
    <cfRule type="expression" dxfId="1268" priority="1570">
      <formula>$D3="SND"</formula>
    </cfRule>
    <cfRule type="expression" dxfId="1267" priority="1571">
      <formula>$D3="SNC"</formula>
    </cfRule>
    <cfRule type="expression" dxfId="1266" priority="1572">
      <formula>$D3="SNB"</formula>
    </cfRule>
    <cfRule type="expression" dxfId="1265" priority="1573">
      <formula>$D3="SNA"</formula>
    </cfRule>
  </conditionalFormatting>
  <conditionalFormatting sqref="F8 B8:D8">
    <cfRule type="expression" dxfId="1264" priority="1552">
      <formula>$D8="OPN"</formula>
    </cfRule>
    <cfRule type="expression" dxfId="1263" priority="1553">
      <formula>$D8="RES"</formula>
    </cfRule>
    <cfRule type="expression" dxfId="1262" priority="1554">
      <formula>$D8="SMOD"</formula>
    </cfRule>
    <cfRule type="expression" dxfId="1261" priority="1555">
      <formula>$D8="CDMOD"</formula>
    </cfRule>
    <cfRule type="expression" dxfId="1260" priority="1556">
      <formula>$D8="ABMOD"</formula>
    </cfRule>
    <cfRule type="expression" dxfId="1259" priority="1557">
      <formula>$D8="NBC"</formula>
    </cfRule>
    <cfRule type="expression" dxfId="1258" priority="1558">
      <formula>$D8="NAC"</formula>
    </cfRule>
    <cfRule type="expression" dxfId="1257" priority="1559">
      <formula>$D8="SND"</formula>
    </cfRule>
    <cfRule type="expression" dxfId="1256" priority="1560">
      <formula>$D8="SNC"</formula>
    </cfRule>
    <cfRule type="expression" dxfId="1255" priority="1561">
      <formula>$D8="SNB"</formula>
    </cfRule>
    <cfRule type="expression" dxfId="1254" priority="1562">
      <formula>$D8="SNA"</formula>
    </cfRule>
  </conditionalFormatting>
  <conditionalFormatting sqref="G25:G29">
    <cfRule type="expression" dxfId="1253" priority="1530">
      <formula>$D25="OPN"</formula>
    </cfRule>
    <cfRule type="expression" dxfId="1252" priority="1531">
      <formula>$D25="RES"</formula>
    </cfRule>
    <cfRule type="expression" dxfId="1251" priority="1532">
      <formula>$D25="SMOD"</formula>
    </cfRule>
    <cfRule type="expression" dxfId="1250" priority="1533">
      <formula>$D25="CDMOD"</formula>
    </cfRule>
    <cfRule type="expression" dxfId="1249" priority="1534">
      <formula>$D25="ABMOD"</formula>
    </cfRule>
    <cfRule type="expression" dxfId="1248" priority="1535">
      <formula>$D25="NBC"</formula>
    </cfRule>
    <cfRule type="expression" dxfId="1247" priority="1536">
      <formula>$D25="NAC"</formula>
    </cfRule>
    <cfRule type="expression" dxfId="1246" priority="1537">
      <formula>$D25="SND"</formula>
    </cfRule>
    <cfRule type="expression" dxfId="1245" priority="1538">
      <formula>$D25="SNC"</formula>
    </cfRule>
    <cfRule type="expression" dxfId="1244" priority="1539">
      <formula>$D25="SNB"</formula>
    </cfRule>
    <cfRule type="expression" dxfId="1243" priority="1540">
      <formula>$D25="SNA"</formula>
    </cfRule>
  </conditionalFormatting>
  <conditionalFormatting sqref="G55:G59">
    <cfRule type="expression" dxfId="1242" priority="1409">
      <formula>$D55="OPN"</formula>
    </cfRule>
    <cfRule type="expression" dxfId="1241" priority="1410">
      <formula>$D55="RES"</formula>
    </cfRule>
    <cfRule type="expression" dxfId="1240" priority="1411">
      <formula>$D55="SMOD"</formula>
    </cfRule>
    <cfRule type="expression" dxfId="1239" priority="1412">
      <formula>$D55="CDMOD"</formula>
    </cfRule>
    <cfRule type="expression" dxfId="1238" priority="1413">
      <formula>$D55="ABMOD"</formula>
    </cfRule>
    <cfRule type="expression" dxfId="1237" priority="1414">
      <formula>$D55="NBC"</formula>
    </cfRule>
    <cfRule type="expression" dxfId="1236" priority="1415">
      <formula>$D55="NAC"</formula>
    </cfRule>
    <cfRule type="expression" dxfId="1235" priority="1416">
      <formula>$D55="SND"</formula>
    </cfRule>
    <cfRule type="expression" dxfId="1234" priority="1417">
      <formula>$D55="SNC"</formula>
    </cfRule>
    <cfRule type="expression" dxfId="1233" priority="1418">
      <formula>$D55="SNB"</formula>
    </cfRule>
    <cfRule type="expression" dxfId="1232" priority="1419">
      <formula>$D55="SNA"</formula>
    </cfRule>
  </conditionalFormatting>
  <conditionalFormatting sqref="G62:G64 G67:G68">
    <cfRule type="expression" dxfId="1231" priority="1398">
      <formula>$D62="OPN"</formula>
    </cfRule>
    <cfRule type="expression" dxfId="1230" priority="1399">
      <formula>$D62="RES"</formula>
    </cfRule>
    <cfRule type="expression" dxfId="1229" priority="1400">
      <formula>$D62="SMOD"</formula>
    </cfRule>
    <cfRule type="expression" dxfId="1228" priority="1401">
      <formula>$D62="CDMOD"</formula>
    </cfRule>
    <cfRule type="expression" dxfId="1227" priority="1402">
      <formula>$D62="ABMOD"</formula>
    </cfRule>
    <cfRule type="expression" dxfId="1226" priority="1403">
      <formula>$D62="NBC"</formula>
    </cfRule>
    <cfRule type="expression" dxfId="1225" priority="1404">
      <formula>$D62="NAC"</formula>
    </cfRule>
    <cfRule type="expression" dxfId="1224" priority="1405">
      <formula>$D62="SND"</formula>
    </cfRule>
    <cfRule type="expression" dxfId="1223" priority="1406">
      <formula>$D62="SNC"</formula>
    </cfRule>
    <cfRule type="expression" dxfId="1222" priority="1407">
      <formula>$D62="SNB"</formula>
    </cfRule>
    <cfRule type="expression" dxfId="1221" priority="1408">
      <formula>$D62="SNA"</formula>
    </cfRule>
  </conditionalFormatting>
  <conditionalFormatting sqref="G71:G75 G78:G79 G81">
    <cfRule type="expression" dxfId="1220" priority="1387">
      <formula>$D71="OPN"</formula>
    </cfRule>
    <cfRule type="expression" dxfId="1219" priority="1388">
      <formula>$D71="RES"</formula>
    </cfRule>
    <cfRule type="expression" dxfId="1218" priority="1389">
      <formula>$D71="SMOD"</formula>
    </cfRule>
    <cfRule type="expression" dxfId="1217" priority="1390">
      <formula>$D71="CDMOD"</formula>
    </cfRule>
    <cfRule type="expression" dxfId="1216" priority="1391">
      <formula>$D71="ABMOD"</formula>
    </cfRule>
    <cfRule type="expression" dxfId="1215" priority="1392">
      <formula>$D71="NBC"</formula>
    </cfRule>
    <cfRule type="expression" dxfId="1214" priority="1393">
      <formula>$D71="NAC"</formula>
    </cfRule>
    <cfRule type="expression" dxfId="1213" priority="1394">
      <formula>$D71="SND"</formula>
    </cfRule>
    <cfRule type="expression" dxfId="1212" priority="1395">
      <formula>$D71="SNC"</formula>
    </cfRule>
    <cfRule type="expression" dxfId="1211" priority="1396">
      <formula>$D71="SNB"</formula>
    </cfRule>
    <cfRule type="expression" dxfId="1210" priority="1397">
      <formula>$D71="SNA"</formula>
    </cfRule>
  </conditionalFormatting>
  <conditionalFormatting sqref="G84:G88">
    <cfRule type="expression" dxfId="1209" priority="1376">
      <formula>$D84="OPN"</formula>
    </cfRule>
    <cfRule type="expression" dxfId="1208" priority="1377">
      <formula>$D84="RES"</formula>
    </cfRule>
    <cfRule type="expression" dxfId="1207" priority="1378">
      <formula>$D84="SMOD"</formula>
    </cfRule>
    <cfRule type="expression" dxfId="1206" priority="1379">
      <formula>$D84="CDMOD"</formula>
    </cfRule>
    <cfRule type="expression" dxfId="1205" priority="1380">
      <formula>$D84="ABMOD"</formula>
    </cfRule>
    <cfRule type="expression" dxfId="1204" priority="1381">
      <formula>$D84="NBC"</formula>
    </cfRule>
    <cfRule type="expression" dxfId="1203" priority="1382">
      <formula>$D84="NAC"</formula>
    </cfRule>
    <cfRule type="expression" dxfId="1202" priority="1383">
      <formula>$D84="SND"</formula>
    </cfRule>
    <cfRule type="expression" dxfId="1201" priority="1384">
      <formula>$D84="SNC"</formula>
    </cfRule>
    <cfRule type="expression" dxfId="1200" priority="1385">
      <formula>$D84="SNB"</formula>
    </cfRule>
    <cfRule type="expression" dxfId="1199" priority="1386">
      <formula>$D84="SNA"</formula>
    </cfRule>
  </conditionalFormatting>
  <conditionalFormatting sqref="G94:G95">
    <cfRule type="expression" dxfId="1198" priority="1365">
      <formula>$D94="OPN"</formula>
    </cfRule>
    <cfRule type="expression" dxfId="1197" priority="1366">
      <formula>$D94="RES"</formula>
    </cfRule>
    <cfRule type="expression" dxfId="1196" priority="1367">
      <formula>$D94="SMOD"</formula>
    </cfRule>
    <cfRule type="expression" dxfId="1195" priority="1368">
      <formula>$D94="CDMOD"</formula>
    </cfRule>
    <cfRule type="expression" dxfId="1194" priority="1369">
      <formula>$D94="ABMOD"</formula>
    </cfRule>
    <cfRule type="expression" dxfId="1193" priority="1370">
      <formula>$D94="NBC"</formula>
    </cfRule>
    <cfRule type="expression" dxfId="1192" priority="1371">
      <formula>$D94="NAC"</formula>
    </cfRule>
    <cfRule type="expression" dxfId="1191" priority="1372">
      <formula>$D94="SND"</formula>
    </cfRule>
    <cfRule type="expression" dxfId="1190" priority="1373">
      <formula>$D94="SNC"</formula>
    </cfRule>
    <cfRule type="expression" dxfId="1189" priority="1374">
      <formula>$D94="SNB"</formula>
    </cfRule>
    <cfRule type="expression" dxfId="1188" priority="1375">
      <formula>$D94="SNA"</formula>
    </cfRule>
  </conditionalFormatting>
  <conditionalFormatting sqref="G32:G38">
    <cfRule type="expression" dxfId="1187" priority="1442">
      <formula>$D32="OPN"</formula>
    </cfRule>
    <cfRule type="expression" dxfId="1186" priority="1443">
      <formula>$D32="RES"</formula>
    </cfRule>
    <cfRule type="expression" dxfId="1185" priority="1444">
      <formula>$D32="SMOD"</formula>
    </cfRule>
    <cfRule type="expression" dxfId="1184" priority="1445">
      <formula>$D32="CDMOD"</formula>
    </cfRule>
    <cfRule type="expression" dxfId="1183" priority="1446">
      <formula>$D32="ABMOD"</formula>
    </cfRule>
    <cfRule type="expression" dxfId="1182" priority="1447">
      <formula>$D32="NBC"</formula>
    </cfRule>
    <cfRule type="expression" dxfId="1181" priority="1448">
      <formula>$D32="NAC"</formula>
    </cfRule>
    <cfRule type="expression" dxfId="1180" priority="1449">
      <formula>$D32="SND"</formula>
    </cfRule>
    <cfRule type="expression" dxfId="1179" priority="1450">
      <formula>$D32="SNC"</formula>
    </cfRule>
    <cfRule type="expression" dxfId="1178" priority="1451">
      <formula>$D32="SNB"</formula>
    </cfRule>
    <cfRule type="expression" dxfId="1177" priority="1452">
      <formula>$D32="SNA"</formula>
    </cfRule>
  </conditionalFormatting>
  <conditionalFormatting sqref="G41:G45">
    <cfRule type="expression" dxfId="1176" priority="1431">
      <formula>$D41="OPN"</formula>
    </cfRule>
    <cfRule type="expression" dxfId="1175" priority="1432">
      <formula>$D41="RES"</formula>
    </cfRule>
    <cfRule type="expression" dxfId="1174" priority="1433">
      <formula>$D41="SMOD"</formula>
    </cfRule>
    <cfRule type="expression" dxfId="1173" priority="1434">
      <formula>$D41="CDMOD"</formula>
    </cfRule>
    <cfRule type="expression" dxfId="1172" priority="1435">
      <formula>$D41="ABMOD"</formula>
    </cfRule>
    <cfRule type="expression" dxfId="1171" priority="1436">
      <formula>$D41="NBC"</formula>
    </cfRule>
    <cfRule type="expression" dxfId="1170" priority="1437">
      <formula>$D41="NAC"</formula>
    </cfRule>
    <cfRule type="expression" dxfId="1169" priority="1438">
      <formula>$D41="SND"</formula>
    </cfRule>
    <cfRule type="expression" dxfId="1168" priority="1439">
      <formula>$D41="SNC"</formula>
    </cfRule>
    <cfRule type="expression" dxfId="1167" priority="1440">
      <formula>$D41="SNB"</formula>
    </cfRule>
    <cfRule type="expression" dxfId="1166" priority="1441">
      <formula>$D41="SNA"</formula>
    </cfRule>
  </conditionalFormatting>
  <conditionalFormatting sqref="G48:G52">
    <cfRule type="expression" dxfId="1165" priority="1420">
      <formula>$D48="OPN"</formula>
    </cfRule>
    <cfRule type="expression" dxfId="1164" priority="1421">
      <formula>$D48="RES"</formula>
    </cfRule>
    <cfRule type="expression" dxfId="1163" priority="1422">
      <formula>$D48="SMOD"</formula>
    </cfRule>
    <cfRule type="expression" dxfId="1162" priority="1423">
      <formula>$D48="CDMOD"</formula>
    </cfRule>
    <cfRule type="expression" dxfId="1161" priority="1424">
      <formula>$D48="ABMOD"</formula>
    </cfRule>
    <cfRule type="expression" dxfId="1160" priority="1425">
      <formula>$D48="NBC"</formula>
    </cfRule>
    <cfRule type="expression" dxfId="1159" priority="1426">
      <formula>$D48="NAC"</formula>
    </cfRule>
    <cfRule type="expression" dxfId="1158" priority="1427">
      <formula>$D48="SND"</formula>
    </cfRule>
    <cfRule type="expression" dxfId="1157" priority="1428">
      <formula>$D48="SNC"</formula>
    </cfRule>
    <cfRule type="expression" dxfId="1156" priority="1429">
      <formula>$D48="SNB"</formula>
    </cfRule>
    <cfRule type="expression" dxfId="1155" priority="1430">
      <formula>$D48="SNA"</formula>
    </cfRule>
  </conditionalFormatting>
  <conditionalFormatting sqref="G98:G102">
    <cfRule type="expression" dxfId="1154" priority="1354">
      <formula>$D98="OPN"</formula>
    </cfRule>
    <cfRule type="expression" dxfId="1153" priority="1355">
      <formula>$D98="RES"</formula>
    </cfRule>
    <cfRule type="expression" dxfId="1152" priority="1356">
      <formula>$D98="SMOD"</formula>
    </cfRule>
    <cfRule type="expression" dxfId="1151" priority="1357">
      <formula>$D98="CDMOD"</formula>
    </cfRule>
    <cfRule type="expression" dxfId="1150" priority="1358">
      <formula>$D98="ABMOD"</formula>
    </cfRule>
    <cfRule type="expression" dxfId="1149" priority="1359">
      <formula>$D98="NBC"</formula>
    </cfRule>
    <cfRule type="expression" dxfId="1148" priority="1360">
      <formula>$D98="NAC"</formula>
    </cfRule>
    <cfRule type="expression" dxfId="1147" priority="1361">
      <formula>$D98="SND"</formula>
    </cfRule>
    <cfRule type="expression" dxfId="1146" priority="1362">
      <formula>$D98="SNC"</formula>
    </cfRule>
    <cfRule type="expression" dxfId="1145" priority="1363">
      <formula>$D98="SNB"</formula>
    </cfRule>
    <cfRule type="expression" dxfId="1144" priority="1364">
      <formula>$D98="SNA"</formula>
    </cfRule>
  </conditionalFormatting>
  <conditionalFormatting sqref="G105:G109">
    <cfRule type="expression" dxfId="1143" priority="1343">
      <formula>$D105="OPN"</formula>
    </cfRule>
    <cfRule type="expression" dxfId="1142" priority="1344">
      <formula>$D105="RES"</formula>
    </cfRule>
    <cfRule type="expression" dxfId="1141" priority="1345">
      <formula>$D105="SMOD"</formula>
    </cfRule>
    <cfRule type="expression" dxfId="1140" priority="1346">
      <formula>$D105="CDMOD"</formula>
    </cfRule>
    <cfRule type="expression" dxfId="1139" priority="1347">
      <formula>$D105="ABMOD"</formula>
    </cfRule>
    <cfRule type="expression" dxfId="1138" priority="1348">
      <formula>$D105="NBC"</formula>
    </cfRule>
    <cfRule type="expression" dxfId="1137" priority="1349">
      <formula>$D105="NAC"</formula>
    </cfRule>
    <cfRule type="expression" dxfId="1136" priority="1350">
      <formula>$D105="SND"</formula>
    </cfRule>
    <cfRule type="expression" dxfId="1135" priority="1351">
      <formula>$D105="SNC"</formula>
    </cfRule>
    <cfRule type="expression" dxfId="1134" priority="1352">
      <formula>$D105="SNB"</formula>
    </cfRule>
    <cfRule type="expression" dxfId="1133" priority="1353">
      <formula>$D105="SNA"</formula>
    </cfRule>
  </conditionalFormatting>
  <conditionalFormatting sqref="B13:D13">
    <cfRule type="expression" dxfId="1132" priority="1332">
      <formula>$D13="OPN"</formula>
    </cfRule>
    <cfRule type="expression" dxfId="1131" priority="1333">
      <formula>$D13="RES"</formula>
    </cfRule>
    <cfRule type="expression" dxfId="1130" priority="1334">
      <formula>$D13="SMOD"</formula>
    </cfRule>
    <cfRule type="expression" dxfId="1129" priority="1335">
      <formula>$D13="CDMOD"</formula>
    </cfRule>
    <cfRule type="expression" dxfId="1128" priority="1336">
      <formula>$D13="ABMOD"</formula>
    </cfRule>
    <cfRule type="expression" dxfId="1127" priority="1337">
      <formula>$D13="NBC"</formula>
    </cfRule>
    <cfRule type="expression" dxfId="1126" priority="1338">
      <formula>$D13="NAC"</formula>
    </cfRule>
    <cfRule type="expression" dxfId="1125" priority="1339">
      <formula>$D13="SND"</formula>
    </cfRule>
    <cfRule type="expression" dxfId="1124" priority="1340">
      <formula>$D13="SNC"</formula>
    </cfRule>
    <cfRule type="expression" dxfId="1123" priority="1341">
      <formula>$D13="SNB"</formula>
    </cfRule>
    <cfRule type="expression" dxfId="1122" priority="1342">
      <formula>$D13="SNA"</formula>
    </cfRule>
  </conditionalFormatting>
  <conditionalFormatting sqref="B18:D18 F18:G18">
    <cfRule type="expression" dxfId="1121" priority="1310">
      <formula>$D18="OPN"</formula>
    </cfRule>
    <cfRule type="expression" dxfId="1120" priority="1311">
      <formula>$D18="RES"</formula>
    </cfRule>
    <cfRule type="expression" dxfId="1119" priority="1312">
      <formula>$D18="SMOD"</formula>
    </cfRule>
    <cfRule type="expression" dxfId="1118" priority="1313">
      <formula>$D18="CDMOD"</formula>
    </cfRule>
    <cfRule type="expression" dxfId="1117" priority="1314">
      <formula>$D18="ABMOD"</formula>
    </cfRule>
    <cfRule type="expression" dxfId="1116" priority="1315">
      <formula>$D18="NBC"</formula>
    </cfRule>
    <cfRule type="expression" dxfId="1115" priority="1316">
      <formula>$D18="NAC"</formula>
    </cfRule>
    <cfRule type="expression" dxfId="1114" priority="1317">
      <formula>$D18="SND"</formula>
    </cfRule>
    <cfRule type="expression" dxfId="1113" priority="1318">
      <formula>$D18="SNC"</formula>
    </cfRule>
    <cfRule type="expression" dxfId="1112" priority="1319">
      <formula>$D18="SNB"</formula>
    </cfRule>
    <cfRule type="expression" dxfId="1111" priority="1320">
      <formula>$D18="SNA"</formula>
    </cfRule>
  </conditionalFormatting>
  <conditionalFormatting sqref="F5:G5 B5:D5">
    <cfRule type="expression" dxfId="1110" priority="1299">
      <formula>$D5="OPN"</formula>
    </cfRule>
    <cfRule type="expression" dxfId="1109" priority="1300">
      <formula>$D5="RES"</formula>
    </cfRule>
    <cfRule type="expression" dxfId="1108" priority="1301">
      <formula>$D5="SMOD"</formula>
    </cfRule>
    <cfRule type="expression" dxfId="1107" priority="1302">
      <formula>$D5="CDMOD"</formula>
    </cfRule>
    <cfRule type="expression" dxfId="1106" priority="1303">
      <formula>$D5="ABMOD"</formula>
    </cfRule>
    <cfRule type="expression" dxfId="1105" priority="1304">
      <formula>$D5="NBC"</formula>
    </cfRule>
    <cfRule type="expression" dxfId="1104" priority="1305">
      <formula>$D5="NAC"</formula>
    </cfRule>
    <cfRule type="expression" dxfId="1103" priority="1306">
      <formula>$D5="SND"</formula>
    </cfRule>
    <cfRule type="expression" dxfId="1102" priority="1307">
      <formula>$D5="SNC"</formula>
    </cfRule>
    <cfRule type="expression" dxfId="1101" priority="1308">
      <formula>$D5="SNB"</formula>
    </cfRule>
    <cfRule type="expression" dxfId="1100" priority="1309">
      <formula>$D5="SNA"</formula>
    </cfRule>
  </conditionalFormatting>
  <conditionalFormatting sqref="G65:G66">
    <cfRule type="expression" dxfId="1099" priority="1255">
      <formula>$D65="OPN"</formula>
    </cfRule>
    <cfRule type="expression" dxfId="1098" priority="1256">
      <formula>$D65="RES"</formula>
    </cfRule>
    <cfRule type="expression" dxfId="1097" priority="1257">
      <formula>$D65="SMOD"</formula>
    </cfRule>
    <cfRule type="expression" dxfId="1096" priority="1258">
      <formula>$D65="CDMOD"</formula>
    </cfRule>
    <cfRule type="expression" dxfId="1095" priority="1259">
      <formula>$D65="ABMOD"</formula>
    </cfRule>
    <cfRule type="expression" dxfId="1094" priority="1260">
      <formula>$D65="NBC"</formula>
    </cfRule>
    <cfRule type="expression" dxfId="1093" priority="1261">
      <formula>$D65="NAC"</formula>
    </cfRule>
    <cfRule type="expression" dxfId="1092" priority="1262">
      <formula>$D65="SND"</formula>
    </cfRule>
    <cfRule type="expression" dxfId="1091" priority="1263">
      <formula>$D65="SNC"</formula>
    </cfRule>
    <cfRule type="expression" dxfId="1090" priority="1264">
      <formula>$D65="SNB"</formula>
    </cfRule>
    <cfRule type="expression" dxfId="1089" priority="1265">
      <formula>$D65="SNA"</formula>
    </cfRule>
  </conditionalFormatting>
  <conditionalFormatting sqref="G76:G77">
    <cfRule type="expression" dxfId="1088" priority="1200">
      <formula>$D76="OPN"</formula>
    </cfRule>
    <cfRule type="expression" dxfId="1087" priority="1201">
      <formula>$D76="RES"</formula>
    </cfRule>
    <cfRule type="expression" dxfId="1086" priority="1202">
      <formula>$D76="SMOD"</formula>
    </cfRule>
    <cfRule type="expression" dxfId="1085" priority="1203">
      <formula>$D76="CDMOD"</formula>
    </cfRule>
    <cfRule type="expression" dxfId="1084" priority="1204">
      <formula>$D76="ABMOD"</formula>
    </cfRule>
    <cfRule type="expression" dxfId="1083" priority="1205">
      <formula>$D76="NBC"</formula>
    </cfRule>
    <cfRule type="expression" dxfId="1082" priority="1206">
      <formula>$D76="NAC"</formula>
    </cfRule>
    <cfRule type="expression" dxfId="1081" priority="1207">
      <formula>$D76="SND"</formula>
    </cfRule>
    <cfRule type="expression" dxfId="1080" priority="1208">
      <formula>$D76="SNC"</formula>
    </cfRule>
    <cfRule type="expression" dxfId="1079" priority="1209">
      <formula>$D76="SNB"</formula>
    </cfRule>
    <cfRule type="expression" dxfId="1078" priority="1210">
      <formula>$D76="SNA"</formula>
    </cfRule>
  </conditionalFormatting>
  <conditionalFormatting sqref="B14:D14 F14:G14">
    <cfRule type="expression" dxfId="1077" priority="1189">
      <formula>$D14="OPN"</formula>
    </cfRule>
    <cfRule type="expression" dxfId="1076" priority="1190">
      <formula>$D14="RES"</formula>
    </cfRule>
    <cfRule type="expression" dxfId="1075" priority="1191">
      <formula>$D14="SMOD"</formula>
    </cfRule>
    <cfRule type="expression" dxfId="1074" priority="1192">
      <formula>$D14="CDMOD"</formula>
    </cfRule>
    <cfRule type="expression" dxfId="1073" priority="1193">
      <formula>$D14="ABMOD"</formula>
    </cfRule>
    <cfRule type="expression" dxfId="1072" priority="1194">
      <formula>$D14="NBC"</formula>
    </cfRule>
    <cfRule type="expression" dxfId="1071" priority="1195">
      <formula>$D14="NAC"</formula>
    </cfRule>
    <cfRule type="expression" dxfId="1070" priority="1196">
      <formula>$D14="SND"</formula>
    </cfRule>
    <cfRule type="expression" dxfId="1069" priority="1197">
      <formula>$D14="SNC"</formula>
    </cfRule>
    <cfRule type="expression" dxfId="1068" priority="1198">
      <formula>$D14="SNB"</formula>
    </cfRule>
    <cfRule type="expression" dxfId="1067" priority="1199">
      <formula>$D14="SNA"</formula>
    </cfRule>
  </conditionalFormatting>
  <conditionalFormatting sqref="H25:H29">
    <cfRule type="expression" dxfId="1066" priority="1178">
      <formula>$D25="OPN"</formula>
    </cfRule>
    <cfRule type="expression" dxfId="1065" priority="1179">
      <formula>$D25="RES"</formula>
    </cfRule>
    <cfRule type="expression" dxfId="1064" priority="1180">
      <formula>$D25="SMOD"</formula>
    </cfRule>
    <cfRule type="expression" dxfId="1063" priority="1181">
      <formula>$D25="CDMOD"</formula>
    </cfRule>
    <cfRule type="expression" dxfId="1062" priority="1182">
      <formula>$D25="ABMOD"</formula>
    </cfRule>
    <cfRule type="expression" dxfId="1061" priority="1183">
      <formula>$D25="NBC"</formula>
    </cfRule>
    <cfRule type="expression" dxfId="1060" priority="1184">
      <formula>$D25="NAC"</formula>
    </cfRule>
    <cfRule type="expression" dxfId="1059" priority="1185">
      <formula>$D25="SND"</formula>
    </cfRule>
    <cfRule type="expression" dxfId="1058" priority="1186">
      <formula>$D25="SNC"</formula>
    </cfRule>
    <cfRule type="expression" dxfId="1057" priority="1187">
      <formula>$D25="SNB"</formula>
    </cfRule>
    <cfRule type="expression" dxfId="1056" priority="1188">
      <formula>$D25="SNA"</formula>
    </cfRule>
  </conditionalFormatting>
  <conditionalFormatting sqref="H55:H59">
    <cfRule type="expression" dxfId="1055" priority="1068">
      <formula>$D55="OPN"</formula>
    </cfRule>
    <cfRule type="expression" dxfId="1054" priority="1069">
      <formula>$D55="RES"</formula>
    </cfRule>
    <cfRule type="expression" dxfId="1053" priority="1070">
      <formula>$D55="SMOD"</formula>
    </cfRule>
    <cfRule type="expression" dxfId="1052" priority="1071">
      <formula>$D55="CDMOD"</formula>
    </cfRule>
    <cfRule type="expression" dxfId="1051" priority="1072">
      <formula>$D55="ABMOD"</formula>
    </cfRule>
    <cfRule type="expression" dxfId="1050" priority="1073">
      <formula>$D55="NBC"</formula>
    </cfRule>
    <cfRule type="expression" dxfId="1049" priority="1074">
      <formula>$D55="NAC"</formula>
    </cfRule>
    <cfRule type="expression" dxfId="1048" priority="1075">
      <formula>$D55="SND"</formula>
    </cfRule>
    <cfRule type="expression" dxfId="1047" priority="1076">
      <formula>$D55="SNC"</formula>
    </cfRule>
    <cfRule type="expression" dxfId="1046" priority="1077">
      <formula>$D55="SNB"</formula>
    </cfRule>
    <cfRule type="expression" dxfId="1045" priority="1078">
      <formula>$D55="SNA"</formula>
    </cfRule>
  </conditionalFormatting>
  <conditionalFormatting sqref="H62:H68">
    <cfRule type="expression" dxfId="1044" priority="1057">
      <formula>$D62="OPN"</formula>
    </cfRule>
    <cfRule type="expression" dxfId="1043" priority="1058">
      <formula>$D62="RES"</formula>
    </cfRule>
    <cfRule type="expression" dxfId="1042" priority="1059">
      <formula>$D62="SMOD"</formula>
    </cfRule>
    <cfRule type="expression" dxfId="1041" priority="1060">
      <formula>$D62="CDMOD"</formula>
    </cfRule>
    <cfRule type="expression" dxfId="1040" priority="1061">
      <formula>$D62="ABMOD"</formula>
    </cfRule>
    <cfRule type="expression" dxfId="1039" priority="1062">
      <formula>$D62="NBC"</formula>
    </cfRule>
    <cfRule type="expression" dxfId="1038" priority="1063">
      <formula>$D62="NAC"</formula>
    </cfRule>
    <cfRule type="expression" dxfId="1037" priority="1064">
      <formula>$D62="SND"</formula>
    </cfRule>
    <cfRule type="expression" dxfId="1036" priority="1065">
      <formula>$D62="SNC"</formula>
    </cfRule>
    <cfRule type="expression" dxfId="1035" priority="1066">
      <formula>$D62="SNB"</formula>
    </cfRule>
    <cfRule type="expression" dxfId="1034" priority="1067">
      <formula>$D62="SNA"</formula>
    </cfRule>
  </conditionalFormatting>
  <conditionalFormatting sqref="H71:H79 H81">
    <cfRule type="expression" dxfId="1033" priority="1046">
      <formula>$D71="OPN"</formula>
    </cfRule>
    <cfRule type="expression" dxfId="1032" priority="1047">
      <formula>$D71="RES"</formula>
    </cfRule>
    <cfRule type="expression" dxfId="1031" priority="1048">
      <formula>$D71="SMOD"</formula>
    </cfRule>
    <cfRule type="expression" dxfId="1030" priority="1049">
      <formula>$D71="CDMOD"</formula>
    </cfRule>
    <cfRule type="expression" dxfId="1029" priority="1050">
      <formula>$D71="ABMOD"</formula>
    </cfRule>
    <cfRule type="expression" dxfId="1028" priority="1051">
      <formula>$D71="NBC"</formula>
    </cfRule>
    <cfRule type="expression" dxfId="1027" priority="1052">
      <formula>$D71="NAC"</formula>
    </cfRule>
    <cfRule type="expression" dxfId="1026" priority="1053">
      <formula>$D71="SND"</formula>
    </cfRule>
    <cfRule type="expression" dxfId="1025" priority="1054">
      <formula>$D71="SNC"</formula>
    </cfRule>
    <cfRule type="expression" dxfId="1024" priority="1055">
      <formula>$D71="SNB"</formula>
    </cfRule>
    <cfRule type="expression" dxfId="1023" priority="1056">
      <formula>$D71="SNA"</formula>
    </cfRule>
  </conditionalFormatting>
  <conditionalFormatting sqref="H84:H88">
    <cfRule type="expression" dxfId="1022" priority="1035">
      <formula>$D84="OPN"</formula>
    </cfRule>
    <cfRule type="expression" dxfId="1021" priority="1036">
      <formula>$D84="RES"</formula>
    </cfRule>
    <cfRule type="expression" dxfId="1020" priority="1037">
      <formula>$D84="SMOD"</formula>
    </cfRule>
    <cfRule type="expression" dxfId="1019" priority="1038">
      <formula>$D84="CDMOD"</formula>
    </cfRule>
    <cfRule type="expression" dxfId="1018" priority="1039">
      <formula>$D84="ABMOD"</formula>
    </cfRule>
    <cfRule type="expression" dxfId="1017" priority="1040">
      <formula>$D84="NBC"</formula>
    </cfRule>
    <cfRule type="expression" dxfId="1016" priority="1041">
      <formula>$D84="NAC"</formula>
    </cfRule>
    <cfRule type="expression" dxfId="1015" priority="1042">
      <formula>$D84="SND"</formula>
    </cfRule>
    <cfRule type="expression" dxfId="1014" priority="1043">
      <formula>$D84="SNC"</formula>
    </cfRule>
    <cfRule type="expression" dxfId="1013" priority="1044">
      <formula>$D84="SNB"</formula>
    </cfRule>
    <cfRule type="expression" dxfId="1012" priority="1045">
      <formula>$D84="SNA"</formula>
    </cfRule>
  </conditionalFormatting>
  <conditionalFormatting sqref="H94:H95">
    <cfRule type="expression" dxfId="1011" priority="1024">
      <formula>$D94="OPN"</formula>
    </cfRule>
    <cfRule type="expression" dxfId="1010" priority="1025">
      <formula>$D94="RES"</formula>
    </cfRule>
    <cfRule type="expression" dxfId="1009" priority="1026">
      <formula>$D94="SMOD"</formula>
    </cfRule>
    <cfRule type="expression" dxfId="1008" priority="1027">
      <formula>$D94="CDMOD"</formula>
    </cfRule>
    <cfRule type="expression" dxfId="1007" priority="1028">
      <formula>$D94="ABMOD"</formula>
    </cfRule>
    <cfRule type="expression" dxfId="1006" priority="1029">
      <formula>$D94="NBC"</formula>
    </cfRule>
    <cfRule type="expression" dxfId="1005" priority="1030">
      <formula>$D94="NAC"</formula>
    </cfRule>
    <cfRule type="expression" dxfId="1004" priority="1031">
      <formula>$D94="SND"</formula>
    </cfRule>
    <cfRule type="expression" dxfId="1003" priority="1032">
      <formula>$D94="SNC"</formula>
    </cfRule>
    <cfRule type="expression" dxfId="1002" priority="1033">
      <formula>$D94="SNB"</formula>
    </cfRule>
    <cfRule type="expression" dxfId="1001" priority="1034">
      <formula>$D94="SNA"</formula>
    </cfRule>
  </conditionalFormatting>
  <conditionalFormatting sqref="H32:H38">
    <cfRule type="expression" dxfId="1000" priority="1101">
      <formula>$D32="OPN"</formula>
    </cfRule>
    <cfRule type="expression" dxfId="999" priority="1102">
      <formula>$D32="RES"</formula>
    </cfRule>
    <cfRule type="expression" dxfId="998" priority="1103">
      <formula>$D32="SMOD"</formula>
    </cfRule>
    <cfRule type="expression" dxfId="997" priority="1104">
      <formula>$D32="CDMOD"</formula>
    </cfRule>
    <cfRule type="expression" dxfId="996" priority="1105">
      <formula>$D32="ABMOD"</formula>
    </cfRule>
    <cfRule type="expression" dxfId="995" priority="1106">
      <formula>$D32="NBC"</formula>
    </cfRule>
    <cfRule type="expression" dxfId="994" priority="1107">
      <formula>$D32="NAC"</formula>
    </cfRule>
    <cfRule type="expression" dxfId="993" priority="1108">
      <formula>$D32="SND"</formula>
    </cfRule>
    <cfRule type="expression" dxfId="992" priority="1109">
      <formula>$D32="SNC"</formula>
    </cfRule>
    <cfRule type="expression" dxfId="991" priority="1110">
      <formula>$D32="SNB"</formula>
    </cfRule>
    <cfRule type="expression" dxfId="990" priority="1111">
      <formula>$D32="SNA"</formula>
    </cfRule>
  </conditionalFormatting>
  <conditionalFormatting sqref="H41:H45">
    <cfRule type="expression" dxfId="989" priority="1090">
      <formula>$D41="OPN"</formula>
    </cfRule>
    <cfRule type="expression" dxfId="988" priority="1091">
      <formula>$D41="RES"</formula>
    </cfRule>
    <cfRule type="expression" dxfId="987" priority="1092">
      <formula>$D41="SMOD"</formula>
    </cfRule>
    <cfRule type="expression" dxfId="986" priority="1093">
      <formula>$D41="CDMOD"</formula>
    </cfRule>
    <cfRule type="expression" dxfId="985" priority="1094">
      <formula>$D41="ABMOD"</formula>
    </cfRule>
    <cfRule type="expression" dxfId="984" priority="1095">
      <formula>$D41="NBC"</formula>
    </cfRule>
    <cfRule type="expression" dxfId="983" priority="1096">
      <formula>$D41="NAC"</formula>
    </cfRule>
    <cfRule type="expression" dxfId="982" priority="1097">
      <formula>$D41="SND"</formula>
    </cfRule>
    <cfRule type="expression" dxfId="981" priority="1098">
      <formula>$D41="SNC"</formula>
    </cfRule>
    <cfRule type="expression" dxfId="980" priority="1099">
      <formula>$D41="SNB"</formula>
    </cfRule>
    <cfRule type="expression" dxfId="979" priority="1100">
      <formula>$D41="SNA"</formula>
    </cfRule>
  </conditionalFormatting>
  <conditionalFormatting sqref="H48:H52">
    <cfRule type="expression" dxfId="978" priority="1079">
      <formula>$D48="OPN"</formula>
    </cfRule>
    <cfRule type="expression" dxfId="977" priority="1080">
      <formula>$D48="RES"</formula>
    </cfRule>
    <cfRule type="expression" dxfId="976" priority="1081">
      <formula>$D48="SMOD"</formula>
    </cfRule>
    <cfRule type="expression" dxfId="975" priority="1082">
      <formula>$D48="CDMOD"</formula>
    </cfRule>
    <cfRule type="expression" dxfId="974" priority="1083">
      <formula>$D48="ABMOD"</formula>
    </cfRule>
    <cfRule type="expression" dxfId="973" priority="1084">
      <formula>$D48="NBC"</formula>
    </cfRule>
    <cfRule type="expression" dxfId="972" priority="1085">
      <formula>$D48="NAC"</formula>
    </cfRule>
    <cfRule type="expression" dxfId="971" priority="1086">
      <formula>$D48="SND"</formula>
    </cfRule>
    <cfRule type="expression" dxfId="970" priority="1087">
      <formula>$D48="SNC"</formula>
    </cfRule>
    <cfRule type="expression" dxfId="969" priority="1088">
      <formula>$D48="SNB"</formula>
    </cfRule>
    <cfRule type="expression" dxfId="968" priority="1089">
      <formula>$D48="SNA"</formula>
    </cfRule>
  </conditionalFormatting>
  <conditionalFormatting sqref="H98:H102">
    <cfRule type="expression" dxfId="967" priority="1013">
      <formula>$D98="OPN"</formula>
    </cfRule>
    <cfRule type="expression" dxfId="966" priority="1014">
      <formula>$D98="RES"</formula>
    </cfRule>
    <cfRule type="expression" dxfId="965" priority="1015">
      <formula>$D98="SMOD"</formula>
    </cfRule>
    <cfRule type="expression" dxfId="964" priority="1016">
      <formula>$D98="CDMOD"</formula>
    </cfRule>
    <cfRule type="expression" dxfId="963" priority="1017">
      <formula>$D98="ABMOD"</formula>
    </cfRule>
    <cfRule type="expression" dxfId="962" priority="1018">
      <formula>$D98="NBC"</formula>
    </cfRule>
    <cfRule type="expression" dxfId="961" priority="1019">
      <formula>$D98="NAC"</formula>
    </cfRule>
    <cfRule type="expression" dxfId="960" priority="1020">
      <formula>$D98="SND"</formula>
    </cfRule>
    <cfRule type="expression" dxfId="959" priority="1021">
      <formula>$D98="SNC"</formula>
    </cfRule>
    <cfRule type="expression" dxfId="958" priority="1022">
      <formula>$D98="SNB"</formula>
    </cfRule>
    <cfRule type="expression" dxfId="957" priority="1023">
      <formula>$D98="SNA"</formula>
    </cfRule>
  </conditionalFormatting>
  <conditionalFormatting sqref="H105:H109">
    <cfRule type="expression" dxfId="956" priority="1002">
      <formula>$D105="OPN"</formula>
    </cfRule>
    <cfRule type="expression" dxfId="955" priority="1003">
      <formula>$D105="RES"</formula>
    </cfRule>
    <cfRule type="expression" dxfId="954" priority="1004">
      <formula>$D105="SMOD"</formula>
    </cfRule>
    <cfRule type="expression" dxfId="953" priority="1005">
      <formula>$D105="CDMOD"</formula>
    </cfRule>
    <cfRule type="expression" dxfId="952" priority="1006">
      <formula>$D105="ABMOD"</formula>
    </cfRule>
    <cfRule type="expression" dxfId="951" priority="1007">
      <formula>$D105="NBC"</formula>
    </cfRule>
    <cfRule type="expression" dxfId="950" priority="1008">
      <formula>$D105="NAC"</formula>
    </cfRule>
    <cfRule type="expression" dxfId="949" priority="1009">
      <formula>$D105="SND"</formula>
    </cfRule>
    <cfRule type="expression" dxfId="948" priority="1010">
      <formula>$D105="SNC"</formula>
    </cfRule>
    <cfRule type="expression" dxfId="947" priority="1011">
      <formula>$D105="SNB"</formula>
    </cfRule>
    <cfRule type="expression" dxfId="946" priority="1012">
      <formula>$D105="SNA"</formula>
    </cfRule>
  </conditionalFormatting>
  <conditionalFormatting sqref="B17:D17 F17:H17">
    <cfRule type="expression" dxfId="945" priority="969">
      <formula>$D17="OPN"</formula>
    </cfRule>
    <cfRule type="expression" dxfId="944" priority="970">
      <formula>$D17="RES"</formula>
    </cfRule>
    <cfRule type="expression" dxfId="943" priority="971">
      <formula>$D17="SMOD"</formula>
    </cfRule>
    <cfRule type="expression" dxfId="942" priority="972">
      <formula>$D17="CDMOD"</formula>
    </cfRule>
    <cfRule type="expression" dxfId="941" priority="973">
      <formula>$D17="ABMOD"</formula>
    </cfRule>
    <cfRule type="expression" dxfId="940" priority="974">
      <formula>$D17="NBC"</formula>
    </cfRule>
    <cfRule type="expression" dxfId="939" priority="975">
      <formula>$D17="NAC"</formula>
    </cfRule>
    <cfRule type="expression" dxfId="938" priority="976">
      <formula>$D17="SND"</formula>
    </cfRule>
    <cfRule type="expression" dxfId="937" priority="977">
      <formula>$D17="SNC"</formula>
    </cfRule>
    <cfRule type="expression" dxfId="936" priority="978">
      <formula>$D17="SNB"</formula>
    </cfRule>
    <cfRule type="expression" dxfId="935" priority="979">
      <formula>$D17="SNA"</formula>
    </cfRule>
  </conditionalFormatting>
  <conditionalFormatting sqref="F20:H20 B20:D20">
    <cfRule type="expression" dxfId="934" priority="958">
      <formula>$D20="OPN"</formula>
    </cfRule>
    <cfRule type="expression" dxfId="933" priority="959">
      <formula>$D20="RES"</formula>
    </cfRule>
    <cfRule type="expression" dxfId="932" priority="960">
      <formula>$D20="SMOD"</formula>
    </cfRule>
    <cfRule type="expression" dxfId="931" priority="961">
      <formula>$D20="CDMOD"</formula>
    </cfRule>
    <cfRule type="expression" dxfId="930" priority="962">
      <formula>$D20="ABMOD"</formula>
    </cfRule>
    <cfRule type="expression" dxfId="929" priority="963">
      <formula>$D20="NBC"</formula>
    </cfRule>
    <cfRule type="expression" dxfId="928" priority="964">
      <formula>$D20="NAC"</formula>
    </cfRule>
    <cfRule type="expression" dxfId="927" priority="965">
      <formula>$D20="SND"</formula>
    </cfRule>
    <cfRule type="expression" dxfId="926" priority="966">
      <formula>$D20="SNC"</formula>
    </cfRule>
    <cfRule type="expression" dxfId="925" priority="967">
      <formula>$D20="SNB"</formula>
    </cfRule>
    <cfRule type="expression" dxfId="924" priority="968">
      <formula>$D20="SNA"</formula>
    </cfRule>
  </conditionalFormatting>
  <conditionalFormatting sqref="G80">
    <cfRule type="expression" dxfId="923" priority="947">
      <formula>$D80="OPN"</formula>
    </cfRule>
    <cfRule type="expression" dxfId="922" priority="948">
      <formula>$D80="RES"</formula>
    </cfRule>
    <cfRule type="expression" dxfId="921" priority="949">
      <formula>$D80="SMOD"</formula>
    </cfRule>
    <cfRule type="expression" dxfId="920" priority="950">
      <formula>$D80="CDMOD"</formula>
    </cfRule>
    <cfRule type="expression" dxfId="919" priority="951">
      <formula>$D80="ABMOD"</formula>
    </cfRule>
    <cfRule type="expression" dxfId="918" priority="952">
      <formula>$D80="NBC"</formula>
    </cfRule>
    <cfRule type="expression" dxfId="917" priority="953">
      <formula>$D80="NAC"</formula>
    </cfRule>
    <cfRule type="expression" dxfId="916" priority="954">
      <formula>$D80="SND"</formula>
    </cfRule>
    <cfRule type="expression" dxfId="915" priority="955">
      <formula>$D80="SNC"</formula>
    </cfRule>
    <cfRule type="expression" dxfId="914" priority="956">
      <formula>$D80="SNB"</formula>
    </cfRule>
    <cfRule type="expression" dxfId="913" priority="957">
      <formula>$D80="SNA"</formula>
    </cfRule>
  </conditionalFormatting>
  <conditionalFormatting sqref="H80">
    <cfRule type="expression" dxfId="912" priority="936">
      <formula>$D80="OPN"</formula>
    </cfRule>
    <cfRule type="expression" dxfId="911" priority="937">
      <formula>$D80="RES"</formula>
    </cfRule>
    <cfRule type="expression" dxfId="910" priority="938">
      <formula>$D80="SMOD"</formula>
    </cfRule>
    <cfRule type="expression" dxfId="909" priority="939">
      <formula>$D80="CDMOD"</formula>
    </cfRule>
    <cfRule type="expression" dxfId="908" priority="940">
      <formula>$D80="ABMOD"</formula>
    </cfRule>
    <cfRule type="expression" dxfId="907" priority="941">
      <formula>$D80="NBC"</formula>
    </cfRule>
    <cfRule type="expression" dxfId="906" priority="942">
      <formula>$D80="NAC"</formula>
    </cfRule>
    <cfRule type="expression" dxfId="905" priority="943">
      <formula>$D80="SND"</formula>
    </cfRule>
    <cfRule type="expression" dxfId="904" priority="944">
      <formula>$D80="SNC"</formula>
    </cfRule>
    <cfRule type="expression" dxfId="903" priority="945">
      <formula>$D80="SNB"</formula>
    </cfRule>
    <cfRule type="expression" dxfId="902" priority="946">
      <formula>$D80="SNA"</formula>
    </cfRule>
  </conditionalFormatting>
  <conditionalFormatting sqref="I25:O29">
    <cfRule type="expression" dxfId="901" priority="925">
      <formula>$D25="OPN"</formula>
    </cfRule>
    <cfRule type="expression" dxfId="900" priority="926">
      <formula>$D25="RES"</formula>
    </cfRule>
    <cfRule type="expression" dxfId="899" priority="927">
      <formula>$D25="SMOD"</formula>
    </cfRule>
    <cfRule type="expression" dxfId="898" priority="928">
      <formula>$D25="CDMOD"</formula>
    </cfRule>
    <cfRule type="expression" dxfId="897" priority="929">
      <formula>$D25="ABMOD"</formula>
    </cfRule>
    <cfRule type="expression" dxfId="896" priority="930">
      <formula>$D25="NBC"</formula>
    </cfRule>
    <cfRule type="expression" dxfId="895" priority="931">
      <formula>$D25="NAC"</formula>
    </cfRule>
    <cfRule type="expression" dxfId="894" priority="932">
      <formula>$D25="SND"</formula>
    </cfRule>
    <cfRule type="expression" dxfId="893" priority="933">
      <formula>$D25="SNC"</formula>
    </cfRule>
    <cfRule type="expression" dxfId="892" priority="934">
      <formula>$D25="SNB"</formula>
    </cfRule>
    <cfRule type="expression" dxfId="891" priority="935">
      <formula>$D25="SNA"</formula>
    </cfRule>
  </conditionalFormatting>
  <conditionalFormatting sqref="I32:I38">
    <cfRule type="expression" dxfId="890" priority="914">
      <formula>$D32="OPN"</formula>
    </cfRule>
    <cfRule type="expression" dxfId="889" priority="915">
      <formula>$D32="RES"</formula>
    </cfRule>
    <cfRule type="expression" dxfId="888" priority="916">
      <formula>$D32="SMOD"</formula>
    </cfRule>
    <cfRule type="expression" dxfId="887" priority="917">
      <formula>$D32="CDMOD"</formula>
    </cfRule>
    <cfRule type="expression" dxfId="886" priority="918">
      <formula>$D32="ABMOD"</formula>
    </cfRule>
    <cfRule type="expression" dxfId="885" priority="919">
      <formula>$D32="NBC"</formula>
    </cfRule>
    <cfRule type="expression" dxfId="884" priority="920">
      <formula>$D32="NAC"</formula>
    </cfRule>
    <cfRule type="expression" dxfId="883" priority="921">
      <formula>$D32="SND"</formula>
    </cfRule>
    <cfRule type="expression" dxfId="882" priority="922">
      <formula>$D32="SNC"</formula>
    </cfRule>
    <cfRule type="expression" dxfId="881" priority="923">
      <formula>$D32="SNB"</formula>
    </cfRule>
    <cfRule type="expression" dxfId="880" priority="924">
      <formula>$D32="SNA"</formula>
    </cfRule>
  </conditionalFormatting>
  <conditionalFormatting sqref="I41:I45">
    <cfRule type="expression" dxfId="879" priority="903">
      <formula>$D41="OPN"</formula>
    </cfRule>
    <cfRule type="expression" dxfId="878" priority="904">
      <formula>$D41="RES"</formula>
    </cfRule>
    <cfRule type="expression" dxfId="877" priority="905">
      <formula>$D41="SMOD"</formula>
    </cfRule>
    <cfRule type="expression" dxfId="876" priority="906">
      <formula>$D41="CDMOD"</formula>
    </cfRule>
    <cfRule type="expression" dxfId="875" priority="907">
      <formula>$D41="ABMOD"</formula>
    </cfRule>
    <cfRule type="expression" dxfId="874" priority="908">
      <formula>$D41="NBC"</formula>
    </cfRule>
    <cfRule type="expression" dxfId="873" priority="909">
      <formula>$D41="NAC"</formula>
    </cfRule>
    <cfRule type="expression" dxfId="872" priority="910">
      <formula>$D41="SND"</formula>
    </cfRule>
    <cfRule type="expression" dxfId="871" priority="911">
      <formula>$D41="SNC"</formula>
    </cfRule>
    <cfRule type="expression" dxfId="870" priority="912">
      <formula>$D41="SNB"</formula>
    </cfRule>
    <cfRule type="expression" dxfId="869" priority="913">
      <formula>$D41="SNA"</formula>
    </cfRule>
  </conditionalFormatting>
  <conditionalFormatting sqref="I48:I52">
    <cfRule type="expression" dxfId="868" priority="892">
      <formula>$D48="OPN"</formula>
    </cfRule>
    <cfRule type="expression" dxfId="867" priority="893">
      <formula>$D48="RES"</formula>
    </cfRule>
    <cfRule type="expression" dxfId="866" priority="894">
      <formula>$D48="SMOD"</formula>
    </cfRule>
    <cfRule type="expression" dxfId="865" priority="895">
      <formula>$D48="CDMOD"</formula>
    </cfRule>
    <cfRule type="expression" dxfId="864" priority="896">
      <formula>$D48="ABMOD"</formula>
    </cfRule>
    <cfRule type="expression" dxfId="863" priority="897">
      <formula>$D48="NBC"</formula>
    </cfRule>
    <cfRule type="expression" dxfId="862" priority="898">
      <formula>$D48="NAC"</formula>
    </cfRule>
    <cfRule type="expression" dxfId="861" priority="899">
      <formula>$D48="SND"</formula>
    </cfRule>
    <cfRule type="expression" dxfId="860" priority="900">
      <formula>$D48="SNC"</formula>
    </cfRule>
    <cfRule type="expression" dxfId="859" priority="901">
      <formula>$D48="SNB"</formula>
    </cfRule>
    <cfRule type="expression" dxfId="858" priority="902">
      <formula>$D48="SNA"</formula>
    </cfRule>
  </conditionalFormatting>
  <conditionalFormatting sqref="I55:I59">
    <cfRule type="expression" dxfId="857" priority="881">
      <formula>$D55="OPN"</formula>
    </cfRule>
    <cfRule type="expression" dxfId="856" priority="882">
      <formula>$D55="RES"</formula>
    </cfRule>
    <cfRule type="expression" dxfId="855" priority="883">
      <formula>$D55="SMOD"</formula>
    </cfRule>
    <cfRule type="expression" dxfId="854" priority="884">
      <formula>$D55="CDMOD"</formula>
    </cfRule>
    <cfRule type="expression" dxfId="853" priority="885">
      <formula>$D55="ABMOD"</formula>
    </cfRule>
    <cfRule type="expression" dxfId="852" priority="886">
      <formula>$D55="NBC"</formula>
    </cfRule>
    <cfRule type="expression" dxfId="851" priority="887">
      <formula>$D55="NAC"</formula>
    </cfRule>
    <cfRule type="expression" dxfId="850" priority="888">
      <formula>$D55="SND"</formula>
    </cfRule>
    <cfRule type="expression" dxfId="849" priority="889">
      <formula>$D55="SNC"</formula>
    </cfRule>
    <cfRule type="expression" dxfId="848" priority="890">
      <formula>$D55="SNB"</formula>
    </cfRule>
    <cfRule type="expression" dxfId="847" priority="891">
      <formula>$D55="SNA"</formula>
    </cfRule>
  </conditionalFormatting>
  <conditionalFormatting sqref="I62:I68">
    <cfRule type="expression" dxfId="846" priority="870">
      <formula>$D62="OPN"</formula>
    </cfRule>
    <cfRule type="expression" dxfId="845" priority="871">
      <formula>$D62="RES"</formula>
    </cfRule>
    <cfRule type="expression" dxfId="844" priority="872">
      <formula>$D62="SMOD"</formula>
    </cfRule>
    <cfRule type="expression" dxfId="843" priority="873">
      <formula>$D62="CDMOD"</formula>
    </cfRule>
    <cfRule type="expression" dxfId="842" priority="874">
      <formula>$D62="ABMOD"</formula>
    </cfRule>
    <cfRule type="expression" dxfId="841" priority="875">
      <formula>$D62="NBC"</formula>
    </cfRule>
    <cfRule type="expression" dxfId="840" priority="876">
      <formula>$D62="NAC"</formula>
    </cfRule>
    <cfRule type="expression" dxfId="839" priority="877">
      <formula>$D62="SND"</formula>
    </cfRule>
    <cfRule type="expression" dxfId="838" priority="878">
      <formula>$D62="SNC"</formula>
    </cfRule>
    <cfRule type="expression" dxfId="837" priority="879">
      <formula>$D62="SNB"</formula>
    </cfRule>
    <cfRule type="expression" dxfId="836" priority="880">
      <formula>$D62="SNA"</formula>
    </cfRule>
  </conditionalFormatting>
  <conditionalFormatting sqref="I71:I81">
    <cfRule type="expression" dxfId="835" priority="859">
      <formula>$D71="OPN"</formula>
    </cfRule>
    <cfRule type="expression" dxfId="834" priority="860">
      <formula>$D71="RES"</formula>
    </cfRule>
    <cfRule type="expression" dxfId="833" priority="861">
      <formula>$D71="SMOD"</formula>
    </cfRule>
    <cfRule type="expression" dxfId="832" priority="862">
      <formula>$D71="CDMOD"</formula>
    </cfRule>
    <cfRule type="expression" dxfId="831" priority="863">
      <formula>$D71="ABMOD"</formula>
    </cfRule>
    <cfRule type="expression" dxfId="830" priority="864">
      <formula>$D71="NBC"</formula>
    </cfRule>
    <cfRule type="expression" dxfId="829" priority="865">
      <formula>$D71="NAC"</formula>
    </cfRule>
    <cfRule type="expression" dxfId="828" priority="866">
      <formula>$D71="SND"</formula>
    </cfRule>
    <cfRule type="expression" dxfId="827" priority="867">
      <formula>$D71="SNC"</formula>
    </cfRule>
    <cfRule type="expression" dxfId="826" priority="868">
      <formula>$D71="SNB"</formula>
    </cfRule>
    <cfRule type="expression" dxfId="825" priority="869">
      <formula>$D71="SNA"</formula>
    </cfRule>
  </conditionalFormatting>
  <conditionalFormatting sqref="I84:I88">
    <cfRule type="expression" dxfId="824" priority="848">
      <formula>$D84="OPN"</formula>
    </cfRule>
    <cfRule type="expression" dxfId="823" priority="849">
      <formula>$D84="RES"</formula>
    </cfRule>
    <cfRule type="expression" dxfId="822" priority="850">
      <formula>$D84="SMOD"</formula>
    </cfRule>
    <cfRule type="expression" dxfId="821" priority="851">
      <formula>$D84="CDMOD"</formula>
    </cfRule>
    <cfRule type="expression" dxfId="820" priority="852">
      <formula>$D84="ABMOD"</formula>
    </cfRule>
    <cfRule type="expression" dxfId="819" priority="853">
      <formula>$D84="NBC"</formula>
    </cfRule>
    <cfRule type="expression" dxfId="818" priority="854">
      <formula>$D84="NAC"</formula>
    </cfRule>
    <cfRule type="expression" dxfId="817" priority="855">
      <formula>$D84="SND"</formula>
    </cfRule>
    <cfRule type="expression" dxfId="816" priority="856">
      <formula>$D84="SNC"</formula>
    </cfRule>
    <cfRule type="expression" dxfId="815" priority="857">
      <formula>$D84="SNB"</formula>
    </cfRule>
    <cfRule type="expression" dxfId="814" priority="858">
      <formula>$D84="SNA"</formula>
    </cfRule>
  </conditionalFormatting>
  <conditionalFormatting sqref="I94:I95">
    <cfRule type="expression" dxfId="813" priority="837">
      <formula>$D94="OPN"</formula>
    </cfRule>
    <cfRule type="expression" dxfId="812" priority="838">
      <formula>$D94="RES"</formula>
    </cfRule>
    <cfRule type="expression" dxfId="811" priority="839">
      <formula>$D94="SMOD"</formula>
    </cfRule>
    <cfRule type="expression" dxfId="810" priority="840">
      <formula>$D94="CDMOD"</formula>
    </cfRule>
    <cfRule type="expression" dxfId="809" priority="841">
      <formula>$D94="ABMOD"</formula>
    </cfRule>
    <cfRule type="expression" dxfId="808" priority="842">
      <formula>$D94="NBC"</formula>
    </cfRule>
    <cfRule type="expression" dxfId="807" priority="843">
      <formula>$D94="NAC"</formula>
    </cfRule>
    <cfRule type="expression" dxfId="806" priority="844">
      <formula>$D94="SND"</formula>
    </cfRule>
    <cfRule type="expression" dxfId="805" priority="845">
      <formula>$D94="SNC"</formula>
    </cfRule>
    <cfRule type="expression" dxfId="804" priority="846">
      <formula>$D94="SNB"</formula>
    </cfRule>
    <cfRule type="expression" dxfId="803" priority="847">
      <formula>$D94="SNA"</formula>
    </cfRule>
  </conditionalFormatting>
  <conditionalFormatting sqref="I98:I102">
    <cfRule type="expression" dxfId="802" priority="826">
      <formula>$D98="OPN"</formula>
    </cfRule>
    <cfRule type="expression" dxfId="801" priority="827">
      <formula>$D98="RES"</formula>
    </cfRule>
    <cfRule type="expression" dxfId="800" priority="828">
      <formula>$D98="SMOD"</formula>
    </cfRule>
    <cfRule type="expression" dxfId="799" priority="829">
      <formula>$D98="CDMOD"</formula>
    </cfRule>
    <cfRule type="expression" dxfId="798" priority="830">
      <formula>$D98="ABMOD"</formula>
    </cfRule>
    <cfRule type="expression" dxfId="797" priority="831">
      <formula>$D98="NBC"</formula>
    </cfRule>
    <cfRule type="expression" dxfId="796" priority="832">
      <formula>$D98="NAC"</formula>
    </cfRule>
    <cfRule type="expression" dxfId="795" priority="833">
      <formula>$D98="SND"</formula>
    </cfRule>
    <cfRule type="expression" dxfId="794" priority="834">
      <formula>$D98="SNC"</formula>
    </cfRule>
    <cfRule type="expression" dxfId="793" priority="835">
      <formula>$D98="SNB"</formula>
    </cfRule>
    <cfRule type="expression" dxfId="792" priority="836">
      <formula>$D98="SNA"</formula>
    </cfRule>
  </conditionalFormatting>
  <conditionalFormatting sqref="I105:I109">
    <cfRule type="expression" dxfId="791" priority="815">
      <formula>$D105="OPN"</formula>
    </cfRule>
    <cfRule type="expression" dxfId="790" priority="816">
      <formula>$D105="RES"</formula>
    </cfRule>
    <cfRule type="expression" dxfId="789" priority="817">
      <formula>$D105="SMOD"</formula>
    </cfRule>
    <cfRule type="expression" dxfId="788" priority="818">
      <formula>$D105="CDMOD"</formula>
    </cfRule>
    <cfRule type="expression" dxfId="787" priority="819">
      <formula>$D105="ABMOD"</formula>
    </cfRule>
    <cfRule type="expression" dxfId="786" priority="820">
      <formula>$D105="NBC"</formula>
    </cfRule>
    <cfRule type="expression" dxfId="785" priority="821">
      <formula>$D105="NAC"</formula>
    </cfRule>
    <cfRule type="expression" dxfId="784" priority="822">
      <formula>$D105="SND"</formula>
    </cfRule>
    <cfRule type="expression" dxfId="783" priority="823">
      <formula>$D105="SNC"</formula>
    </cfRule>
    <cfRule type="expression" dxfId="782" priority="824">
      <formula>$D105="SNB"</formula>
    </cfRule>
    <cfRule type="expression" dxfId="781" priority="825">
      <formula>$D105="SNA"</formula>
    </cfRule>
  </conditionalFormatting>
  <conditionalFormatting sqref="J32:J38">
    <cfRule type="expression" dxfId="780" priority="782">
      <formula>$D32="OPN"</formula>
    </cfRule>
    <cfRule type="expression" dxfId="779" priority="783">
      <formula>$D32="RES"</formula>
    </cfRule>
    <cfRule type="expression" dxfId="778" priority="784">
      <formula>$D32="SMOD"</formula>
    </cfRule>
    <cfRule type="expression" dxfId="777" priority="785">
      <formula>$D32="CDMOD"</formula>
    </cfRule>
    <cfRule type="expression" dxfId="776" priority="786">
      <formula>$D32="ABMOD"</formula>
    </cfRule>
    <cfRule type="expression" dxfId="775" priority="787">
      <formula>$D32="NBC"</formula>
    </cfRule>
    <cfRule type="expression" dxfId="774" priority="788">
      <formula>$D32="NAC"</formula>
    </cfRule>
    <cfRule type="expression" dxfId="773" priority="789">
      <formula>$D32="SND"</formula>
    </cfRule>
    <cfRule type="expression" dxfId="772" priority="790">
      <formula>$D32="SNC"</formula>
    </cfRule>
    <cfRule type="expression" dxfId="771" priority="791">
      <formula>$D32="SNB"</formula>
    </cfRule>
    <cfRule type="expression" dxfId="770" priority="792">
      <formula>$D32="SNA"</formula>
    </cfRule>
  </conditionalFormatting>
  <conditionalFormatting sqref="J41:J45">
    <cfRule type="expression" dxfId="769" priority="771">
      <formula>$D41="OPN"</formula>
    </cfRule>
    <cfRule type="expression" dxfId="768" priority="772">
      <formula>$D41="RES"</formula>
    </cfRule>
    <cfRule type="expression" dxfId="767" priority="773">
      <formula>$D41="SMOD"</formula>
    </cfRule>
    <cfRule type="expression" dxfId="766" priority="774">
      <formula>$D41="CDMOD"</formula>
    </cfRule>
    <cfRule type="expression" dxfId="765" priority="775">
      <formula>$D41="ABMOD"</formula>
    </cfRule>
    <cfRule type="expression" dxfId="764" priority="776">
      <formula>$D41="NBC"</formula>
    </cfRule>
    <cfRule type="expression" dxfId="763" priority="777">
      <formula>$D41="NAC"</formula>
    </cfRule>
    <cfRule type="expression" dxfId="762" priority="778">
      <formula>$D41="SND"</formula>
    </cfRule>
    <cfRule type="expression" dxfId="761" priority="779">
      <formula>$D41="SNC"</formula>
    </cfRule>
    <cfRule type="expression" dxfId="760" priority="780">
      <formula>$D41="SNB"</formula>
    </cfRule>
    <cfRule type="expression" dxfId="759" priority="781">
      <formula>$D41="SNA"</formula>
    </cfRule>
  </conditionalFormatting>
  <conditionalFormatting sqref="J48:J52">
    <cfRule type="expression" dxfId="758" priority="760">
      <formula>$D48="OPN"</formula>
    </cfRule>
    <cfRule type="expression" dxfId="757" priority="761">
      <formula>$D48="RES"</formula>
    </cfRule>
    <cfRule type="expression" dxfId="756" priority="762">
      <formula>$D48="SMOD"</formula>
    </cfRule>
    <cfRule type="expression" dxfId="755" priority="763">
      <formula>$D48="CDMOD"</formula>
    </cfRule>
    <cfRule type="expression" dxfId="754" priority="764">
      <formula>$D48="ABMOD"</formula>
    </cfRule>
    <cfRule type="expression" dxfId="753" priority="765">
      <formula>$D48="NBC"</formula>
    </cfRule>
    <cfRule type="expression" dxfId="752" priority="766">
      <formula>$D48="NAC"</formula>
    </cfRule>
    <cfRule type="expression" dxfId="751" priority="767">
      <formula>$D48="SND"</formula>
    </cfRule>
    <cfRule type="expression" dxfId="750" priority="768">
      <formula>$D48="SNC"</formula>
    </cfRule>
    <cfRule type="expression" dxfId="749" priority="769">
      <formula>$D48="SNB"</formula>
    </cfRule>
    <cfRule type="expression" dxfId="748" priority="770">
      <formula>$D48="SNA"</formula>
    </cfRule>
  </conditionalFormatting>
  <conditionalFormatting sqref="J55:J59">
    <cfRule type="expression" dxfId="747" priority="738">
      <formula>$D55="OPN"</formula>
    </cfRule>
    <cfRule type="expression" dxfId="746" priority="739">
      <formula>$D55="RES"</formula>
    </cfRule>
    <cfRule type="expression" dxfId="745" priority="740">
      <formula>$D55="SMOD"</formula>
    </cfRule>
    <cfRule type="expression" dxfId="744" priority="741">
      <formula>$D55="CDMOD"</formula>
    </cfRule>
    <cfRule type="expression" dxfId="743" priority="742">
      <formula>$D55="ABMOD"</formula>
    </cfRule>
    <cfRule type="expression" dxfId="742" priority="743">
      <formula>$D55="NBC"</formula>
    </cfRule>
    <cfRule type="expression" dxfId="741" priority="744">
      <formula>$D55="NAC"</formula>
    </cfRule>
    <cfRule type="expression" dxfId="740" priority="745">
      <formula>$D55="SND"</formula>
    </cfRule>
    <cfRule type="expression" dxfId="739" priority="746">
      <formula>$D55="SNC"</formula>
    </cfRule>
    <cfRule type="expression" dxfId="738" priority="747">
      <formula>$D55="SNB"</formula>
    </cfRule>
    <cfRule type="expression" dxfId="737" priority="748">
      <formula>$D55="SNA"</formula>
    </cfRule>
  </conditionalFormatting>
  <conditionalFormatting sqref="J62:J68">
    <cfRule type="expression" dxfId="736" priority="727">
      <formula>$D62="OPN"</formula>
    </cfRule>
    <cfRule type="expression" dxfId="735" priority="728">
      <formula>$D62="RES"</formula>
    </cfRule>
    <cfRule type="expression" dxfId="734" priority="729">
      <formula>$D62="SMOD"</formula>
    </cfRule>
    <cfRule type="expression" dxfId="733" priority="730">
      <formula>$D62="CDMOD"</formula>
    </cfRule>
    <cfRule type="expression" dxfId="732" priority="731">
      <formula>$D62="ABMOD"</formula>
    </cfRule>
    <cfRule type="expression" dxfId="731" priority="732">
      <formula>$D62="NBC"</formula>
    </cfRule>
    <cfRule type="expression" dxfId="730" priority="733">
      <formula>$D62="NAC"</formula>
    </cfRule>
    <cfRule type="expression" dxfId="729" priority="734">
      <formula>$D62="SND"</formula>
    </cfRule>
    <cfRule type="expression" dxfId="728" priority="735">
      <formula>$D62="SNC"</formula>
    </cfRule>
    <cfRule type="expression" dxfId="727" priority="736">
      <formula>$D62="SNB"</formula>
    </cfRule>
    <cfRule type="expression" dxfId="726" priority="737">
      <formula>$D62="SNA"</formula>
    </cfRule>
  </conditionalFormatting>
  <conditionalFormatting sqref="J71:J81">
    <cfRule type="expression" dxfId="725" priority="716">
      <formula>$D71="OPN"</formula>
    </cfRule>
    <cfRule type="expression" dxfId="724" priority="717">
      <formula>$D71="RES"</formula>
    </cfRule>
    <cfRule type="expression" dxfId="723" priority="718">
      <formula>$D71="SMOD"</formula>
    </cfRule>
    <cfRule type="expression" dxfId="722" priority="719">
      <formula>$D71="CDMOD"</formula>
    </cfRule>
    <cfRule type="expression" dxfId="721" priority="720">
      <formula>$D71="ABMOD"</formula>
    </cfRule>
    <cfRule type="expression" dxfId="720" priority="721">
      <formula>$D71="NBC"</formula>
    </cfRule>
    <cfRule type="expression" dxfId="719" priority="722">
      <formula>$D71="NAC"</formula>
    </cfRule>
    <cfRule type="expression" dxfId="718" priority="723">
      <formula>$D71="SND"</formula>
    </cfRule>
    <cfRule type="expression" dxfId="717" priority="724">
      <formula>$D71="SNC"</formula>
    </cfRule>
    <cfRule type="expression" dxfId="716" priority="725">
      <formula>$D71="SNB"</formula>
    </cfRule>
    <cfRule type="expression" dxfId="715" priority="726">
      <formula>$D71="SNA"</formula>
    </cfRule>
  </conditionalFormatting>
  <conditionalFormatting sqref="J84:J88">
    <cfRule type="expression" dxfId="714" priority="705">
      <formula>$D84="OPN"</formula>
    </cfRule>
    <cfRule type="expression" dxfId="713" priority="706">
      <formula>$D84="RES"</formula>
    </cfRule>
    <cfRule type="expression" dxfId="712" priority="707">
      <formula>$D84="SMOD"</formula>
    </cfRule>
    <cfRule type="expression" dxfId="711" priority="708">
      <formula>$D84="CDMOD"</formula>
    </cfRule>
    <cfRule type="expression" dxfId="710" priority="709">
      <formula>$D84="ABMOD"</formula>
    </cfRule>
    <cfRule type="expression" dxfId="709" priority="710">
      <formula>$D84="NBC"</formula>
    </cfRule>
    <cfRule type="expression" dxfId="708" priority="711">
      <formula>$D84="NAC"</formula>
    </cfRule>
    <cfRule type="expression" dxfId="707" priority="712">
      <formula>$D84="SND"</formula>
    </cfRule>
    <cfRule type="expression" dxfId="706" priority="713">
      <formula>$D84="SNC"</formula>
    </cfRule>
    <cfRule type="expression" dxfId="705" priority="714">
      <formula>$D84="SNB"</formula>
    </cfRule>
    <cfRule type="expression" dxfId="704" priority="715">
      <formula>$D84="SNA"</formula>
    </cfRule>
  </conditionalFormatting>
  <conditionalFormatting sqref="J91:J95">
    <cfRule type="expression" dxfId="703" priority="694">
      <formula>$D91="OPN"</formula>
    </cfRule>
    <cfRule type="expression" dxfId="702" priority="695">
      <formula>$D91="RES"</formula>
    </cfRule>
    <cfRule type="expression" dxfId="701" priority="696">
      <formula>$D91="SMOD"</formula>
    </cfRule>
    <cfRule type="expression" dxfId="700" priority="697">
      <formula>$D91="CDMOD"</formula>
    </cfRule>
    <cfRule type="expression" dxfId="699" priority="698">
      <formula>$D91="ABMOD"</formula>
    </cfRule>
    <cfRule type="expression" dxfId="698" priority="699">
      <formula>$D91="NBC"</formula>
    </cfRule>
    <cfRule type="expression" dxfId="697" priority="700">
      <formula>$D91="NAC"</formula>
    </cfRule>
    <cfRule type="expression" dxfId="696" priority="701">
      <formula>$D91="SND"</formula>
    </cfRule>
    <cfRule type="expression" dxfId="695" priority="702">
      <formula>$D91="SNC"</formula>
    </cfRule>
    <cfRule type="expression" dxfId="694" priority="703">
      <formula>$D91="SNB"</formula>
    </cfRule>
    <cfRule type="expression" dxfId="693" priority="704">
      <formula>$D91="SNA"</formula>
    </cfRule>
  </conditionalFormatting>
  <conditionalFormatting sqref="J98:J102">
    <cfRule type="expression" dxfId="692" priority="683">
      <formula>$D98="OPN"</formula>
    </cfRule>
    <cfRule type="expression" dxfId="691" priority="684">
      <formula>$D98="RES"</formula>
    </cfRule>
    <cfRule type="expression" dxfId="690" priority="685">
      <formula>$D98="SMOD"</formula>
    </cfRule>
    <cfRule type="expression" dxfId="689" priority="686">
      <formula>$D98="CDMOD"</formula>
    </cfRule>
    <cfRule type="expression" dxfId="688" priority="687">
      <formula>$D98="ABMOD"</formula>
    </cfRule>
    <cfRule type="expression" dxfId="687" priority="688">
      <formula>$D98="NBC"</formula>
    </cfRule>
    <cfRule type="expression" dxfId="686" priority="689">
      <formula>$D98="NAC"</formula>
    </cfRule>
    <cfRule type="expression" dxfId="685" priority="690">
      <formula>$D98="SND"</formula>
    </cfRule>
    <cfRule type="expression" dxfId="684" priority="691">
      <formula>$D98="SNC"</formula>
    </cfRule>
    <cfRule type="expression" dxfId="683" priority="692">
      <formula>$D98="SNB"</formula>
    </cfRule>
    <cfRule type="expression" dxfId="682" priority="693">
      <formula>$D98="SNA"</formula>
    </cfRule>
  </conditionalFormatting>
  <conditionalFormatting sqref="J105:J109">
    <cfRule type="expression" dxfId="681" priority="672">
      <formula>$D105="OPN"</formula>
    </cfRule>
    <cfRule type="expression" dxfId="680" priority="673">
      <formula>$D105="RES"</formula>
    </cfRule>
    <cfRule type="expression" dxfId="679" priority="674">
      <formula>$D105="SMOD"</formula>
    </cfRule>
    <cfRule type="expression" dxfId="678" priority="675">
      <formula>$D105="CDMOD"</formula>
    </cfRule>
    <cfRule type="expression" dxfId="677" priority="676">
      <formula>$D105="ABMOD"</formula>
    </cfRule>
    <cfRule type="expression" dxfId="676" priority="677">
      <formula>$D105="NBC"</formula>
    </cfRule>
    <cfRule type="expression" dxfId="675" priority="678">
      <formula>$D105="NAC"</formula>
    </cfRule>
    <cfRule type="expression" dxfId="674" priority="679">
      <formula>$D105="SND"</formula>
    </cfRule>
    <cfRule type="expression" dxfId="673" priority="680">
      <formula>$D105="SNC"</formula>
    </cfRule>
    <cfRule type="expression" dxfId="672" priority="681">
      <formula>$D105="SNB"</formula>
    </cfRule>
    <cfRule type="expression" dxfId="671" priority="682">
      <formula>$D105="SNA"</formula>
    </cfRule>
  </conditionalFormatting>
  <conditionalFormatting sqref="K32:K38">
    <cfRule type="expression" dxfId="670" priority="661">
      <formula>$D32="OPN"</formula>
    </cfRule>
    <cfRule type="expression" dxfId="669" priority="662">
      <formula>$D32="RES"</formula>
    </cfRule>
    <cfRule type="expression" dxfId="668" priority="663">
      <formula>$D32="SMOD"</formula>
    </cfRule>
    <cfRule type="expression" dxfId="667" priority="664">
      <formula>$D32="CDMOD"</formula>
    </cfRule>
    <cfRule type="expression" dxfId="666" priority="665">
      <formula>$D32="ABMOD"</formula>
    </cfRule>
    <cfRule type="expression" dxfId="665" priority="666">
      <formula>$D32="NBC"</formula>
    </cfRule>
    <cfRule type="expression" dxfId="664" priority="667">
      <formula>$D32="NAC"</formula>
    </cfRule>
    <cfRule type="expression" dxfId="663" priority="668">
      <formula>$D32="SND"</formula>
    </cfRule>
    <cfRule type="expression" dxfId="662" priority="669">
      <formula>$D32="SNC"</formula>
    </cfRule>
    <cfRule type="expression" dxfId="661" priority="670">
      <formula>$D32="SNB"</formula>
    </cfRule>
    <cfRule type="expression" dxfId="660" priority="671">
      <formula>$D32="SNA"</formula>
    </cfRule>
  </conditionalFormatting>
  <conditionalFormatting sqref="K41:K45">
    <cfRule type="expression" dxfId="659" priority="650">
      <formula>$D41="OPN"</formula>
    </cfRule>
    <cfRule type="expression" dxfId="658" priority="651">
      <formula>$D41="RES"</formula>
    </cfRule>
    <cfRule type="expression" dxfId="657" priority="652">
      <formula>$D41="SMOD"</formula>
    </cfRule>
    <cfRule type="expression" dxfId="656" priority="653">
      <formula>$D41="CDMOD"</formula>
    </cfRule>
    <cfRule type="expression" dxfId="655" priority="654">
      <formula>$D41="ABMOD"</formula>
    </cfRule>
    <cfRule type="expression" dxfId="654" priority="655">
      <formula>$D41="NBC"</formula>
    </cfRule>
    <cfRule type="expression" dxfId="653" priority="656">
      <formula>$D41="NAC"</formula>
    </cfRule>
    <cfRule type="expression" dxfId="652" priority="657">
      <formula>$D41="SND"</formula>
    </cfRule>
    <cfRule type="expression" dxfId="651" priority="658">
      <formula>$D41="SNC"</formula>
    </cfRule>
    <cfRule type="expression" dxfId="650" priority="659">
      <formula>$D41="SNB"</formula>
    </cfRule>
    <cfRule type="expression" dxfId="649" priority="660">
      <formula>$D41="SNA"</formula>
    </cfRule>
  </conditionalFormatting>
  <conditionalFormatting sqref="K48:K52">
    <cfRule type="expression" dxfId="648" priority="639">
      <formula>$D48="OPN"</formula>
    </cfRule>
    <cfRule type="expression" dxfId="647" priority="640">
      <formula>$D48="RES"</formula>
    </cfRule>
    <cfRule type="expression" dxfId="646" priority="641">
      <formula>$D48="SMOD"</formula>
    </cfRule>
    <cfRule type="expression" dxfId="645" priority="642">
      <formula>$D48="CDMOD"</formula>
    </cfRule>
    <cfRule type="expression" dxfId="644" priority="643">
      <formula>$D48="ABMOD"</formula>
    </cfRule>
    <cfRule type="expression" dxfId="643" priority="644">
      <formula>$D48="NBC"</formula>
    </cfRule>
    <cfRule type="expression" dxfId="642" priority="645">
      <formula>$D48="NAC"</formula>
    </cfRule>
    <cfRule type="expression" dxfId="641" priority="646">
      <formula>$D48="SND"</formula>
    </cfRule>
    <cfRule type="expression" dxfId="640" priority="647">
      <formula>$D48="SNC"</formula>
    </cfRule>
    <cfRule type="expression" dxfId="639" priority="648">
      <formula>$D48="SNB"</formula>
    </cfRule>
    <cfRule type="expression" dxfId="638" priority="649">
      <formula>$D48="SNA"</formula>
    </cfRule>
  </conditionalFormatting>
  <conditionalFormatting sqref="K55:K59">
    <cfRule type="expression" dxfId="637" priority="628">
      <formula>$D55="OPN"</formula>
    </cfRule>
    <cfRule type="expression" dxfId="636" priority="629">
      <formula>$D55="RES"</formula>
    </cfRule>
    <cfRule type="expression" dxfId="635" priority="630">
      <formula>$D55="SMOD"</formula>
    </cfRule>
    <cfRule type="expression" dxfId="634" priority="631">
      <formula>$D55="CDMOD"</formula>
    </cfRule>
    <cfRule type="expression" dxfId="633" priority="632">
      <formula>$D55="ABMOD"</formula>
    </cfRule>
    <cfRule type="expression" dxfId="632" priority="633">
      <formula>$D55="NBC"</formula>
    </cfRule>
    <cfRule type="expression" dxfId="631" priority="634">
      <formula>$D55="NAC"</formula>
    </cfRule>
    <cfRule type="expression" dxfId="630" priority="635">
      <formula>$D55="SND"</formula>
    </cfRule>
    <cfRule type="expression" dxfId="629" priority="636">
      <formula>$D55="SNC"</formula>
    </cfRule>
    <cfRule type="expression" dxfId="628" priority="637">
      <formula>$D55="SNB"</formula>
    </cfRule>
    <cfRule type="expression" dxfId="627" priority="638">
      <formula>$D55="SNA"</formula>
    </cfRule>
  </conditionalFormatting>
  <conditionalFormatting sqref="K62:K68">
    <cfRule type="expression" dxfId="626" priority="617">
      <formula>$D62="OPN"</formula>
    </cfRule>
    <cfRule type="expression" dxfId="625" priority="618">
      <formula>$D62="RES"</formula>
    </cfRule>
    <cfRule type="expression" dxfId="624" priority="619">
      <formula>$D62="SMOD"</formula>
    </cfRule>
    <cfRule type="expression" dxfId="623" priority="620">
      <formula>$D62="CDMOD"</formula>
    </cfRule>
    <cfRule type="expression" dxfId="622" priority="621">
      <formula>$D62="ABMOD"</formula>
    </cfRule>
    <cfRule type="expression" dxfId="621" priority="622">
      <formula>$D62="NBC"</formula>
    </cfRule>
    <cfRule type="expression" dxfId="620" priority="623">
      <formula>$D62="NAC"</formula>
    </cfRule>
    <cfRule type="expression" dxfId="619" priority="624">
      <formula>$D62="SND"</formula>
    </cfRule>
    <cfRule type="expression" dxfId="618" priority="625">
      <formula>$D62="SNC"</formula>
    </cfRule>
    <cfRule type="expression" dxfId="617" priority="626">
      <formula>$D62="SNB"</formula>
    </cfRule>
    <cfRule type="expression" dxfId="616" priority="627">
      <formula>$D62="SNA"</formula>
    </cfRule>
  </conditionalFormatting>
  <conditionalFormatting sqref="K71:K81">
    <cfRule type="expression" dxfId="615" priority="606">
      <formula>$D71="OPN"</formula>
    </cfRule>
    <cfRule type="expression" dxfId="614" priority="607">
      <formula>$D71="RES"</formula>
    </cfRule>
    <cfRule type="expression" dxfId="613" priority="608">
      <formula>$D71="SMOD"</formula>
    </cfRule>
    <cfRule type="expression" dxfId="612" priority="609">
      <formula>$D71="CDMOD"</formula>
    </cfRule>
    <cfRule type="expression" dxfId="611" priority="610">
      <formula>$D71="ABMOD"</formula>
    </cfRule>
    <cfRule type="expression" dxfId="610" priority="611">
      <formula>$D71="NBC"</formula>
    </cfRule>
    <cfRule type="expression" dxfId="609" priority="612">
      <formula>$D71="NAC"</formula>
    </cfRule>
    <cfRule type="expression" dxfId="608" priority="613">
      <formula>$D71="SND"</formula>
    </cfRule>
    <cfRule type="expression" dxfId="607" priority="614">
      <formula>$D71="SNC"</formula>
    </cfRule>
    <cfRule type="expression" dxfId="606" priority="615">
      <formula>$D71="SNB"</formula>
    </cfRule>
    <cfRule type="expression" dxfId="605" priority="616">
      <formula>$D71="SNA"</formula>
    </cfRule>
  </conditionalFormatting>
  <conditionalFormatting sqref="K84:K88">
    <cfRule type="expression" dxfId="604" priority="595">
      <formula>$D84="OPN"</formula>
    </cfRule>
    <cfRule type="expression" dxfId="603" priority="596">
      <formula>$D84="RES"</formula>
    </cfRule>
    <cfRule type="expression" dxfId="602" priority="597">
      <formula>$D84="SMOD"</formula>
    </cfRule>
    <cfRule type="expression" dxfId="601" priority="598">
      <formula>$D84="CDMOD"</formula>
    </cfRule>
    <cfRule type="expression" dxfId="600" priority="599">
      <formula>$D84="ABMOD"</formula>
    </cfRule>
    <cfRule type="expression" dxfId="599" priority="600">
      <formula>$D84="NBC"</formula>
    </cfRule>
    <cfRule type="expression" dxfId="598" priority="601">
      <formula>$D84="NAC"</formula>
    </cfRule>
    <cfRule type="expression" dxfId="597" priority="602">
      <formula>$D84="SND"</formula>
    </cfRule>
    <cfRule type="expression" dxfId="596" priority="603">
      <formula>$D84="SNC"</formula>
    </cfRule>
    <cfRule type="expression" dxfId="595" priority="604">
      <formula>$D84="SNB"</formula>
    </cfRule>
    <cfRule type="expression" dxfId="594" priority="605">
      <formula>$D84="SNA"</formula>
    </cfRule>
  </conditionalFormatting>
  <conditionalFormatting sqref="G91:G93">
    <cfRule type="expression" dxfId="593" priority="584">
      <formula>$D91="OPN"</formula>
    </cfRule>
    <cfRule type="expression" dxfId="592" priority="585">
      <formula>$D91="RES"</formula>
    </cfRule>
    <cfRule type="expression" dxfId="591" priority="586">
      <formula>$D91="SMOD"</formula>
    </cfRule>
    <cfRule type="expression" dxfId="590" priority="587">
      <formula>$D91="CDMOD"</formula>
    </cfRule>
    <cfRule type="expression" dxfId="589" priority="588">
      <formula>$D91="ABMOD"</formula>
    </cfRule>
    <cfRule type="expression" dxfId="588" priority="589">
      <formula>$D91="NBC"</formula>
    </cfRule>
    <cfRule type="expression" dxfId="587" priority="590">
      <formula>$D91="NAC"</formula>
    </cfRule>
    <cfRule type="expression" dxfId="586" priority="591">
      <formula>$D91="SND"</formula>
    </cfRule>
    <cfRule type="expression" dxfId="585" priority="592">
      <formula>$D91="SNC"</formula>
    </cfRule>
    <cfRule type="expression" dxfId="584" priority="593">
      <formula>$D91="SNB"</formula>
    </cfRule>
    <cfRule type="expression" dxfId="583" priority="594">
      <formula>$D91="SNA"</formula>
    </cfRule>
  </conditionalFormatting>
  <conditionalFormatting sqref="H91:H93">
    <cfRule type="expression" dxfId="582" priority="573">
      <formula>$D91="OPN"</formula>
    </cfRule>
    <cfRule type="expression" dxfId="581" priority="574">
      <formula>$D91="RES"</formula>
    </cfRule>
    <cfRule type="expression" dxfId="580" priority="575">
      <formula>$D91="SMOD"</formula>
    </cfRule>
    <cfRule type="expression" dxfId="579" priority="576">
      <formula>$D91="CDMOD"</formula>
    </cfRule>
    <cfRule type="expression" dxfId="578" priority="577">
      <formula>$D91="ABMOD"</formula>
    </cfRule>
    <cfRule type="expression" dxfId="577" priority="578">
      <formula>$D91="NBC"</formula>
    </cfRule>
    <cfRule type="expression" dxfId="576" priority="579">
      <formula>$D91="NAC"</formula>
    </cfRule>
    <cfRule type="expression" dxfId="575" priority="580">
      <formula>$D91="SND"</formula>
    </cfRule>
    <cfRule type="expression" dxfId="574" priority="581">
      <formula>$D91="SNC"</formula>
    </cfRule>
    <cfRule type="expression" dxfId="573" priority="582">
      <formula>$D91="SNB"</formula>
    </cfRule>
    <cfRule type="expression" dxfId="572" priority="583">
      <formula>$D91="SNA"</formula>
    </cfRule>
  </conditionalFormatting>
  <conditionalFormatting sqref="I91:I93">
    <cfRule type="expression" dxfId="571" priority="562">
      <formula>$D91="OPN"</formula>
    </cfRule>
    <cfRule type="expression" dxfId="570" priority="563">
      <formula>$D91="RES"</formula>
    </cfRule>
    <cfRule type="expression" dxfId="569" priority="564">
      <formula>$D91="SMOD"</formula>
    </cfRule>
    <cfRule type="expression" dxfId="568" priority="565">
      <formula>$D91="CDMOD"</formula>
    </cfRule>
    <cfRule type="expression" dxfId="567" priority="566">
      <formula>$D91="ABMOD"</formula>
    </cfRule>
    <cfRule type="expression" dxfId="566" priority="567">
      <formula>$D91="NBC"</formula>
    </cfRule>
    <cfRule type="expression" dxfId="565" priority="568">
      <formula>$D91="NAC"</formula>
    </cfRule>
    <cfRule type="expression" dxfId="564" priority="569">
      <formula>$D91="SND"</formula>
    </cfRule>
    <cfRule type="expression" dxfId="563" priority="570">
      <formula>$D91="SNC"</formula>
    </cfRule>
    <cfRule type="expression" dxfId="562" priority="571">
      <formula>$D91="SNB"</formula>
    </cfRule>
    <cfRule type="expression" dxfId="561" priority="572">
      <formula>$D91="SNA"</formula>
    </cfRule>
  </conditionalFormatting>
  <conditionalFormatting sqref="K91:K95">
    <cfRule type="expression" dxfId="560" priority="551">
      <formula>$D91="OPN"</formula>
    </cfRule>
    <cfRule type="expression" dxfId="559" priority="552">
      <formula>$D91="RES"</formula>
    </cfRule>
    <cfRule type="expression" dxfId="558" priority="553">
      <formula>$D91="SMOD"</formula>
    </cfRule>
    <cfRule type="expression" dxfId="557" priority="554">
      <formula>$D91="CDMOD"</formula>
    </cfRule>
    <cfRule type="expression" dxfId="556" priority="555">
      <formula>$D91="ABMOD"</formula>
    </cfRule>
    <cfRule type="expression" dxfId="555" priority="556">
      <formula>$D91="NBC"</formula>
    </cfRule>
    <cfRule type="expression" dxfId="554" priority="557">
      <formula>$D91="NAC"</formula>
    </cfRule>
    <cfRule type="expression" dxfId="553" priority="558">
      <formula>$D91="SND"</formula>
    </cfRule>
    <cfRule type="expression" dxfId="552" priority="559">
      <formula>$D91="SNC"</formula>
    </cfRule>
    <cfRule type="expression" dxfId="551" priority="560">
      <formula>$D91="SNB"</formula>
    </cfRule>
    <cfRule type="expression" dxfId="550" priority="561">
      <formula>$D91="SNA"</formula>
    </cfRule>
  </conditionalFormatting>
  <conditionalFormatting sqref="K98:K102">
    <cfRule type="expression" dxfId="549" priority="540">
      <formula>$D98="OPN"</formula>
    </cfRule>
    <cfRule type="expression" dxfId="548" priority="541">
      <formula>$D98="RES"</formula>
    </cfRule>
    <cfRule type="expression" dxfId="547" priority="542">
      <formula>$D98="SMOD"</formula>
    </cfRule>
    <cfRule type="expression" dxfId="546" priority="543">
      <formula>$D98="CDMOD"</formula>
    </cfRule>
    <cfRule type="expression" dxfId="545" priority="544">
      <formula>$D98="ABMOD"</formula>
    </cfRule>
    <cfRule type="expression" dxfId="544" priority="545">
      <formula>$D98="NBC"</formula>
    </cfRule>
    <cfRule type="expression" dxfId="543" priority="546">
      <formula>$D98="NAC"</formula>
    </cfRule>
    <cfRule type="expression" dxfId="542" priority="547">
      <formula>$D98="SND"</formula>
    </cfRule>
    <cfRule type="expression" dxfId="541" priority="548">
      <formula>$D98="SNC"</formula>
    </cfRule>
    <cfRule type="expression" dxfId="540" priority="549">
      <formula>$D98="SNB"</formula>
    </cfRule>
    <cfRule type="expression" dxfId="539" priority="550">
      <formula>$D98="SNA"</formula>
    </cfRule>
  </conditionalFormatting>
  <conditionalFormatting sqref="K105:K109">
    <cfRule type="expression" dxfId="538" priority="529">
      <formula>$D105="OPN"</formula>
    </cfRule>
    <cfRule type="expression" dxfId="537" priority="530">
      <formula>$D105="RES"</formula>
    </cfRule>
    <cfRule type="expression" dxfId="536" priority="531">
      <formula>$D105="SMOD"</formula>
    </cfRule>
    <cfRule type="expression" dxfId="535" priority="532">
      <formula>$D105="CDMOD"</formula>
    </cfRule>
    <cfRule type="expression" dxfId="534" priority="533">
      <formula>$D105="ABMOD"</formula>
    </cfRule>
    <cfRule type="expression" dxfId="533" priority="534">
      <formula>$D105="NBC"</formula>
    </cfRule>
    <cfRule type="expression" dxfId="532" priority="535">
      <formula>$D105="NAC"</formula>
    </cfRule>
    <cfRule type="expression" dxfId="531" priority="536">
      <formula>$D105="SND"</formula>
    </cfRule>
    <cfRule type="expression" dxfId="530" priority="537">
      <formula>$D105="SNC"</formula>
    </cfRule>
    <cfRule type="expression" dxfId="529" priority="538">
      <formula>$D105="SNB"</formula>
    </cfRule>
    <cfRule type="expression" dxfId="528" priority="539">
      <formula>$D105="SNA"</formula>
    </cfRule>
  </conditionalFormatting>
  <conditionalFormatting sqref="L32:L38">
    <cfRule type="expression" dxfId="527" priority="518">
      <formula>$D32="OPN"</formula>
    </cfRule>
    <cfRule type="expression" dxfId="526" priority="519">
      <formula>$D32="RES"</formula>
    </cfRule>
    <cfRule type="expression" dxfId="525" priority="520">
      <formula>$D32="SMOD"</formula>
    </cfRule>
    <cfRule type="expression" dxfId="524" priority="521">
      <formula>$D32="CDMOD"</formula>
    </cfRule>
    <cfRule type="expression" dxfId="523" priority="522">
      <formula>$D32="ABMOD"</formula>
    </cfRule>
    <cfRule type="expression" dxfId="522" priority="523">
      <formula>$D32="NBC"</formula>
    </cfRule>
    <cfRule type="expression" dxfId="521" priority="524">
      <formula>$D32="NAC"</formula>
    </cfRule>
    <cfRule type="expression" dxfId="520" priority="525">
      <formula>$D32="SND"</formula>
    </cfRule>
    <cfRule type="expression" dxfId="519" priority="526">
      <formula>$D32="SNC"</formula>
    </cfRule>
    <cfRule type="expression" dxfId="518" priority="527">
      <formula>$D32="SNB"</formula>
    </cfRule>
    <cfRule type="expression" dxfId="517" priority="528">
      <formula>$D32="SNA"</formula>
    </cfRule>
  </conditionalFormatting>
  <conditionalFormatting sqref="L41:L45">
    <cfRule type="expression" dxfId="516" priority="507">
      <formula>$D41="OPN"</formula>
    </cfRule>
    <cfRule type="expression" dxfId="515" priority="508">
      <formula>$D41="RES"</formula>
    </cfRule>
    <cfRule type="expression" dxfId="514" priority="509">
      <formula>$D41="SMOD"</formula>
    </cfRule>
    <cfRule type="expression" dxfId="513" priority="510">
      <formula>$D41="CDMOD"</formula>
    </cfRule>
    <cfRule type="expression" dxfId="512" priority="511">
      <formula>$D41="ABMOD"</formula>
    </cfRule>
    <cfRule type="expression" dxfId="511" priority="512">
      <formula>$D41="NBC"</formula>
    </cfRule>
    <cfRule type="expression" dxfId="510" priority="513">
      <formula>$D41="NAC"</formula>
    </cfRule>
    <cfRule type="expression" dxfId="509" priority="514">
      <formula>$D41="SND"</formula>
    </cfRule>
    <cfRule type="expression" dxfId="508" priority="515">
      <formula>$D41="SNC"</formula>
    </cfRule>
    <cfRule type="expression" dxfId="507" priority="516">
      <formula>$D41="SNB"</formula>
    </cfRule>
    <cfRule type="expression" dxfId="506" priority="517">
      <formula>$D41="SNA"</formula>
    </cfRule>
  </conditionalFormatting>
  <conditionalFormatting sqref="L48:L52">
    <cfRule type="expression" dxfId="505" priority="496">
      <formula>$D48="OPN"</formula>
    </cfRule>
    <cfRule type="expression" dxfId="504" priority="497">
      <formula>$D48="RES"</formula>
    </cfRule>
    <cfRule type="expression" dxfId="503" priority="498">
      <formula>$D48="SMOD"</formula>
    </cfRule>
    <cfRule type="expression" dxfId="502" priority="499">
      <formula>$D48="CDMOD"</formula>
    </cfRule>
    <cfRule type="expression" dxfId="501" priority="500">
      <formula>$D48="ABMOD"</formula>
    </cfRule>
    <cfRule type="expression" dxfId="500" priority="501">
      <formula>$D48="NBC"</formula>
    </cfRule>
    <cfRule type="expression" dxfId="499" priority="502">
      <formula>$D48="NAC"</formula>
    </cfRule>
    <cfRule type="expression" dxfId="498" priority="503">
      <formula>$D48="SND"</formula>
    </cfRule>
    <cfRule type="expression" dxfId="497" priority="504">
      <formula>$D48="SNC"</formula>
    </cfRule>
    <cfRule type="expression" dxfId="496" priority="505">
      <formula>$D48="SNB"</formula>
    </cfRule>
    <cfRule type="expression" dxfId="495" priority="506">
      <formula>$D48="SNA"</formula>
    </cfRule>
  </conditionalFormatting>
  <conditionalFormatting sqref="L55:L59">
    <cfRule type="expression" dxfId="494" priority="485">
      <formula>$D55="OPN"</formula>
    </cfRule>
    <cfRule type="expression" dxfId="493" priority="486">
      <formula>$D55="RES"</formula>
    </cfRule>
    <cfRule type="expression" dxfId="492" priority="487">
      <formula>$D55="SMOD"</formula>
    </cfRule>
    <cfRule type="expression" dxfId="491" priority="488">
      <formula>$D55="CDMOD"</formula>
    </cfRule>
    <cfRule type="expression" dxfId="490" priority="489">
      <formula>$D55="ABMOD"</formula>
    </cfRule>
    <cfRule type="expression" dxfId="489" priority="490">
      <formula>$D55="NBC"</formula>
    </cfRule>
    <cfRule type="expression" dxfId="488" priority="491">
      <formula>$D55="NAC"</formula>
    </cfRule>
    <cfRule type="expression" dxfId="487" priority="492">
      <formula>$D55="SND"</formula>
    </cfRule>
    <cfRule type="expression" dxfId="486" priority="493">
      <formula>$D55="SNC"</formula>
    </cfRule>
    <cfRule type="expression" dxfId="485" priority="494">
      <formula>$D55="SNB"</formula>
    </cfRule>
    <cfRule type="expression" dxfId="484" priority="495">
      <formula>$D55="SNA"</formula>
    </cfRule>
  </conditionalFormatting>
  <conditionalFormatting sqref="L62:L68">
    <cfRule type="expression" dxfId="483" priority="474">
      <formula>$D62="OPN"</formula>
    </cfRule>
    <cfRule type="expression" dxfId="482" priority="475">
      <formula>$D62="RES"</formula>
    </cfRule>
    <cfRule type="expression" dxfId="481" priority="476">
      <formula>$D62="SMOD"</formula>
    </cfRule>
    <cfRule type="expression" dxfId="480" priority="477">
      <formula>$D62="CDMOD"</formula>
    </cfRule>
    <cfRule type="expression" dxfId="479" priority="478">
      <formula>$D62="ABMOD"</formula>
    </cfRule>
    <cfRule type="expression" dxfId="478" priority="479">
      <formula>$D62="NBC"</formula>
    </cfRule>
    <cfRule type="expression" dxfId="477" priority="480">
      <formula>$D62="NAC"</formula>
    </cfRule>
    <cfRule type="expression" dxfId="476" priority="481">
      <formula>$D62="SND"</formula>
    </cfRule>
    <cfRule type="expression" dxfId="475" priority="482">
      <formula>$D62="SNC"</formula>
    </cfRule>
    <cfRule type="expression" dxfId="474" priority="483">
      <formula>$D62="SNB"</formula>
    </cfRule>
    <cfRule type="expression" dxfId="473" priority="484">
      <formula>$D62="SNA"</formula>
    </cfRule>
  </conditionalFormatting>
  <conditionalFormatting sqref="L71:L81">
    <cfRule type="expression" dxfId="472" priority="463">
      <formula>$D71="OPN"</formula>
    </cfRule>
    <cfRule type="expression" dxfId="471" priority="464">
      <formula>$D71="RES"</formula>
    </cfRule>
    <cfRule type="expression" dxfId="470" priority="465">
      <formula>$D71="SMOD"</formula>
    </cfRule>
    <cfRule type="expression" dxfId="469" priority="466">
      <formula>$D71="CDMOD"</formula>
    </cfRule>
    <cfRule type="expression" dxfId="468" priority="467">
      <formula>$D71="ABMOD"</formula>
    </cfRule>
    <cfRule type="expression" dxfId="467" priority="468">
      <formula>$D71="NBC"</formula>
    </cfRule>
    <cfRule type="expression" dxfId="466" priority="469">
      <formula>$D71="NAC"</formula>
    </cfRule>
    <cfRule type="expression" dxfId="465" priority="470">
      <formula>$D71="SND"</formula>
    </cfRule>
    <cfRule type="expression" dxfId="464" priority="471">
      <formula>$D71="SNC"</formula>
    </cfRule>
    <cfRule type="expression" dxfId="463" priority="472">
      <formula>$D71="SNB"</formula>
    </cfRule>
    <cfRule type="expression" dxfId="462" priority="473">
      <formula>$D71="SNA"</formula>
    </cfRule>
  </conditionalFormatting>
  <conditionalFormatting sqref="L84:L88">
    <cfRule type="expression" dxfId="461" priority="452">
      <formula>$D84="OPN"</formula>
    </cfRule>
    <cfRule type="expression" dxfId="460" priority="453">
      <formula>$D84="RES"</formula>
    </cfRule>
    <cfRule type="expression" dxfId="459" priority="454">
      <formula>$D84="SMOD"</formula>
    </cfRule>
    <cfRule type="expression" dxfId="458" priority="455">
      <formula>$D84="CDMOD"</formula>
    </cfRule>
    <cfRule type="expression" dxfId="457" priority="456">
      <formula>$D84="ABMOD"</formula>
    </cfRule>
    <cfRule type="expression" dxfId="456" priority="457">
      <formula>$D84="NBC"</formula>
    </cfRule>
    <cfRule type="expression" dxfId="455" priority="458">
      <formula>$D84="NAC"</formula>
    </cfRule>
    <cfRule type="expression" dxfId="454" priority="459">
      <formula>$D84="SND"</formula>
    </cfRule>
    <cfRule type="expression" dxfId="453" priority="460">
      <formula>$D84="SNC"</formula>
    </cfRule>
    <cfRule type="expression" dxfId="452" priority="461">
      <formula>$D84="SNB"</formula>
    </cfRule>
    <cfRule type="expression" dxfId="451" priority="462">
      <formula>$D84="SNA"</formula>
    </cfRule>
  </conditionalFormatting>
  <conditionalFormatting sqref="L91:L95">
    <cfRule type="expression" dxfId="450" priority="441">
      <formula>$D91="OPN"</formula>
    </cfRule>
    <cfRule type="expression" dxfId="449" priority="442">
      <formula>$D91="RES"</formula>
    </cfRule>
    <cfRule type="expression" dxfId="448" priority="443">
      <formula>$D91="SMOD"</formula>
    </cfRule>
    <cfRule type="expression" dxfId="447" priority="444">
      <formula>$D91="CDMOD"</formula>
    </cfRule>
    <cfRule type="expression" dxfId="446" priority="445">
      <formula>$D91="ABMOD"</formula>
    </cfRule>
    <cfRule type="expression" dxfId="445" priority="446">
      <formula>$D91="NBC"</formula>
    </cfRule>
    <cfRule type="expression" dxfId="444" priority="447">
      <formula>$D91="NAC"</formula>
    </cfRule>
    <cfRule type="expression" dxfId="443" priority="448">
      <formula>$D91="SND"</formula>
    </cfRule>
    <cfRule type="expression" dxfId="442" priority="449">
      <formula>$D91="SNC"</formula>
    </cfRule>
    <cfRule type="expression" dxfId="441" priority="450">
      <formula>$D91="SNB"</formula>
    </cfRule>
    <cfRule type="expression" dxfId="440" priority="451">
      <formula>$D91="SNA"</formula>
    </cfRule>
  </conditionalFormatting>
  <conditionalFormatting sqref="L98:L102">
    <cfRule type="expression" dxfId="439" priority="430">
      <formula>$D98="OPN"</formula>
    </cfRule>
    <cfRule type="expression" dxfId="438" priority="431">
      <formula>$D98="RES"</formula>
    </cfRule>
    <cfRule type="expression" dxfId="437" priority="432">
      <formula>$D98="SMOD"</formula>
    </cfRule>
    <cfRule type="expression" dxfId="436" priority="433">
      <formula>$D98="CDMOD"</formula>
    </cfRule>
    <cfRule type="expression" dxfId="435" priority="434">
      <formula>$D98="ABMOD"</formula>
    </cfRule>
    <cfRule type="expression" dxfId="434" priority="435">
      <formula>$D98="NBC"</formula>
    </cfRule>
    <cfRule type="expression" dxfId="433" priority="436">
      <formula>$D98="NAC"</formula>
    </cfRule>
    <cfRule type="expression" dxfId="432" priority="437">
      <formula>$D98="SND"</formula>
    </cfRule>
    <cfRule type="expression" dxfId="431" priority="438">
      <formula>$D98="SNC"</formula>
    </cfRule>
    <cfRule type="expression" dxfId="430" priority="439">
      <formula>$D98="SNB"</formula>
    </cfRule>
    <cfRule type="expression" dxfId="429" priority="440">
      <formula>$D98="SNA"</formula>
    </cfRule>
  </conditionalFormatting>
  <conditionalFormatting sqref="L105:L109">
    <cfRule type="expression" dxfId="428" priority="419">
      <formula>$D105="OPN"</formula>
    </cfRule>
    <cfRule type="expression" dxfId="427" priority="420">
      <formula>$D105="RES"</formula>
    </cfRule>
    <cfRule type="expression" dxfId="426" priority="421">
      <formula>$D105="SMOD"</formula>
    </cfRule>
    <cfRule type="expression" dxfId="425" priority="422">
      <formula>$D105="CDMOD"</formula>
    </cfRule>
    <cfRule type="expression" dxfId="424" priority="423">
      <formula>$D105="ABMOD"</formula>
    </cfRule>
    <cfRule type="expression" dxfId="423" priority="424">
      <formula>$D105="NBC"</formula>
    </cfRule>
    <cfRule type="expression" dxfId="422" priority="425">
      <formula>$D105="NAC"</formula>
    </cfRule>
    <cfRule type="expression" dxfId="421" priority="426">
      <formula>$D105="SND"</formula>
    </cfRule>
    <cfRule type="expression" dxfId="420" priority="427">
      <formula>$D105="SNC"</formula>
    </cfRule>
    <cfRule type="expression" dxfId="419" priority="428">
      <formula>$D105="SNB"</formula>
    </cfRule>
    <cfRule type="expression" dxfId="418" priority="429">
      <formula>$D105="SNA"</formula>
    </cfRule>
  </conditionalFormatting>
  <conditionalFormatting sqref="M32:M38">
    <cfRule type="expression" dxfId="417" priority="408">
      <formula>$D32="OPN"</formula>
    </cfRule>
    <cfRule type="expression" dxfId="416" priority="409">
      <formula>$D32="RES"</formula>
    </cfRule>
    <cfRule type="expression" dxfId="415" priority="410">
      <formula>$D32="SMOD"</formula>
    </cfRule>
    <cfRule type="expression" dxfId="414" priority="411">
      <formula>$D32="CDMOD"</formula>
    </cfRule>
    <cfRule type="expression" dxfId="413" priority="412">
      <formula>$D32="ABMOD"</formula>
    </cfRule>
    <cfRule type="expression" dxfId="412" priority="413">
      <formula>$D32="NBC"</formula>
    </cfRule>
    <cfRule type="expression" dxfId="411" priority="414">
      <formula>$D32="NAC"</formula>
    </cfRule>
    <cfRule type="expression" dxfId="410" priority="415">
      <formula>$D32="SND"</formula>
    </cfRule>
    <cfRule type="expression" dxfId="409" priority="416">
      <formula>$D32="SNC"</formula>
    </cfRule>
    <cfRule type="expression" dxfId="408" priority="417">
      <formula>$D32="SNB"</formula>
    </cfRule>
    <cfRule type="expression" dxfId="407" priority="418">
      <formula>$D32="SNA"</formula>
    </cfRule>
  </conditionalFormatting>
  <conditionalFormatting sqref="M41:M45">
    <cfRule type="expression" dxfId="406" priority="397">
      <formula>$D41="OPN"</formula>
    </cfRule>
    <cfRule type="expression" dxfId="405" priority="398">
      <formula>$D41="RES"</formula>
    </cfRule>
    <cfRule type="expression" dxfId="404" priority="399">
      <formula>$D41="SMOD"</formula>
    </cfRule>
    <cfRule type="expression" dxfId="403" priority="400">
      <formula>$D41="CDMOD"</formula>
    </cfRule>
    <cfRule type="expression" dxfId="402" priority="401">
      <formula>$D41="ABMOD"</formula>
    </cfRule>
    <cfRule type="expression" dxfId="401" priority="402">
      <formula>$D41="NBC"</formula>
    </cfRule>
    <cfRule type="expression" dxfId="400" priority="403">
      <formula>$D41="NAC"</formula>
    </cfRule>
    <cfRule type="expression" dxfId="399" priority="404">
      <formula>$D41="SND"</formula>
    </cfRule>
    <cfRule type="expression" dxfId="398" priority="405">
      <formula>$D41="SNC"</formula>
    </cfRule>
    <cfRule type="expression" dxfId="397" priority="406">
      <formula>$D41="SNB"</formula>
    </cfRule>
    <cfRule type="expression" dxfId="396" priority="407">
      <formula>$D41="SNA"</formula>
    </cfRule>
  </conditionalFormatting>
  <conditionalFormatting sqref="M48:M52">
    <cfRule type="expression" dxfId="395" priority="386">
      <formula>$D48="OPN"</formula>
    </cfRule>
    <cfRule type="expression" dxfId="394" priority="387">
      <formula>$D48="RES"</formula>
    </cfRule>
    <cfRule type="expression" dxfId="393" priority="388">
      <formula>$D48="SMOD"</formula>
    </cfRule>
    <cfRule type="expression" dxfId="392" priority="389">
      <formula>$D48="CDMOD"</formula>
    </cfRule>
    <cfRule type="expression" dxfId="391" priority="390">
      <formula>$D48="ABMOD"</formula>
    </cfRule>
    <cfRule type="expression" dxfId="390" priority="391">
      <formula>$D48="NBC"</formula>
    </cfRule>
    <cfRule type="expression" dxfId="389" priority="392">
      <formula>$D48="NAC"</formula>
    </cfRule>
    <cfRule type="expression" dxfId="388" priority="393">
      <formula>$D48="SND"</formula>
    </cfRule>
    <cfRule type="expression" dxfId="387" priority="394">
      <formula>$D48="SNC"</formula>
    </cfRule>
    <cfRule type="expression" dxfId="386" priority="395">
      <formula>$D48="SNB"</formula>
    </cfRule>
    <cfRule type="expression" dxfId="385" priority="396">
      <formula>$D48="SNA"</formula>
    </cfRule>
  </conditionalFormatting>
  <conditionalFormatting sqref="M55:M59">
    <cfRule type="expression" dxfId="384" priority="375">
      <formula>$D55="OPN"</formula>
    </cfRule>
    <cfRule type="expression" dxfId="383" priority="376">
      <formula>$D55="RES"</formula>
    </cfRule>
    <cfRule type="expression" dxfId="382" priority="377">
      <formula>$D55="SMOD"</formula>
    </cfRule>
    <cfRule type="expression" dxfId="381" priority="378">
      <formula>$D55="CDMOD"</formula>
    </cfRule>
    <cfRule type="expression" dxfId="380" priority="379">
      <formula>$D55="ABMOD"</formula>
    </cfRule>
    <cfRule type="expression" dxfId="379" priority="380">
      <formula>$D55="NBC"</formula>
    </cfRule>
    <cfRule type="expression" dxfId="378" priority="381">
      <formula>$D55="NAC"</formula>
    </cfRule>
    <cfRule type="expression" dxfId="377" priority="382">
      <formula>$D55="SND"</formula>
    </cfRule>
    <cfRule type="expression" dxfId="376" priority="383">
      <formula>$D55="SNC"</formula>
    </cfRule>
    <cfRule type="expression" dxfId="375" priority="384">
      <formula>$D55="SNB"</formula>
    </cfRule>
    <cfRule type="expression" dxfId="374" priority="385">
      <formula>$D55="SNA"</formula>
    </cfRule>
  </conditionalFormatting>
  <conditionalFormatting sqref="M62:M68">
    <cfRule type="expression" dxfId="373" priority="364">
      <formula>$D62="OPN"</formula>
    </cfRule>
    <cfRule type="expression" dxfId="372" priority="365">
      <formula>$D62="RES"</formula>
    </cfRule>
    <cfRule type="expression" dxfId="371" priority="366">
      <formula>$D62="SMOD"</formula>
    </cfRule>
    <cfRule type="expression" dxfId="370" priority="367">
      <formula>$D62="CDMOD"</formula>
    </cfRule>
    <cfRule type="expression" dxfId="369" priority="368">
      <formula>$D62="ABMOD"</formula>
    </cfRule>
    <cfRule type="expression" dxfId="368" priority="369">
      <formula>$D62="NBC"</formula>
    </cfRule>
    <cfRule type="expression" dxfId="367" priority="370">
      <formula>$D62="NAC"</formula>
    </cfRule>
    <cfRule type="expression" dxfId="366" priority="371">
      <formula>$D62="SND"</formula>
    </cfRule>
    <cfRule type="expression" dxfId="365" priority="372">
      <formula>$D62="SNC"</formula>
    </cfRule>
    <cfRule type="expression" dxfId="364" priority="373">
      <formula>$D62="SNB"</formula>
    </cfRule>
    <cfRule type="expression" dxfId="363" priority="374">
      <formula>$D62="SNA"</formula>
    </cfRule>
  </conditionalFormatting>
  <conditionalFormatting sqref="M71:M81">
    <cfRule type="expression" dxfId="362" priority="353">
      <formula>$D71="OPN"</formula>
    </cfRule>
    <cfRule type="expression" dxfId="361" priority="354">
      <formula>$D71="RES"</formula>
    </cfRule>
    <cfRule type="expression" dxfId="360" priority="355">
      <formula>$D71="SMOD"</formula>
    </cfRule>
    <cfRule type="expression" dxfId="359" priority="356">
      <formula>$D71="CDMOD"</formula>
    </cfRule>
    <cfRule type="expression" dxfId="358" priority="357">
      <formula>$D71="ABMOD"</formula>
    </cfRule>
    <cfRule type="expression" dxfId="357" priority="358">
      <formula>$D71="NBC"</formula>
    </cfRule>
    <cfRule type="expression" dxfId="356" priority="359">
      <formula>$D71="NAC"</formula>
    </cfRule>
    <cfRule type="expression" dxfId="355" priority="360">
      <formula>$D71="SND"</formula>
    </cfRule>
    <cfRule type="expression" dxfId="354" priority="361">
      <formula>$D71="SNC"</formula>
    </cfRule>
    <cfRule type="expression" dxfId="353" priority="362">
      <formula>$D71="SNB"</formula>
    </cfRule>
    <cfRule type="expression" dxfId="352" priority="363">
      <formula>$D71="SNA"</formula>
    </cfRule>
  </conditionalFormatting>
  <conditionalFormatting sqref="M84 M86 M88">
    <cfRule type="expression" dxfId="351" priority="342">
      <formula>$D84="OPN"</formula>
    </cfRule>
    <cfRule type="expression" dxfId="350" priority="343">
      <formula>$D84="RES"</formula>
    </cfRule>
    <cfRule type="expression" dxfId="349" priority="344">
      <formula>$D84="SMOD"</formula>
    </cfRule>
    <cfRule type="expression" dxfId="348" priority="345">
      <formula>$D84="CDMOD"</formula>
    </cfRule>
    <cfRule type="expression" dxfId="347" priority="346">
      <formula>$D84="ABMOD"</formula>
    </cfRule>
    <cfRule type="expression" dxfId="346" priority="347">
      <formula>$D84="NBC"</formula>
    </cfRule>
    <cfRule type="expression" dxfId="345" priority="348">
      <formula>$D84="NAC"</formula>
    </cfRule>
    <cfRule type="expression" dxfId="344" priority="349">
      <formula>$D84="SND"</formula>
    </cfRule>
    <cfRule type="expression" dxfId="343" priority="350">
      <formula>$D84="SNC"</formula>
    </cfRule>
    <cfRule type="expression" dxfId="342" priority="351">
      <formula>$D84="SNB"</formula>
    </cfRule>
    <cfRule type="expression" dxfId="341" priority="352">
      <formula>$D84="SNA"</formula>
    </cfRule>
  </conditionalFormatting>
  <conditionalFormatting sqref="M91:M95">
    <cfRule type="expression" dxfId="340" priority="331">
      <formula>$D91="OPN"</formula>
    </cfRule>
    <cfRule type="expression" dxfId="339" priority="332">
      <formula>$D91="RES"</formula>
    </cfRule>
    <cfRule type="expression" dxfId="338" priority="333">
      <formula>$D91="SMOD"</formula>
    </cfRule>
    <cfRule type="expression" dxfId="337" priority="334">
      <formula>$D91="CDMOD"</formula>
    </cfRule>
    <cfRule type="expression" dxfId="336" priority="335">
      <formula>$D91="ABMOD"</formula>
    </cfRule>
    <cfRule type="expression" dxfId="335" priority="336">
      <formula>$D91="NBC"</formula>
    </cfRule>
    <cfRule type="expression" dxfId="334" priority="337">
      <formula>$D91="NAC"</formula>
    </cfRule>
    <cfRule type="expression" dxfId="333" priority="338">
      <formula>$D91="SND"</formula>
    </cfRule>
    <cfRule type="expression" dxfId="332" priority="339">
      <formula>$D91="SNC"</formula>
    </cfRule>
    <cfRule type="expression" dxfId="331" priority="340">
      <formula>$D91="SNB"</formula>
    </cfRule>
    <cfRule type="expression" dxfId="330" priority="341">
      <formula>$D91="SNA"</formula>
    </cfRule>
  </conditionalFormatting>
  <conditionalFormatting sqref="M98:M102">
    <cfRule type="expression" dxfId="329" priority="320">
      <formula>$D98="OPN"</formula>
    </cfRule>
    <cfRule type="expression" dxfId="328" priority="321">
      <formula>$D98="RES"</formula>
    </cfRule>
    <cfRule type="expression" dxfId="327" priority="322">
      <formula>$D98="SMOD"</formula>
    </cfRule>
    <cfRule type="expression" dxfId="326" priority="323">
      <formula>$D98="CDMOD"</formula>
    </cfRule>
    <cfRule type="expression" dxfId="325" priority="324">
      <formula>$D98="ABMOD"</formula>
    </cfRule>
    <cfRule type="expression" dxfId="324" priority="325">
      <formula>$D98="NBC"</formula>
    </cfRule>
    <cfRule type="expression" dxfId="323" priority="326">
      <formula>$D98="NAC"</formula>
    </cfRule>
    <cfRule type="expression" dxfId="322" priority="327">
      <formula>$D98="SND"</formula>
    </cfRule>
    <cfRule type="expression" dxfId="321" priority="328">
      <formula>$D98="SNC"</formula>
    </cfRule>
    <cfRule type="expression" dxfId="320" priority="329">
      <formula>$D98="SNB"</formula>
    </cfRule>
    <cfRule type="expression" dxfId="319" priority="330">
      <formula>$D98="SNA"</formula>
    </cfRule>
  </conditionalFormatting>
  <conditionalFormatting sqref="M105:M109">
    <cfRule type="expression" dxfId="318" priority="309">
      <formula>$D105="OPN"</formula>
    </cfRule>
    <cfRule type="expression" dxfId="317" priority="310">
      <formula>$D105="RES"</formula>
    </cfRule>
    <cfRule type="expression" dxfId="316" priority="311">
      <formula>$D105="SMOD"</formula>
    </cfRule>
    <cfRule type="expression" dxfId="315" priority="312">
      <formula>$D105="CDMOD"</formula>
    </cfRule>
    <cfRule type="expression" dxfId="314" priority="313">
      <formula>$D105="ABMOD"</formula>
    </cfRule>
    <cfRule type="expression" dxfId="313" priority="314">
      <formula>$D105="NBC"</formula>
    </cfRule>
    <cfRule type="expression" dxfId="312" priority="315">
      <formula>$D105="NAC"</formula>
    </cfRule>
    <cfRule type="expression" dxfId="311" priority="316">
      <formula>$D105="SND"</formula>
    </cfRule>
    <cfRule type="expression" dxfId="310" priority="317">
      <formula>$D105="SNC"</formula>
    </cfRule>
    <cfRule type="expression" dxfId="309" priority="318">
      <formula>$D105="SNB"</formula>
    </cfRule>
    <cfRule type="expression" dxfId="308" priority="319">
      <formula>$D105="SNA"</formula>
    </cfRule>
  </conditionalFormatting>
  <conditionalFormatting sqref="M85">
    <cfRule type="expression" dxfId="307" priority="298">
      <formula>$D85="OPN"</formula>
    </cfRule>
    <cfRule type="expression" dxfId="306" priority="299">
      <formula>$D85="RES"</formula>
    </cfRule>
    <cfRule type="expression" dxfId="305" priority="300">
      <formula>$D85="SMOD"</formula>
    </cfRule>
    <cfRule type="expression" dxfId="304" priority="301">
      <formula>$D85="CDMOD"</formula>
    </cfRule>
    <cfRule type="expression" dxfId="303" priority="302">
      <formula>$D85="ABMOD"</formula>
    </cfRule>
    <cfRule type="expression" dxfId="302" priority="303">
      <formula>$D85="NBC"</formula>
    </cfRule>
    <cfRule type="expression" dxfId="301" priority="304">
      <formula>$D85="NAC"</formula>
    </cfRule>
    <cfRule type="expression" dxfId="300" priority="305">
      <formula>$D85="SND"</formula>
    </cfRule>
    <cfRule type="expression" dxfId="299" priority="306">
      <formula>$D85="SNC"</formula>
    </cfRule>
    <cfRule type="expression" dxfId="298" priority="307">
      <formula>$D85="SNB"</formula>
    </cfRule>
    <cfRule type="expression" dxfId="297" priority="308">
      <formula>$D85="SNA"</formula>
    </cfRule>
  </conditionalFormatting>
  <conditionalFormatting sqref="M87">
    <cfRule type="expression" dxfId="296" priority="287">
      <formula>$D87="OPN"</formula>
    </cfRule>
    <cfRule type="expression" dxfId="295" priority="288">
      <formula>$D87="RES"</formula>
    </cfRule>
    <cfRule type="expression" dxfId="294" priority="289">
      <formula>$D87="SMOD"</formula>
    </cfRule>
    <cfRule type="expression" dxfId="293" priority="290">
      <formula>$D87="CDMOD"</formula>
    </cfRule>
    <cfRule type="expression" dxfId="292" priority="291">
      <formula>$D87="ABMOD"</formula>
    </cfRule>
    <cfRule type="expression" dxfId="291" priority="292">
      <formula>$D87="NBC"</formula>
    </cfRule>
    <cfRule type="expression" dxfId="290" priority="293">
      <formula>$D87="NAC"</formula>
    </cfRule>
    <cfRule type="expression" dxfId="289" priority="294">
      <formula>$D87="SND"</formula>
    </cfRule>
    <cfRule type="expression" dxfId="288" priority="295">
      <formula>$D87="SNC"</formula>
    </cfRule>
    <cfRule type="expression" dxfId="287" priority="296">
      <formula>$D87="SNB"</formula>
    </cfRule>
    <cfRule type="expression" dxfId="286" priority="297">
      <formula>$D87="SNA"</formula>
    </cfRule>
  </conditionalFormatting>
  <conditionalFormatting sqref="N32:N38">
    <cfRule type="expression" dxfId="285" priority="276">
      <formula>$D32="OPN"</formula>
    </cfRule>
    <cfRule type="expression" dxfId="284" priority="277">
      <formula>$D32="RES"</formula>
    </cfRule>
    <cfRule type="expression" dxfId="283" priority="278">
      <formula>$D32="SMOD"</formula>
    </cfRule>
    <cfRule type="expression" dxfId="282" priority="279">
      <formula>$D32="CDMOD"</formula>
    </cfRule>
    <cfRule type="expression" dxfId="281" priority="280">
      <formula>$D32="ABMOD"</formula>
    </cfRule>
    <cfRule type="expression" dxfId="280" priority="281">
      <formula>$D32="NBC"</formula>
    </cfRule>
    <cfRule type="expression" dxfId="279" priority="282">
      <formula>$D32="NAC"</formula>
    </cfRule>
    <cfRule type="expression" dxfId="278" priority="283">
      <formula>$D32="SND"</formula>
    </cfRule>
    <cfRule type="expression" dxfId="277" priority="284">
      <formula>$D32="SNC"</formula>
    </cfRule>
    <cfRule type="expression" dxfId="276" priority="285">
      <formula>$D32="SNB"</formula>
    </cfRule>
    <cfRule type="expression" dxfId="275" priority="286">
      <formula>$D32="SNA"</formula>
    </cfRule>
  </conditionalFormatting>
  <conditionalFormatting sqref="N98:N102">
    <cfRule type="expression" dxfId="274" priority="177">
      <formula>$D98="OPN"</formula>
    </cfRule>
    <cfRule type="expression" dxfId="273" priority="178">
      <formula>$D98="RES"</formula>
    </cfRule>
    <cfRule type="expression" dxfId="272" priority="179">
      <formula>$D98="SMOD"</formula>
    </cfRule>
    <cfRule type="expression" dxfId="271" priority="180">
      <formula>$D98="CDMOD"</formula>
    </cfRule>
    <cfRule type="expression" dxfId="270" priority="181">
      <formula>$D98="ABMOD"</formula>
    </cfRule>
    <cfRule type="expression" dxfId="269" priority="182">
      <formula>$D98="NBC"</formula>
    </cfRule>
    <cfRule type="expression" dxfId="268" priority="183">
      <formula>$D98="NAC"</formula>
    </cfRule>
    <cfRule type="expression" dxfId="267" priority="184">
      <formula>$D98="SND"</formula>
    </cfRule>
    <cfRule type="expression" dxfId="266" priority="185">
      <formula>$D98="SNC"</formula>
    </cfRule>
    <cfRule type="expression" dxfId="265" priority="186">
      <formula>$D98="SNB"</formula>
    </cfRule>
    <cfRule type="expression" dxfId="264" priority="187">
      <formula>$D98="SNA"</formula>
    </cfRule>
  </conditionalFormatting>
  <conditionalFormatting sqref="N48:N52">
    <cfRule type="expression" dxfId="263" priority="254">
      <formula>$D48="OPN"</formula>
    </cfRule>
    <cfRule type="expression" dxfId="262" priority="255">
      <formula>$D48="RES"</formula>
    </cfRule>
    <cfRule type="expression" dxfId="261" priority="256">
      <formula>$D48="SMOD"</formula>
    </cfRule>
    <cfRule type="expression" dxfId="260" priority="257">
      <formula>$D48="CDMOD"</formula>
    </cfRule>
    <cfRule type="expression" dxfId="259" priority="258">
      <formula>$D48="ABMOD"</formula>
    </cfRule>
    <cfRule type="expression" dxfId="258" priority="259">
      <formula>$D48="NBC"</formula>
    </cfRule>
    <cfRule type="expression" dxfId="257" priority="260">
      <formula>$D48="NAC"</formula>
    </cfRule>
    <cfRule type="expression" dxfId="256" priority="261">
      <formula>$D48="SND"</formula>
    </cfRule>
    <cfRule type="expression" dxfId="255" priority="262">
      <formula>$D48="SNC"</formula>
    </cfRule>
    <cfRule type="expression" dxfId="254" priority="263">
      <formula>$D48="SNB"</formula>
    </cfRule>
    <cfRule type="expression" dxfId="253" priority="264">
      <formula>$D48="SNA"</formula>
    </cfRule>
  </conditionalFormatting>
  <conditionalFormatting sqref="N41:N45">
    <cfRule type="expression" dxfId="252" priority="243">
      <formula>$D41="OPN"</formula>
    </cfRule>
    <cfRule type="expression" dxfId="251" priority="244">
      <formula>$D41="RES"</formula>
    </cfRule>
    <cfRule type="expression" dxfId="250" priority="245">
      <formula>$D41="SMOD"</formula>
    </cfRule>
    <cfRule type="expression" dxfId="249" priority="246">
      <formula>$D41="CDMOD"</formula>
    </cfRule>
    <cfRule type="expression" dxfId="248" priority="247">
      <formula>$D41="ABMOD"</formula>
    </cfRule>
    <cfRule type="expression" dxfId="247" priority="248">
      <formula>$D41="NBC"</formula>
    </cfRule>
    <cfRule type="expression" dxfId="246" priority="249">
      <formula>$D41="NAC"</formula>
    </cfRule>
    <cfRule type="expression" dxfId="245" priority="250">
      <formula>$D41="SND"</formula>
    </cfRule>
    <cfRule type="expression" dxfId="244" priority="251">
      <formula>$D41="SNC"</formula>
    </cfRule>
    <cfRule type="expression" dxfId="243" priority="252">
      <formula>$D41="SNB"</formula>
    </cfRule>
    <cfRule type="expression" dxfId="242" priority="253">
      <formula>$D41="SNA"</formula>
    </cfRule>
  </conditionalFormatting>
  <conditionalFormatting sqref="N55:N59">
    <cfRule type="expression" dxfId="241" priority="232">
      <formula>$D55="OPN"</formula>
    </cfRule>
    <cfRule type="expression" dxfId="240" priority="233">
      <formula>$D55="RES"</formula>
    </cfRule>
    <cfRule type="expression" dxfId="239" priority="234">
      <formula>$D55="SMOD"</formula>
    </cfRule>
    <cfRule type="expression" dxfId="238" priority="235">
      <formula>$D55="CDMOD"</formula>
    </cfRule>
    <cfRule type="expression" dxfId="237" priority="236">
      <formula>$D55="ABMOD"</formula>
    </cfRule>
    <cfRule type="expression" dxfId="236" priority="237">
      <formula>$D55="NBC"</formula>
    </cfRule>
    <cfRule type="expression" dxfId="235" priority="238">
      <formula>$D55="NAC"</formula>
    </cfRule>
    <cfRule type="expression" dxfId="234" priority="239">
      <formula>$D55="SND"</formula>
    </cfRule>
    <cfRule type="expression" dxfId="233" priority="240">
      <formula>$D55="SNC"</formula>
    </cfRule>
    <cfRule type="expression" dxfId="232" priority="241">
      <formula>$D55="SNB"</formula>
    </cfRule>
    <cfRule type="expression" dxfId="231" priority="242">
      <formula>$D55="SNA"</formula>
    </cfRule>
  </conditionalFormatting>
  <conditionalFormatting sqref="N62:N68">
    <cfRule type="expression" dxfId="230" priority="221">
      <formula>$D62="OPN"</formula>
    </cfRule>
    <cfRule type="expression" dxfId="229" priority="222">
      <formula>$D62="RES"</formula>
    </cfRule>
    <cfRule type="expression" dxfId="228" priority="223">
      <formula>$D62="SMOD"</formula>
    </cfRule>
    <cfRule type="expression" dxfId="227" priority="224">
      <formula>$D62="CDMOD"</formula>
    </cfRule>
    <cfRule type="expression" dxfId="226" priority="225">
      <formula>$D62="ABMOD"</formula>
    </cfRule>
    <cfRule type="expression" dxfId="225" priority="226">
      <formula>$D62="NBC"</formula>
    </cfRule>
    <cfRule type="expression" dxfId="224" priority="227">
      <formula>$D62="NAC"</formula>
    </cfRule>
    <cfRule type="expression" dxfId="223" priority="228">
      <formula>$D62="SND"</formula>
    </cfRule>
    <cfRule type="expression" dxfId="222" priority="229">
      <formula>$D62="SNC"</formula>
    </cfRule>
    <cfRule type="expression" dxfId="221" priority="230">
      <formula>$D62="SNB"</formula>
    </cfRule>
    <cfRule type="expression" dxfId="220" priority="231">
      <formula>$D62="SNA"</formula>
    </cfRule>
  </conditionalFormatting>
  <conditionalFormatting sqref="N71:N81">
    <cfRule type="expression" dxfId="219" priority="210">
      <formula>$D71="OPN"</formula>
    </cfRule>
    <cfRule type="expression" dxfId="218" priority="211">
      <formula>$D71="RES"</formula>
    </cfRule>
    <cfRule type="expression" dxfId="217" priority="212">
      <formula>$D71="SMOD"</formula>
    </cfRule>
    <cfRule type="expression" dxfId="216" priority="213">
      <formula>$D71="CDMOD"</formula>
    </cfRule>
    <cfRule type="expression" dxfId="215" priority="214">
      <formula>$D71="ABMOD"</formula>
    </cfRule>
    <cfRule type="expression" dxfId="214" priority="215">
      <formula>$D71="NBC"</formula>
    </cfRule>
    <cfRule type="expression" dxfId="213" priority="216">
      <formula>$D71="NAC"</formula>
    </cfRule>
    <cfRule type="expression" dxfId="212" priority="217">
      <formula>$D71="SND"</formula>
    </cfRule>
    <cfRule type="expression" dxfId="211" priority="218">
      <formula>$D71="SNC"</formula>
    </cfRule>
    <cfRule type="expression" dxfId="210" priority="219">
      <formula>$D71="SNB"</formula>
    </cfRule>
    <cfRule type="expression" dxfId="209" priority="220">
      <formula>$D71="SNA"</formula>
    </cfRule>
  </conditionalFormatting>
  <conditionalFormatting sqref="N84:N88">
    <cfRule type="expression" dxfId="208" priority="199">
      <formula>$D84="OPN"</formula>
    </cfRule>
    <cfRule type="expression" dxfId="207" priority="200">
      <formula>$D84="RES"</formula>
    </cfRule>
    <cfRule type="expression" dxfId="206" priority="201">
      <formula>$D84="SMOD"</formula>
    </cfRule>
    <cfRule type="expression" dxfId="205" priority="202">
      <formula>$D84="CDMOD"</formula>
    </cfRule>
    <cfRule type="expression" dxfId="204" priority="203">
      <formula>$D84="ABMOD"</formula>
    </cfRule>
    <cfRule type="expression" dxfId="203" priority="204">
      <formula>$D84="NBC"</formula>
    </cfRule>
    <cfRule type="expression" dxfId="202" priority="205">
      <formula>$D84="NAC"</formula>
    </cfRule>
    <cfRule type="expression" dxfId="201" priority="206">
      <formula>$D84="SND"</formula>
    </cfRule>
    <cfRule type="expression" dxfId="200" priority="207">
      <formula>$D84="SNC"</formula>
    </cfRule>
    <cfRule type="expression" dxfId="199" priority="208">
      <formula>$D84="SNB"</formula>
    </cfRule>
    <cfRule type="expression" dxfId="198" priority="209">
      <formula>$D84="SNA"</formula>
    </cfRule>
  </conditionalFormatting>
  <conditionalFormatting sqref="N91:N95">
    <cfRule type="expression" dxfId="197" priority="188">
      <formula>$D91="OPN"</formula>
    </cfRule>
    <cfRule type="expression" dxfId="196" priority="189">
      <formula>$D91="RES"</formula>
    </cfRule>
    <cfRule type="expression" dxfId="195" priority="190">
      <formula>$D91="SMOD"</formula>
    </cfRule>
    <cfRule type="expression" dxfId="194" priority="191">
      <formula>$D91="CDMOD"</formula>
    </cfRule>
    <cfRule type="expression" dxfId="193" priority="192">
      <formula>$D91="ABMOD"</formula>
    </cfRule>
    <cfRule type="expression" dxfId="192" priority="193">
      <formula>$D91="NBC"</formula>
    </cfRule>
    <cfRule type="expression" dxfId="191" priority="194">
      <formula>$D91="NAC"</formula>
    </cfRule>
    <cfRule type="expression" dxfId="190" priority="195">
      <formula>$D91="SND"</formula>
    </cfRule>
    <cfRule type="expression" dxfId="189" priority="196">
      <formula>$D91="SNC"</formula>
    </cfRule>
    <cfRule type="expression" dxfId="188" priority="197">
      <formula>$D91="SNB"</formula>
    </cfRule>
    <cfRule type="expression" dxfId="187" priority="198">
      <formula>$D91="SNA"</formula>
    </cfRule>
  </conditionalFormatting>
  <conditionalFormatting sqref="N105:N109">
    <cfRule type="expression" dxfId="186" priority="166">
      <formula>$D105="OPN"</formula>
    </cfRule>
    <cfRule type="expression" dxfId="185" priority="167">
      <formula>$D105="RES"</formula>
    </cfRule>
    <cfRule type="expression" dxfId="184" priority="168">
      <formula>$D105="SMOD"</formula>
    </cfRule>
    <cfRule type="expression" dxfId="183" priority="169">
      <formula>$D105="CDMOD"</formula>
    </cfRule>
    <cfRule type="expression" dxfId="182" priority="170">
      <formula>$D105="ABMOD"</formula>
    </cfRule>
    <cfRule type="expression" dxfId="181" priority="171">
      <formula>$D105="NBC"</formula>
    </cfRule>
    <cfRule type="expression" dxfId="180" priority="172">
      <formula>$D105="NAC"</formula>
    </cfRule>
    <cfRule type="expression" dxfId="179" priority="173">
      <formula>$D105="SND"</formula>
    </cfRule>
    <cfRule type="expression" dxfId="178" priority="174">
      <formula>$D105="SNC"</formula>
    </cfRule>
    <cfRule type="expression" dxfId="177" priority="175">
      <formula>$D105="SNB"</formula>
    </cfRule>
    <cfRule type="expression" dxfId="176" priority="176">
      <formula>$D105="SNA"</formula>
    </cfRule>
  </conditionalFormatting>
  <conditionalFormatting sqref="G16:N16">
    <cfRule type="expression" dxfId="175" priority="155">
      <formula>$D16="OPN"</formula>
    </cfRule>
    <cfRule type="expression" dxfId="174" priority="156">
      <formula>$D16="RES"</formula>
    </cfRule>
    <cfRule type="expression" dxfId="173" priority="157">
      <formula>$D16="SMOD"</formula>
    </cfRule>
    <cfRule type="expression" dxfId="172" priority="158">
      <formula>$D16="CDMOD"</formula>
    </cfRule>
    <cfRule type="expression" dxfId="171" priority="159">
      <formula>$D16="ABMOD"</formula>
    </cfRule>
    <cfRule type="expression" dxfId="170" priority="160">
      <formula>$D16="NBC"</formula>
    </cfRule>
    <cfRule type="expression" dxfId="169" priority="161">
      <formula>$D16="NAC"</formula>
    </cfRule>
    <cfRule type="expression" dxfId="168" priority="162">
      <formula>$D16="SND"</formula>
    </cfRule>
    <cfRule type="expression" dxfId="167" priority="163">
      <formula>$D16="SNC"</formula>
    </cfRule>
    <cfRule type="expression" dxfId="166" priority="164">
      <formula>$D16="SNB"</formula>
    </cfRule>
    <cfRule type="expression" dxfId="165" priority="165">
      <formula>$D16="SNA"</formula>
    </cfRule>
  </conditionalFormatting>
  <conditionalFormatting sqref="B16:D16 F16">
    <cfRule type="expression" dxfId="164" priority="144">
      <formula>$D16="OPN"</formula>
    </cfRule>
    <cfRule type="expression" dxfId="163" priority="145">
      <formula>$D16="RES"</formula>
    </cfRule>
    <cfRule type="expression" dxfId="162" priority="146">
      <formula>$D16="SMOD"</formula>
    </cfRule>
    <cfRule type="expression" dxfId="161" priority="147">
      <formula>$D16="CDMOD"</formula>
    </cfRule>
    <cfRule type="expression" dxfId="160" priority="148">
      <formula>$D16="ABMOD"</formula>
    </cfRule>
    <cfRule type="expression" dxfId="159" priority="149">
      <formula>$D16="NBC"</formula>
    </cfRule>
    <cfRule type="expression" dxfId="158" priority="150">
      <formula>$D16="NAC"</formula>
    </cfRule>
    <cfRule type="expression" dxfId="157" priority="151">
      <formula>$D16="SND"</formula>
    </cfRule>
    <cfRule type="expression" dxfId="156" priority="152">
      <formula>$D16="SNC"</formula>
    </cfRule>
    <cfRule type="expression" dxfId="155" priority="153">
      <formula>$D16="SNB"</formula>
    </cfRule>
    <cfRule type="expression" dxfId="154" priority="154">
      <formula>$D16="SNA"</formula>
    </cfRule>
  </conditionalFormatting>
  <conditionalFormatting sqref="O32:O38">
    <cfRule type="expression" dxfId="153" priority="133">
      <formula>$D32="OPN"</formula>
    </cfRule>
    <cfRule type="expression" dxfId="152" priority="134">
      <formula>$D32="RES"</formula>
    </cfRule>
    <cfRule type="expression" dxfId="151" priority="135">
      <formula>$D32="SMOD"</formula>
    </cfRule>
    <cfRule type="expression" dxfId="150" priority="136">
      <formula>$D32="CDMOD"</formula>
    </cfRule>
    <cfRule type="expression" dxfId="149" priority="137">
      <formula>$D32="ABMOD"</formula>
    </cfRule>
    <cfRule type="expression" dxfId="148" priority="138">
      <formula>$D32="NBC"</formula>
    </cfRule>
    <cfRule type="expression" dxfId="147" priority="139">
      <formula>$D32="NAC"</formula>
    </cfRule>
    <cfRule type="expression" dxfId="146" priority="140">
      <formula>$D32="SND"</formula>
    </cfRule>
    <cfRule type="expression" dxfId="145" priority="141">
      <formula>$D32="SNC"</formula>
    </cfRule>
    <cfRule type="expression" dxfId="144" priority="142">
      <formula>$D32="SNB"</formula>
    </cfRule>
    <cfRule type="expression" dxfId="143" priority="143">
      <formula>$D32="SNA"</formula>
    </cfRule>
  </conditionalFormatting>
  <conditionalFormatting sqref="O41:O45">
    <cfRule type="expression" dxfId="142" priority="122">
      <formula>$D41="OPN"</formula>
    </cfRule>
    <cfRule type="expression" dxfId="141" priority="123">
      <formula>$D41="RES"</formula>
    </cfRule>
    <cfRule type="expression" dxfId="140" priority="124">
      <formula>$D41="SMOD"</formula>
    </cfRule>
    <cfRule type="expression" dxfId="139" priority="125">
      <formula>$D41="CDMOD"</formula>
    </cfRule>
    <cfRule type="expression" dxfId="138" priority="126">
      <formula>$D41="ABMOD"</formula>
    </cfRule>
    <cfRule type="expression" dxfId="137" priority="127">
      <formula>$D41="NBC"</formula>
    </cfRule>
    <cfRule type="expression" dxfId="136" priority="128">
      <formula>$D41="NAC"</formula>
    </cfRule>
    <cfRule type="expression" dxfId="135" priority="129">
      <formula>$D41="SND"</formula>
    </cfRule>
    <cfRule type="expression" dxfId="134" priority="130">
      <formula>$D41="SNC"</formula>
    </cfRule>
    <cfRule type="expression" dxfId="133" priority="131">
      <formula>$D41="SNB"</formula>
    </cfRule>
    <cfRule type="expression" dxfId="132" priority="132">
      <formula>$D41="SNA"</formula>
    </cfRule>
  </conditionalFormatting>
  <conditionalFormatting sqref="O48:O52">
    <cfRule type="expression" dxfId="131" priority="111">
      <formula>$D48="OPN"</formula>
    </cfRule>
    <cfRule type="expression" dxfId="130" priority="112">
      <formula>$D48="RES"</formula>
    </cfRule>
    <cfRule type="expression" dxfId="129" priority="113">
      <formula>$D48="SMOD"</formula>
    </cfRule>
    <cfRule type="expression" dxfId="128" priority="114">
      <formula>$D48="CDMOD"</formula>
    </cfRule>
    <cfRule type="expression" dxfId="127" priority="115">
      <formula>$D48="ABMOD"</formula>
    </cfRule>
    <cfRule type="expression" dxfId="126" priority="116">
      <formula>$D48="NBC"</formula>
    </cfRule>
    <cfRule type="expression" dxfId="125" priority="117">
      <formula>$D48="NAC"</formula>
    </cfRule>
    <cfRule type="expression" dxfId="124" priority="118">
      <formula>$D48="SND"</formula>
    </cfRule>
    <cfRule type="expression" dxfId="123" priority="119">
      <formula>$D48="SNC"</formula>
    </cfRule>
    <cfRule type="expression" dxfId="122" priority="120">
      <formula>$D48="SNB"</formula>
    </cfRule>
    <cfRule type="expression" dxfId="121" priority="121">
      <formula>$D48="SNA"</formula>
    </cfRule>
  </conditionalFormatting>
  <conditionalFormatting sqref="O55:O59">
    <cfRule type="expression" dxfId="120" priority="100">
      <formula>$D55="OPN"</formula>
    </cfRule>
    <cfRule type="expression" dxfId="119" priority="101">
      <formula>$D55="RES"</formula>
    </cfRule>
    <cfRule type="expression" dxfId="118" priority="102">
      <formula>$D55="SMOD"</formula>
    </cfRule>
    <cfRule type="expression" dxfId="117" priority="103">
      <formula>$D55="CDMOD"</formula>
    </cfRule>
    <cfRule type="expression" dxfId="116" priority="104">
      <formula>$D55="ABMOD"</formula>
    </cfRule>
    <cfRule type="expression" dxfId="115" priority="105">
      <formula>$D55="NBC"</formula>
    </cfRule>
    <cfRule type="expression" dxfId="114" priority="106">
      <formula>$D55="NAC"</formula>
    </cfRule>
    <cfRule type="expression" dxfId="113" priority="107">
      <formula>$D55="SND"</formula>
    </cfRule>
    <cfRule type="expression" dxfId="112" priority="108">
      <formula>$D55="SNC"</formula>
    </cfRule>
    <cfRule type="expression" dxfId="111" priority="109">
      <formula>$D55="SNB"</formula>
    </cfRule>
    <cfRule type="expression" dxfId="110" priority="110">
      <formula>$D55="SNA"</formula>
    </cfRule>
  </conditionalFormatting>
  <conditionalFormatting sqref="O62:O68">
    <cfRule type="expression" dxfId="109" priority="89">
      <formula>$D62="OPN"</formula>
    </cfRule>
    <cfRule type="expression" dxfId="108" priority="90">
      <formula>$D62="RES"</formula>
    </cfRule>
    <cfRule type="expression" dxfId="107" priority="91">
      <formula>$D62="SMOD"</formula>
    </cfRule>
    <cfRule type="expression" dxfId="106" priority="92">
      <formula>$D62="CDMOD"</formula>
    </cfRule>
    <cfRule type="expression" dxfId="105" priority="93">
      <formula>$D62="ABMOD"</formula>
    </cfRule>
    <cfRule type="expression" dxfId="104" priority="94">
      <formula>$D62="NBC"</formula>
    </cfRule>
    <cfRule type="expression" dxfId="103" priority="95">
      <formula>$D62="NAC"</formula>
    </cfRule>
    <cfRule type="expression" dxfId="102" priority="96">
      <formula>$D62="SND"</formula>
    </cfRule>
    <cfRule type="expression" dxfId="101" priority="97">
      <formula>$D62="SNC"</formula>
    </cfRule>
    <cfRule type="expression" dxfId="100" priority="98">
      <formula>$D62="SNB"</formula>
    </cfRule>
    <cfRule type="expression" dxfId="99" priority="99">
      <formula>$D62="SNA"</formula>
    </cfRule>
  </conditionalFormatting>
  <conditionalFormatting sqref="O71:O81">
    <cfRule type="expression" dxfId="98" priority="78">
      <formula>$D71="OPN"</formula>
    </cfRule>
    <cfRule type="expression" dxfId="97" priority="79">
      <formula>$D71="RES"</formula>
    </cfRule>
    <cfRule type="expression" dxfId="96" priority="80">
      <formula>$D71="SMOD"</formula>
    </cfRule>
    <cfRule type="expression" dxfId="95" priority="81">
      <formula>$D71="CDMOD"</formula>
    </cfRule>
    <cfRule type="expression" dxfId="94" priority="82">
      <formula>$D71="ABMOD"</formula>
    </cfRule>
    <cfRule type="expression" dxfId="93" priority="83">
      <formula>$D71="NBC"</formula>
    </cfRule>
    <cfRule type="expression" dxfId="92" priority="84">
      <formula>$D71="NAC"</formula>
    </cfRule>
    <cfRule type="expression" dxfId="91" priority="85">
      <formula>$D71="SND"</formula>
    </cfRule>
    <cfRule type="expression" dxfId="90" priority="86">
      <formula>$D71="SNC"</formula>
    </cfRule>
    <cfRule type="expression" dxfId="89" priority="87">
      <formula>$D71="SNB"</formula>
    </cfRule>
    <cfRule type="expression" dxfId="88" priority="88">
      <formula>$D71="SNA"</formula>
    </cfRule>
  </conditionalFormatting>
  <conditionalFormatting sqref="O84:O88">
    <cfRule type="expression" dxfId="87" priority="67">
      <formula>$D84="OPN"</formula>
    </cfRule>
    <cfRule type="expression" dxfId="86" priority="68">
      <formula>$D84="RES"</formula>
    </cfRule>
    <cfRule type="expression" dxfId="85" priority="69">
      <formula>$D84="SMOD"</formula>
    </cfRule>
    <cfRule type="expression" dxfId="84" priority="70">
      <formula>$D84="CDMOD"</formula>
    </cfRule>
    <cfRule type="expression" dxfId="83" priority="71">
      <formula>$D84="ABMOD"</formula>
    </cfRule>
    <cfRule type="expression" dxfId="82" priority="72">
      <formula>$D84="NBC"</formula>
    </cfRule>
    <cfRule type="expression" dxfId="81" priority="73">
      <formula>$D84="NAC"</formula>
    </cfRule>
    <cfRule type="expression" dxfId="80" priority="74">
      <formula>$D84="SND"</formula>
    </cfRule>
    <cfRule type="expression" dxfId="79" priority="75">
      <formula>$D84="SNC"</formula>
    </cfRule>
    <cfRule type="expression" dxfId="78" priority="76">
      <formula>$D84="SNB"</formula>
    </cfRule>
    <cfRule type="expression" dxfId="77" priority="77">
      <formula>$D84="SNA"</formula>
    </cfRule>
  </conditionalFormatting>
  <conditionalFormatting sqref="O91:O95">
    <cfRule type="expression" dxfId="76" priority="56">
      <formula>$D91="OPN"</formula>
    </cfRule>
    <cfRule type="expression" dxfId="75" priority="57">
      <formula>$D91="RES"</formula>
    </cfRule>
    <cfRule type="expression" dxfId="74" priority="58">
      <formula>$D91="SMOD"</formula>
    </cfRule>
    <cfRule type="expression" dxfId="73" priority="59">
      <formula>$D91="CDMOD"</formula>
    </cfRule>
    <cfRule type="expression" dxfId="72" priority="60">
      <formula>$D91="ABMOD"</formula>
    </cfRule>
    <cfRule type="expression" dxfId="71" priority="61">
      <formula>$D91="NBC"</formula>
    </cfRule>
    <cfRule type="expression" dxfId="70" priority="62">
      <formula>$D91="NAC"</formula>
    </cfRule>
    <cfRule type="expression" dxfId="69" priority="63">
      <formula>$D91="SND"</formula>
    </cfRule>
    <cfRule type="expression" dxfId="68" priority="64">
      <formula>$D91="SNC"</formula>
    </cfRule>
    <cfRule type="expression" dxfId="67" priority="65">
      <formula>$D91="SNB"</formula>
    </cfRule>
    <cfRule type="expression" dxfId="66" priority="66">
      <formula>$D91="SNA"</formula>
    </cfRule>
  </conditionalFormatting>
  <conditionalFormatting sqref="O98:O102">
    <cfRule type="expression" dxfId="65" priority="45">
      <formula>$D98="OPN"</formula>
    </cfRule>
    <cfRule type="expression" dxfId="64" priority="46">
      <formula>$D98="RES"</formula>
    </cfRule>
    <cfRule type="expression" dxfId="63" priority="47">
      <formula>$D98="SMOD"</formula>
    </cfRule>
    <cfRule type="expression" dxfId="62" priority="48">
      <formula>$D98="CDMOD"</formula>
    </cfRule>
    <cfRule type="expression" dxfId="61" priority="49">
      <formula>$D98="ABMOD"</formula>
    </cfRule>
    <cfRule type="expression" dxfId="60" priority="50">
      <formula>$D98="NBC"</formula>
    </cfRule>
    <cfRule type="expression" dxfId="59" priority="51">
      <formula>$D98="NAC"</formula>
    </cfRule>
    <cfRule type="expression" dxfId="58" priority="52">
      <formula>$D98="SND"</formula>
    </cfRule>
    <cfRule type="expression" dxfId="57" priority="53">
      <formula>$D98="SNC"</formula>
    </cfRule>
    <cfRule type="expression" dxfId="56" priority="54">
      <formula>$D98="SNB"</formula>
    </cfRule>
    <cfRule type="expression" dxfId="55" priority="55">
      <formula>$D98="SNA"</formula>
    </cfRule>
  </conditionalFormatting>
  <conditionalFormatting sqref="O105:O109">
    <cfRule type="expression" dxfId="54" priority="34">
      <formula>$D105="OPN"</formula>
    </cfRule>
    <cfRule type="expression" dxfId="53" priority="35">
      <formula>$D105="RES"</formula>
    </cfRule>
    <cfRule type="expression" dxfId="52" priority="36">
      <formula>$D105="SMOD"</formula>
    </cfRule>
    <cfRule type="expression" dxfId="51" priority="37">
      <formula>$D105="CDMOD"</formula>
    </cfRule>
    <cfRule type="expression" dxfId="50" priority="38">
      <formula>$D105="ABMOD"</formula>
    </cfRule>
    <cfRule type="expression" dxfId="49" priority="39">
      <formula>$D105="NBC"</formula>
    </cfRule>
    <cfRule type="expression" dxfId="48" priority="40">
      <formula>$D105="NAC"</formula>
    </cfRule>
    <cfRule type="expression" dxfId="47" priority="41">
      <formula>$D105="SND"</formula>
    </cfRule>
    <cfRule type="expression" dxfId="46" priority="42">
      <formula>$D105="SNC"</formula>
    </cfRule>
    <cfRule type="expression" dxfId="45" priority="43">
      <formula>$D105="SNB"</formula>
    </cfRule>
    <cfRule type="expression" dxfId="44" priority="44">
      <formula>$D105="SNA"</formula>
    </cfRule>
  </conditionalFormatting>
  <conditionalFormatting sqref="O15">
    <cfRule type="expression" dxfId="43" priority="23">
      <formula>$D15="OPN"</formula>
    </cfRule>
    <cfRule type="expression" dxfId="42" priority="24">
      <formula>$D15="RES"</formula>
    </cfRule>
    <cfRule type="expression" dxfId="41" priority="25">
      <formula>$D15="SMOD"</formula>
    </cfRule>
    <cfRule type="expression" dxfId="40" priority="26">
      <formula>$D15="CDMOD"</formula>
    </cfRule>
    <cfRule type="expression" dxfId="39" priority="27">
      <formula>$D15="ABMOD"</formula>
    </cfRule>
    <cfRule type="expression" dxfId="38" priority="28">
      <formula>$D15="NBC"</formula>
    </cfRule>
    <cfRule type="expression" dxfId="37" priority="29">
      <formula>$D15="NAC"</formula>
    </cfRule>
    <cfRule type="expression" dxfId="36" priority="30">
      <formula>$D15="SND"</formula>
    </cfRule>
    <cfRule type="expression" dxfId="35" priority="31">
      <formula>$D15="SNC"</formula>
    </cfRule>
    <cfRule type="expression" dxfId="34" priority="32">
      <formula>$D15="SNB"</formula>
    </cfRule>
    <cfRule type="expression" dxfId="33" priority="33">
      <formula>$D15="SNA"</formula>
    </cfRule>
  </conditionalFormatting>
  <conditionalFormatting sqref="G15:N15">
    <cfRule type="expression" dxfId="32" priority="12">
      <formula>$D15="OPN"</formula>
    </cfRule>
    <cfRule type="expression" dxfId="31" priority="13">
      <formula>$D15="RES"</formula>
    </cfRule>
    <cfRule type="expression" dxfId="30" priority="14">
      <formula>$D15="SMOD"</formula>
    </cfRule>
    <cfRule type="expression" dxfId="29" priority="15">
      <formula>$D15="CDMOD"</formula>
    </cfRule>
    <cfRule type="expression" dxfId="28" priority="16">
      <formula>$D15="ABMOD"</formula>
    </cfRule>
    <cfRule type="expression" dxfId="27" priority="17">
      <formula>$D15="NBC"</formula>
    </cfRule>
    <cfRule type="expression" dxfId="26" priority="18">
      <formula>$D15="NAC"</formula>
    </cfRule>
    <cfRule type="expression" dxfId="25" priority="19">
      <formula>$D15="SND"</formula>
    </cfRule>
    <cfRule type="expression" dxfId="24" priority="20">
      <formula>$D15="SNC"</formula>
    </cfRule>
    <cfRule type="expression" dxfId="23" priority="21">
      <formula>$D15="SNB"</formula>
    </cfRule>
    <cfRule type="expression" dxfId="22" priority="22">
      <formula>$D15="SNA"</formula>
    </cfRule>
  </conditionalFormatting>
  <conditionalFormatting sqref="B15:D15 F15">
    <cfRule type="expression" dxfId="21" priority="1">
      <formula>$D15="OPN"</formula>
    </cfRule>
    <cfRule type="expression" dxfId="20" priority="2">
      <formula>$D15="RES"</formula>
    </cfRule>
    <cfRule type="expression" dxfId="19" priority="3">
      <formula>$D15="SMOD"</formula>
    </cfRule>
    <cfRule type="expression" dxfId="18" priority="4">
      <formula>$D15="CDMOD"</formula>
    </cfRule>
    <cfRule type="expression" dxfId="17" priority="5">
      <formula>$D15="ABMOD"</formula>
    </cfRule>
    <cfRule type="expression" dxfId="16" priority="6">
      <formula>$D15="NBC"</formula>
    </cfRule>
    <cfRule type="expression" dxfId="15" priority="7">
      <formula>$D15="NAC"</formula>
    </cfRule>
    <cfRule type="expression" dxfId="14" priority="8">
      <formula>$D15="SND"</formula>
    </cfRule>
    <cfRule type="expression" dxfId="13" priority="9">
      <formula>$D15="SNC"</formula>
    </cfRule>
    <cfRule type="expression" dxfId="12" priority="10">
      <formula>$D15="SNB"</formula>
    </cfRule>
    <cfRule type="expression" dxfId="11" priority="11">
      <formula>$D15="SNA"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1"/>
  <sheetViews>
    <sheetView zoomScale="90" zoomScaleNormal="90" workbookViewId="0">
      <selection activeCell="A2" sqref="A2"/>
    </sheetView>
  </sheetViews>
  <sheetFormatPr defaultColWidth="8.88671875" defaultRowHeight="13.2" x14ac:dyDescent="0.25"/>
  <cols>
    <col min="1" max="1" width="8.109375" style="80" customWidth="1"/>
    <col min="2" max="2" width="23.6640625" style="81" customWidth="1"/>
    <col min="3" max="3" width="20.6640625" style="81" hidden="1" customWidth="1"/>
    <col min="4" max="4" width="8.33203125" style="81" bestFit="1" customWidth="1"/>
    <col min="5" max="5" width="11.5546875" style="81" customWidth="1"/>
    <col min="6" max="6" width="10.77734375" style="81" customWidth="1"/>
    <col min="7" max="7" width="9.33203125" style="81" bestFit="1" customWidth="1"/>
    <col min="8" max="18" width="7.6640625" style="81" customWidth="1"/>
    <col min="19" max="19" width="6.6640625" style="81" customWidth="1"/>
    <col min="20" max="20" width="7.33203125" style="81" bestFit="1" customWidth="1"/>
    <col min="21" max="21" width="8.33203125" style="81" customWidth="1"/>
    <col min="22" max="22" width="8.88671875" style="120" customWidth="1"/>
    <col min="23" max="23" width="8.88671875" style="81" customWidth="1"/>
    <col min="24" max="24" width="14.33203125" style="81" hidden="1" customWidth="1"/>
    <col min="25" max="27" width="8.88671875" style="81" hidden="1" customWidth="1"/>
    <col min="28" max="28" width="11.44140625" style="81" hidden="1" customWidth="1"/>
    <col min="29" max="29" width="8.88671875" style="81" customWidth="1"/>
    <col min="30" max="30" width="5.88671875" style="81" customWidth="1"/>
    <col min="31" max="31" width="8.88671875" style="81"/>
    <col min="32" max="32" width="22.33203125" style="81" customWidth="1"/>
    <col min="33" max="33" width="10.33203125" style="81" customWidth="1"/>
    <col min="34" max="16384" width="8.88671875" style="81"/>
  </cols>
  <sheetData>
    <row r="1" spans="1:33" s="80" customFormat="1" ht="43.2" customHeight="1" thickBot="1" x14ac:dyDescent="0.3">
      <c r="A1" s="244" t="s">
        <v>23</v>
      </c>
      <c r="B1" s="245" t="s">
        <v>1</v>
      </c>
      <c r="C1" s="246" t="s">
        <v>1</v>
      </c>
      <c r="D1" s="246" t="s">
        <v>2</v>
      </c>
      <c r="E1" s="269" t="s">
        <v>24</v>
      </c>
      <c r="F1" s="270"/>
      <c r="G1" s="270" t="s">
        <v>25</v>
      </c>
      <c r="H1" s="247" t="s">
        <v>14</v>
      </c>
      <c r="I1" s="248" t="s">
        <v>13</v>
      </c>
      <c r="J1" s="249" t="s">
        <v>16</v>
      </c>
      <c r="K1" s="250" t="s">
        <v>45</v>
      </c>
      <c r="L1" s="251" t="s">
        <v>44</v>
      </c>
      <c r="M1" s="252" t="s">
        <v>21</v>
      </c>
      <c r="N1" s="253" t="s">
        <v>22</v>
      </c>
      <c r="O1" s="254" t="s">
        <v>43</v>
      </c>
      <c r="P1" s="255" t="s">
        <v>4</v>
      </c>
      <c r="Q1" s="256" t="s">
        <v>5</v>
      </c>
      <c r="R1" s="257" t="s">
        <v>3</v>
      </c>
      <c r="S1" s="221" t="s">
        <v>52</v>
      </c>
      <c r="T1" s="141" t="s">
        <v>64</v>
      </c>
      <c r="U1" s="141" t="s">
        <v>49</v>
      </c>
      <c r="V1" s="144" t="s">
        <v>50</v>
      </c>
      <c r="W1" s="142" t="s">
        <v>51</v>
      </c>
      <c r="X1" s="222" t="s">
        <v>62</v>
      </c>
      <c r="Y1" s="222" t="s">
        <v>2</v>
      </c>
      <c r="Z1" s="222" t="s">
        <v>66</v>
      </c>
      <c r="AA1" s="222" t="s">
        <v>58</v>
      </c>
      <c r="AB1" s="222" t="s">
        <v>63</v>
      </c>
      <c r="AC1" s="221" t="s">
        <v>67</v>
      </c>
      <c r="AE1" s="306" t="s">
        <v>75</v>
      </c>
      <c r="AF1" s="306"/>
      <c r="AG1" s="306"/>
    </row>
    <row r="2" spans="1:33" x14ac:dyDescent="0.25">
      <c r="A2" s="314">
        <v>555</v>
      </c>
      <c r="B2" s="310" t="s">
        <v>121</v>
      </c>
      <c r="C2" s="310" t="s">
        <v>122</v>
      </c>
      <c r="D2" s="313" t="s">
        <v>123</v>
      </c>
      <c r="E2" s="311" t="s">
        <v>124</v>
      </c>
      <c r="F2" s="310"/>
      <c r="G2" s="310" t="s">
        <v>125</v>
      </c>
      <c r="H2" s="264" t="str">
        <f t="shared" ref="H2:R11" si="0">IF($D2=H$1,$S2,"")</f>
        <v/>
      </c>
      <c r="I2" s="264" t="str">
        <f t="shared" si="0"/>
        <v/>
      </c>
      <c r="J2" s="264" t="str">
        <f t="shared" si="0"/>
        <v/>
      </c>
      <c r="K2" s="264" t="str">
        <f t="shared" si="0"/>
        <v/>
      </c>
      <c r="L2" s="264" t="str">
        <f t="shared" si="0"/>
        <v/>
      </c>
      <c r="M2" s="264" t="str">
        <f t="shared" si="0"/>
        <v/>
      </c>
      <c r="N2" s="264" t="str">
        <f t="shared" si="0"/>
        <v/>
      </c>
      <c r="O2" s="264" t="str">
        <f t="shared" si="0"/>
        <v/>
      </c>
      <c r="P2" s="264" t="str">
        <f t="shared" si="0"/>
        <v/>
      </c>
      <c r="Q2" s="264" t="str">
        <f t="shared" si="0"/>
        <v/>
      </c>
      <c r="R2" s="265" t="str">
        <f t="shared" si="0"/>
        <v/>
      </c>
      <c r="S2" s="147">
        <f t="shared" ref="S2:S28" si="1">IFERROR(VLOOKUP($Z2,Points2018,2,0),0)</f>
        <v>0</v>
      </c>
      <c r="T2" s="259">
        <f t="shared" ref="T2:T28" si="2">AB2-S2</f>
        <v>0</v>
      </c>
      <c r="U2" s="260" t="str">
        <f t="shared" ref="U2:U28" si="3">IFERROR(VLOOKUP(D2,BenchmarksRd1,3,0)*86400,"")</f>
        <v/>
      </c>
      <c r="V2" s="261" t="str">
        <f t="shared" ref="V2:V21" si="4">IFERROR((($E2*86400)-U2),"")</f>
        <v/>
      </c>
      <c r="W2" s="262"/>
      <c r="X2" s="239" t="str">
        <f t="shared" ref="X2:X28" si="5">IFERROR(VLOOKUP(D2,Class2019,4,0),"n/a")</f>
        <v>n/a</v>
      </c>
      <c r="Y2" s="151" t="str">
        <f t="shared" ref="Y2:Y28" si="6">IFERROR(VLOOKUP(D2,Class2019,3,0),"n/a")</f>
        <v>n/a</v>
      </c>
      <c r="Z2" s="151" t="str">
        <f>IF($Y2="n/a","",IFERROR(COUNTIF($Y$2:$Y2,"="&amp;Y2),""))</f>
        <v/>
      </c>
      <c r="AA2" s="151">
        <f>COUNTIF($X1:X$2,"&lt;"&amp;X2)</f>
        <v>0</v>
      </c>
      <c r="AB2" s="181">
        <f t="shared" ref="AB2:AB28" si="7">IF($Y2="n/a",0,IFERROR(VLOOKUP(Z2+AA2,Points2019,2,0),15))</f>
        <v>0</v>
      </c>
      <c r="AC2" s="147">
        <f t="shared" ref="AC2:AC28" si="8">(S2+T2+W2)</f>
        <v>0</v>
      </c>
      <c r="AE2" s="183" t="s">
        <v>3</v>
      </c>
      <c r="AF2" s="202" t="s">
        <v>55</v>
      </c>
      <c r="AG2" s="219">
        <v>1.4273495370370371E-3</v>
      </c>
    </row>
    <row r="3" spans="1:33" x14ac:dyDescent="0.25">
      <c r="A3" s="223">
        <v>730</v>
      </c>
      <c r="B3" s="1" t="s">
        <v>126</v>
      </c>
      <c r="C3" s="1" t="s">
        <v>127</v>
      </c>
      <c r="D3" s="8" t="s">
        <v>16</v>
      </c>
      <c r="E3" s="11" t="s">
        <v>128</v>
      </c>
      <c r="F3" s="1"/>
      <c r="G3" s="1" t="s">
        <v>129</v>
      </c>
      <c r="H3" s="182" t="str">
        <f t="shared" si="0"/>
        <v/>
      </c>
      <c r="I3" s="182" t="str">
        <f t="shared" si="0"/>
        <v/>
      </c>
      <c r="J3" s="182">
        <f t="shared" si="0"/>
        <v>100</v>
      </c>
      <c r="K3" s="182" t="str">
        <f t="shared" si="0"/>
        <v/>
      </c>
      <c r="L3" s="182" t="str">
        <f t="shared" si="0"/>
        <v/>
      </c>
      <c r="M3" s="182" t="str">
        <f t="shared" si="0"/>
        <v/>
      </c>
      <c r="N3" s="182" t="str">
        <f t="shared" si="0"/>
        <v/>
      </c>
      <c r="O3" s="182" t="str">
        <f t="shared" si="0"/>
        <v/>
      </c>
      <c r="P3" s="182" t="str">
        <f t="shared" si="0"/>
        <v/>
      </c>
      <c r="Q3" s="182" t="str">
        <f t="shared" si="0"/>
        <v/>
      </c>
      <c r="R3" s="194" t="str">
        <f t="shared" si="0"/>
        <v/>
      </c>
      <c r="S3" s="148">
        <f t="shared" si="1"/>
        <v>100</v>
      </c>
      <c r="T3" s="134">
        <f t="shared" si="2"/>
        <v>0</v>
      </c>
      <c r="U3" s="121">
        <f t="shared" si="3"/>
        <v>111.27300000000001</v>
      </c>
      <c r="V3" s="146">
        <f t="shared" si="4"/>
        <v>2.8609999999999758</v>
      </c>
      <c r="W3" s="79">
        <f>IF(V3&lt;=0,10,IF(V3&lt;1,5,IF(V3&lt;2,0,IF(V3&lt;3,-5,-10))))</f>
        <v>-5</v>
      </c>
      <c r="X3" s="240">
        <f t="shared" si="5"/>
        <v>5</v>
      </c>
      <c r="Y3" s="135">
        <f t="shared" si="6"/>
        <v>9</v>
      </c>
      <c r="Z3" s="135">
        <f>IF($Y3="n/a","",IFERROR(COUNTIF($Y$2:$Y3,"="&amp;Y3),""))</f>
        <v>1</v>
      </c>
      <c r="AA3" s="135">
        <f>COUNTIF($X$2:X2,"&lt;"&amp;X3)</f>
        <v>0</v>
      </c>
      <c r="AB3" s="145">
        <f t="shared" si="7"/>
        <v>100</v>
      </c>
      <c r="AC3" s="148">
        <f t="shared" si="8"/>
        <v>95</v>
      </c>
      <c r="AE3" s="184" t="s">
        <v>5</v>
      </c>
      <c r="AF3" s="203" t="s">
        <v>56</v>
      </c>
      <c r="AG3" s="266">
        <v>1.4203472222222224E-3</v>
      </c>
    </row>
    <row r="4" spans="1:33" x14ac:dyDescent="0.25">
      <c r="A4" s="223">
        <v>124</v>
      </c>
      <c r="B4" s="1" t="s">
        <v>130</v>
      </c>
      <c r="C4" s="1" t="s">
        <v>131</v>
      </c>
      <c r="D4" s="8" t="s">
        <v>13</v>
      </c>
      <c r="E4" s="11" t="s">
        <v>132</v>
      </c>
      <c r="F4" s="1"/>
      <c r="G4" s="1" t="s">
        <v>129</v>
      </c>
      <c r="H4" s="182" t="str">
        <f t="shared" si="0"/>
        <v/>
      </c>
      <c r="I4" s="182">
        <f t="shared" si="0"/>
        <v>100</v>
      </c>
      <c r="J4" s="182" t="str">
        <f t="shared" si="0"/>
        <v/>
      </c>
      <c r="K4" s="182" t="str">
        <f t="shared" si="0"/>
        <v/>
      </c>
      <c r="L4" s="182" t="str">
        <f t="shared" si="0"/>
        <v/>
      </c>
      <c r="M4" s="182" t="str">
        <f t="shared" si="0"/>
        <v/>
      </c>
      <c r="N4" s="182" t="str">
        <f t="shared" si="0"/>
        <v/>
      </c>
      <c r="O4" s="182" t="str">
        <f t="shared" si="0"/>
        <v/>
      </c>
      <c r="P4" s="182" t="str">
        <f t="shared" si="0"/>
        <v/>
      </c>
      <c r="Q4" s="182" t="str">
        <f t="shared" si="0"/>
        <v/>
      </c>
      <c r="R4" s="194" t="str">
        <f t="shared" si="0"/>
        <v/>
      </c>
      <c r="S4" s="148">
        <f t="shared" si="1"/>
        <v>100</v>
      </c>
      <c r="T4" s="134">
        <f t="shared" si="2"/>
        <v>-25</v>
      </c>
      <c r="U4" s="121">
        <f t="shared" si="3"/>
        <v>109.967</v>
      </c>
      <c r="V4" s="146">
        <f t="shared" si="4"/>
        <v>4.6200000000000045</v>
      </c>
      <c r="W4" s="79">
        <f>IF(V4&lt;=0,10,IF(V4&lt;1,5,IF(V4&lt;2,0,IF(V4&lt;3,-5,-10))))</f>
        <v>-10</v>
      </c>
      <c r="X4" s="240">
        <f t="shared" si="5"/>
        <v>6</v>
      </c>
      <c r="Y4" s="135">
        <f t="shared" si="6"/>
        <v>10</v>
      </c>
      <c r="Z4" s="135">
        <f>IF($Y4="n/a","",IFERROR(COUNTIF($Y$2:$Y4,"="&amp;Y4),""))</f>
        <v>1</v>
      </c>
      <c r="AA4" s="135">
        <f>COUNTIF($X$2:X3,"&lt;"&amp;X4)</f>
        <v>1</v>
      </c>
      <c r="AB4" s="145">
        <f t="shared" si="7"/>
        <v>75</v>
      </c>
      <c r="AC4" s="148">
        <f t="shared" si="8"/>
        <v>65</v>
      </c>
      <c r="AE4" s="185" t="s">
        <v>4</v>
      </c>
      <c r="AF4" s="210" t="s">
        <v>53</v>
      </c>
      <c r="AG4" s="204">
        <v>1.3765625000000002E-3</v>
      </c>
    </row>
    <row r="5" spans="1:33" x14ac:dyDescent="0.25">
      <c r="A5" s="223">
        <v>88</v>
      </c>
      <c r="B5" s="1" t="s">
        <v>54</v>
      </c>
      <c r="C5" s="1" t="s">
        <v>133</v>
      </c>
      <c r="D5" s="8" t="s">
        <v>16</v>
      </c>
      <c r="E5" s="11" t="s">
        <v>134</v>
      </c>
      <c r="F5" s="1"/>
      <c r="G5" s="1" t="s">
        <v>135</v>
      </c>
      <c r="H5" s="182" t="str">
        <f t="shared" si="0"/>
        <v/>
      </c>
      <c r="I5" s="182" t="str">
        <f t="shared" si="0"/>
        <v/>
      </c>
      <c r="J5" s="182">
        <f t="shared" si="0"/>
        <v>75</v>
      </c>
      <c r="K5" s="182" t="str">
        <f t="shared" si="0"/>
        <v/>
      </c>
      <c r="L5" s="182" t="str">
        <f t="shared" si="0"/>
        <v/>
      </c>
      <c r="M5" s="182" t="str">
        <f t="shared" si="0"/>
        <v/>
      </c>
      <c r="N5" s="182" t="str">
        <f t="shared" si="0"/>
        <v/>
      </c>
      <c r="O5" s="182" t="str">
        <f t="shared" si="0"/>
        <v/>
      </c>
      <c r="P5" s="182" t="str">
        <f t="shared" si="0"/>
        <v/>
      </c>
      <c r="Q5" s="182" t="str">
        <f t="shared" si="0"/>
        <v/>
      </c>
      <c r="R5" s="194" t="str">
        <f t="shared" si="0"/>
        <v/>
      </c>
      <c r="S5" s="148">
        <f t="shared" si="1"/>
        <v>75</v>
      </c>
      <c r="T5" s="134">
        <f t="shared" si="2"/>
        <v>0</v>
      </c>
      <c r="U5" s="121">
        <f t="shared" si="3"/>
        <v>111.27300000000001</v>
      </c>
      <c r="V5" s="146">
        <f t="shared" si="4"/>
        <v>3.6930000000000121</v>
      </c>
      <c r="W5" s="79">
        <f t="shared" ref="W5:W11" si="9">IF(V5&lt;=0,10,IF(V5&lt;1,5,IF(V5&lt;2,0,IF(V5&lt;3,-5,-10))))</f>
        <v>-10</v>
      </c>
      <c r="X5" s="240">
        <f t="shared" si="5"/>
        <v>5</v>
      </c>
      <c r="Y5" s="135">
        <f t="shared" si="6"/>
        <v>9</v>
      </c>
      <c r="Z5" s="135">
        <f>IF($Y5="n/a","",IFERROR(COUNTIF($Y$2:$Y5,"="&amp;Y5),""))</f>
        <v>2</v>
      </c>
      <c r="AA5" s="135">
        <f>COUNTIF($X$2:X4,"&lt;"&amp;X5)</f>
        <v>0</v>
      </c>
      <c r="AB5" s="145">
        <f t="shared" si="7"/>
        <v>75</v>
      </c>
      <c r="AC5" s="148">
        <f t="shared" si="8"/>
        <v>65</v>
      </c>
      <c r="AE5" s="186" t="s">
        <v>43</v>
      </c>
      <c r="AF5" s="211" t="s">
        <v>54</v>
      </c>
      <c r="AG5" s="205">
        <v>1.3754282407407406E-3</v>
      </c>
    </row>
    <row r="6" spans="1:33" x14ac:dyDescent="0.25">
      <c r="A6" s="223">
        <v>2</v>
      </c>
      <c r="B6" s="1" t="s">
        <v>136</v>
      </c>
      <c r="C6" s="1" t="s">
        <v>137</v>
      </c>
      <c r="D6" s="8" t="s">
        <v>45</v>
      </c>
      <c r="E6" s="11" t="s">
        <v>138</v>
      </c>
      <c r="F6" s="1"/>
      <c r="G6" s="1" t="s">
        <v>129</v>
      </c>
      <c r="H6" s="182" t="str">
        <f t="shared" si="0"/>
        <v/>
      </c>
      <c r="I6" s="182" t="str">
        <f t="shared" si="0"/>
        <v/>
      </c>
      <c r="J6" s="182" t="str">
        <f t="shared" si="0"/>
        <v/>
      </c>
      <c r="K6" s="182">
        <f t="shared" si="0"/>
        <v>100</v>
      </c>
      <c r="L6" s="182" t="str">
        <f t="shared" si="0"/>
        <v/>
      </c>
      <c r="M6" s="182" t="str">
        <f t="shared" si="0"/>
        <v/>
      </c>
      <c r="N6" s="182" t="str">
        <f t="shared" si="0"/>
        <v/>
      </c>
      <c r="O6" s="182" t="str">
        <f t="shared" si="0"/>
        <v/>
      </c>
      <c r="P6" s="182" t="str">
        <f t="shared" si="0"/>
        <v/>
      </c>
      <c r="Q6" s="182" t="str">
        <f t="shared" si="0"/>
        <v/>
      </c>
      <c r="R6" s="194" t="str">
        <f t="shared" si="0"/>
        <v/>
      </c>
      <c r="S6" s="148">
        <f t="shared" si="1"/>
        <v>100</v>
      </c>
      <c r="T6" s="134">
        <f t="shared" si="2"/>
        <v>0</v>
      </c>
      <c r="U6" s="121">
        <f t="shared" si="3"/>
        <v>114.97900000000001</v>
      </c>
      <c r="V6" s="146">
        <f t="shared" si="4"/>
        <v>0.74099999999998545</v>
      </c>
      <c r="W6" s="79">
        <f t="shared" si="9"/>
        <v>5</v>
      </c>
      <c r="X6" s="240">
        <f t="shared" si="5"/>
        <v>4</v>
      </c>
      <c r="Y6" s="135">
        <f t="shared" si="6"/>
        <v>8</v>
      </c>
      <c r="Z6" s="135">
        <f>IF($Y6="n/a","",IFERROR(COUNTIF($Y$2:$Y6,"="&amp;Y6),""))</f>
        <v>1</v>
      </c>
      <c r="AA6" s="135">
        <f>COUNTIF($X$2:X5,"&lt;"&amp;X6)</f>
        <v>0</v>
      </c>
      <c r="AB6" s="145">
        <f t="shared" si="7"/>
        <v>100</v>
      </c>
      <c r="AC6" s="148">
        <f t="shared" si="8"/>
        <v>105</v>
      </c>
      <c r="AE6" s="187" t="s">
        <v>22</v>
      </c>
      <c r="AF6" s="212" t="s">
        <v>94</v>
      </c>
      <c r="AG6" s="206">
        <v>1.4077314814814814E-3</v>
      </c>
    </row>
    <row r="7" spans="1:33" x14ac:dyDescent="0.25">
      <c r="A7" s="223">
        <v>998</v>
      </c>
      <c r="B7" s="1" t="s">
        <v>139</v>
      </c>
      <c r="C7" s="1" t="s">
        <v>140</v>
      </c>
      <c r="D7" s="8" t="s">
        <v>123</v>
      </c>
      <c r="E7" s="11" t="s">
        <v>141</v>
      </c>
      <c r="F7" s="1"/>
      <c r="G7" s="1" t="s">
        <v>142</v>
      </c>
      <c r="H7" s="182" t="str">
        <f t="shared" si="0"/>
        <v/>
      </c>
      <c r="I7" s="182" t="str">
        <f t="shared" si="0"/>
        <v/>
      </c>
      <c r="J7" s="182" t="str">
        <f t="shared" si="0"/>
        <v/>
      </c>
      <c r="K7" s="182" t="str">
        <f t="shared" si="0"/>
        <v/>
      </c>
      <c r="L7" s="182" t="str">
        <f t="shared" si="0"/>
        <v/>
      </c>
      <c r="M7" s="182" t="str">
        <f t="shared" si="0"/>
        <v/>
      </c>
      <c r="N7" s="182" t="str">
        <f t="shared" si="0"/>
        <v/>
      </c>
      <c r="O7" s="182" t="str">
        <f t="shared" si="0"/>
        <v/>
      </c>
      <c r="P7" s="182" t="str">
        <f t="shared" si="0"/>
        <v/>
      </c>
      <c r="Q7" s="182" t="str">
        <f t="shared" si="0"/>
        <v/>
      </c>
      <c r="R7" s="194" t="str">
        <f t="shared" si="0"/>
        <v/>
      </c>
      <c r="S7" s="148">
        <f t="shared" si="1"/>
        <v>0</v>
      </c>
      <c r="T7" s="134">
        <f t="shared" si="2"/>
        <v>0</v>
      </c>
      <c r="U7" s="121" t="str">
        <f t="shared" si="3"/>
        <v/>
      </c>
      <c r="V7" s="146" t="str">
        <f t="shared" si="4"/>
        <v/>
      </c>
      <c r="W7" s="79"/>
      <c r="X7" s="240" t="str">
        <f t="shared" si="5"/>
        <v>n/a</v>
      </c>
      <c r="Y7" s="135" t="str">
        <f t="shared" si="6"/>
        <v>n/a</v>
      </c>
      <c r="Z7" s="135" t="str">
        <f>IF($Y7="n/a","",IFERROR(COUNTIF($Y$2:$Y7,"="&amp;Y7),""))</f>
        <v/>
      </c>
      <c r="AA7" s="135">
        <f>COUNTIF($X$2:X6,"&lt;"&amp;X7)</f>
        <v>0</v>
      </c>
      <c r="AB7" s="145">
        <f t="shared" si="7"/>
        <v>0</v>
      </c>
      <c r="AC7" s="148">
        <f t="shared" si="8"/>
        <v>0</v>
      </c>
      <c r="AE7" s="188" t="s">
        <v>21</v>
      </c>
      <c r="AF7" s="207" t="s">
        <v>76</v>
      </c>
      <c r="AG7" s="238" t="s">
        <v>81</v>
      </c>
    </row>
    <row r="8" spans="1:33" x14ac:dyDescent="0.25">
      <c r="A8" s="223">
        <v>50</v>
      </c>
      <c r="B8" s="1" t="s">
        <v>53</v>
      </c>
      <c r="C8" s="1" t="s">
        <v>143</v>
      </c>
      <c r="D8" s="8" t="s">
        <v>45</v>
      </c>
      <c r="E8" s="11" t="s">
        <v>144</v>
      </c>
      <c r="F8" s="1"/>
      <c r="G8" s="1" t="s">
        <v>125</v>
      </c>
      <c r="H8" s="182" t="str">
        <f t="shared" si="0"/>
        <v/>
      </c>
      <c r="I8" s="182" t="str">
        <f t="shared" si="0"/>
        <v/>
      </c>
      <c r="J8" s="182" t="str">
        <f t="shared" si="0"/>
        <v/>
      </c>
      <c r="K8" s="182">
        <f t="shared" si="0"/>
        <v>75</v>
      </c>
      <c r="L8" s="182" t="str">
        <f t="shared" si="0"/>
        <v/>
      </c>
      <c r="M8" s="182" t="str">
        <f t="shared" si="0"/>
        <v/>
      </c>
      <c r="N8" s="182" t="str">
        <f t="shared" si="0"/>
        <v/>
      </c>
      <c r="O8" s="182" t="str">
        <f t="shared" si="0"/>
        <v/>
      </c>
      <c r="P8" s="182" t="str">
        <f t="shared" si="0"/>
        <v/>
      </c>
      <c r="Q8" s="182" t="str">
        <f t="shared" si="0"/>
        <v/>
      </c>
      <c r="R8" s="194" t="str">
        <f t="shared" si="0"/>
        <v/>
      </c>
      <c r="S8" s="148">
        <f t="shared" si="1"/>
        <v>75</v>
      </c>
      <c r="T8" s="134">
        <f t="shared" si="2"/>
        <v>0</v>
      </c>
      <c r="U8" s="121">
        <f t="shared" si="3"/>
        <v>114.97900000000001</v>
      </c>
      <c r="V8" s="146">
        <f t="shared" si="4"/>
        <v>2.8589999999999947</v>
      </c>
      <c r="W8" s="79">
        <f t="shared" si="9"/>
        <v>-5</v>
      </c>
      <c r="X8" s="240">
        <f t="shared" si="5"/>
        <v>4</v>
      </c>
      <c r="Y8" s="135">
        <f t="shared" si="6"/>
        <v>8</v>
      </c>
      <c r="Z8" s="135">
        <f>IF($Y8="n/a","",IFERROR(COUNTIF($Y$2:$Y8,"="&amp;Y8),""))</f>
        <v>2</v>
      </c>
      <c r="AA8" s="135">
        <f>COUNTIF($X$2:X7,"&lt;"&amp;X8)</f>
        <v>0</v>
      </c>
      <c r="AB8" s="145">
        <f t="shared" si="7"/>
        <v>75</v>
      </c>
      <c r="AC8" s="148">
        <f t="shared" si="8"/>
        <v>70</v>
      </c>
      <c r="AE8" s="189" t="s">
        <v>44</v>
      </c>
      <c r="AF8" s="213" t="s">
        <v>91</v>
      </c>
      <c r="AG8" s="268" t="s">
        <v>117</v>
      </c>
    </row>
    <row r="9" spans="1:33" x14ac:dyDescent="0.25">
      <c r="A9" s="223">
        <v>19</v>
      </c>
      <c r="B9" s="1" t="s">
        <v>145</v>
      </c>
      <c r="C9" s="1" t="s">
        <v>146</v>
      </c>
      <c r="D9" s="8" t="s">
        <v>45</v>
      </c>
      <c r="E9" s="11" t="s">
        <v>147</v>
      </c>
      <c r="F9" s="1"/>
      <c r="G9" s="1" t="s">
        <v>148</v>
      </c>
      <c r="H9" s="182" t="str">
        <f t="shared" si="0"/>
        <v/>
      </c>
      <c r="I9" s="182" t="str">
        <f t="shared" si="0"/>
        <v/>
      </c>
      <c r="J9" s="182" t="str">
        <f t="shared" si="0"/>
        <v/>
      </c>
      <c r="K9" s="182">
        <f t="shared" si="0"/>
        <v>60</v>
      </c>
      <c r="L9" s="182" t="str">
        <f t="shared" si="0"/>
        <v/>
      </c>
      <c r="M9" s="182" t="str">
        <f t="shared" si="0"/>
        <v/>
      </c>
      <c r="N9" s="182" t="str">
        <f t="shared" si="0"/>
        <v/>
      </c>
      <c r="O9" s="182" t="str">
        <f t="shared" si="0"/>
        <v/>
      </c>
      <c r="P9" s="182" t="str">
        <f t="shared" si="0"/>
        <v/>
      </c>
      <c r="Q9" s="182" t="str">
        <f t="shared" si="0"/>
        <v/>
      </c>
      <c r="R9" s="194" t="str">
        <f t="shared" si="0"/>
        <v/>
      </c>
      <c r="S9" s="148">
        <f t="shared" si="1"/>
        <v>60</v>
      </c>
      <c r="T9" s="134">
        <f t="shared" si="2"/>
        <v>0</v>
      </c>
      <c r="U9" s="121">
        <f t="shared" si="3"/>
        <v>114.97900000000001</v>
      </c>
      <c r="V9" s="146">
        <f t="shared" si="4"/>
        <v>3.2659999999999769</v>
      </c>
      <c r="W9" s="79">
        <f t="shared" si="9"/>
        <v>-10</v>
      </c>
      <c r="X9" s="240">
        <f t="shared" si="5"/>
        <v>4</v>
      </c>
      <c r="Y9" s="135">
        <f t="shared" si="6"/>
        <v>8</v>
      </c>
      <c r="Z9" s="135">
        <f>IF($Y9="n/a","",IFERROR(COUNTIF($Y$2:$Y9,"="&amp;Y9),""))</f>
        <v>3</v>
      </c>
      <c r="AA9" s="135">
        <f>COUNTIF($X$2:X8,"&lt;"&amp;X9)</f>
        <v>0</v>
      </c>
      <c r="AB9" s="145">
        <f t="shared" si="7"/>
        <v>60</v>
      </c>
      <c r="AC9" s="148">
        <f t="shared" si="8"/>
        <v>50</v>
      </c>
      <c r="AE9" s="190" t="s">
        <v>45</v>
      </c>
      <c r="AF9" s="214" t="s">
        <v>54</v>
      </c>
      <c r="AG9" s="267">
        <v>1.3307754629629631E-3</v>
      </c>
    </row>
    <row r="10" spans="1:33" x14ac:dyDescent="0.25">
      <c r="A10" s="223">
        <v>21</v>
      </c>
      <c r="B10" s="1" t="s">
        <v>149</v>
      </c>
      <c r="C10" s="1" t="s">
        <v>150</v>
      </c>
      <c r="D10" s="8" t="s">
        <v>44</v>
      </c>
      <c r="E10" s="11" t="s">
        <v>151</v>
      </c>
      <c r="F10" s="1"/>
      <c r="G10" s="1" t="s">
        <v>135</v>
      </c>
      <c r="H10" s="182" t="str">
        <f t="shared" si="0"/>
        <v/>
      </c>
      <c r="I10" s="182" t="str">
        <f t="shared" si="0"/>
        <v/>
      </c>
      <c r="J10" s="182" t="str">
        <f t="shared" si="0"/>
        <v/>
      </c>
      <c r="K10" s="182" t="str">
        <f t="shared" si="0"/>
        <v/>
      </c>
      <c r="L10" s="182">
        <f t="shared" si="0"/>
        <v>100</v>
      </c>
      <c r="M10" s="182" t="str">
        <f t="shared" si="0"/>
        <v/>
      </c>
      <c r="N10" s="182" t="str">
        <f t="shared" si="0"/>
        <v/>
      </c>
      <c r="O10" s="182" t="str">
        <f t="shared" si="0"/>
        <v/>
      </c>
      <c r="P10" s="182" t="str">
        <f t="shared" si="0"/>
        <v/>
      </c>
      <c r="Q10" s="182" t="str">
        <f t="shared" si="0"/>
        <v/>
      </c>
      <c r="R10" s="194" t="str">
        <f t="shared" si="0"/>
        <v/>
      </c>
      <c r="S10" s="148">
        <f t="shared" si="1"/>
        <v>100</v>
      </c>
      <c r="T10" s="134">
        <f t="shared" si="2"/>
        <v>0</v>
      </c>
      <c r="U10" s="121">
        <f t="shared" si="3"/>
        <v>114.663</v>
      </c>
      <c r="V10" s="146">
        <f t="shared" si="4"/>
        <v>3.9180000000000064</v>
      </c>
      <c r="W10" s="79">
        <f t="shared" si="9"/>
        <v>-10</v>
      </c>
      <c r="X10" s="240">
        <f t="shared" si="5"/>
        <v>4</v>
      </c>
      <c r="Y10" s="135">
        <f t="shared" si="6"/>
        <v>7</v>
      </c>
      <c r="Z10" s="135">
        <f>IF($Y10="n/a","",IFERROR(COUNTIF($Y$2:$Y10,"="&amp;Y10),""))</f>
        <v>1</v>
      </c>
      <c r="AA10" s="135">
        <f>COUNTIF($X$2:X9,"&lt;"&amp;X10)</f>
        <v>0</v>
      </c>
      <c r="AB10" s="145">
        <f t="shared" si="7"/>
        <v>100</v>
      </c>
      <c r="AC10" s="148">
        <f t="shared" si="8"/>
        <v>90</v>
      </c>
      <c r="AE10" s="191" t="s">
        <v>16</v>
      </c>
      <c r="AF10" s="215" t="s">
        <v>74</v>
      </c>
      <c r="AG10" s="208">
        <v>1.2878819444444446E-3</v>
      </c>
    </row>
    <row r="11" spans="1:33" x14ac:dyDescent="0.25">
      <c r="A11" s="223">
        <v>42</v>
      </c>
      <c r="B11" s="1" t="s">
        <v>152</v>
      </c>
      <c r="C11" s="1" t="s">
        <v>153</v>
      </c>
      <c r="D11" s="8" t="s">
        <v>16</v>
      </c>
      <c r="E11" s="11" t="s">
        <v>154</v>
      </c>
      <c r="F11" s="1"/>
      <c r="G11" s="1" t="s">
        <v>155</v>
      </c>
      <c r="H11" s="182" t="str">
        <f t="shared" si="0"/>
        <v/>
      </c>
      <c r="I11" s="182" t="str">
        <f t="shared" si="0"/>
        <v/>
      </c>
      <c r="J11" s="182">
        <f t="shared" si="0"/>
        <v>60</v>
      </c>
      <c r="K11" s="182" t="str">
        <f t="shared" si="0"/>
        <v/>
      </c>
      <c r="L11" s="182" t="str">
        <f t="shared" si="0"/>
        <v/>
      </c>
      <c r="M11" s="182" t="str">
        <f t="shared" si="0"/>
        <v/>
      </c>
      <c r="N11" s="182" t="str">
        <f t="shared" si="0"/>
        <v/>
      </c>
      <c r="O11" s="182" t="str">
        <f t="shared" si="0"/>
        <v/>
      </c>
      <c r="P11" s="182" t="str">
        <f t="shared" si="0"/>
        <v/>
      </c>
      <c r="Q11" s="182" t="str">
        <f t="shared" si="0"/>
        <v/>
      </c>
      <c r="R11" s="194" t="str">
        <f t="shared" si="0"/>
        <v/>
      </c>
      <c r="S11" s="148">
        <f t="shared" si="1"/>
        <v>60</v>
      </c>
      <c r="T11" s="134">
        <f t="shared" si="2"/>
        <v>-45</v>
      </c>
      <c r="U11" s="121">
        <f t="shared" si="3"/>
        <v>111.27300000000001</v>
      </c>
      <c r="V11" s="146">
        <f t="shared" si="4"/>
        <v>8.5130000000000194</v>
      </c>
      <c r="W11" s="79">
        <f t="shared" si="9"/>
        <v>-10</v>
      </c>
      <c r="X11" s="240">
        <f t="shared" si="5"/>
        <v>5</v>
      </c>
      <c r="Y11" s="135">
        <f t="shared" si="6"/>
        <v>9</v>
      </c>
      <c r="Z11" s="135">
        <f>IF($Y11="n/a","",IFERROR(COUNTIF($Y$2:$Y11,"="&amp;Y11),""))</f>
        <v>3</v>
      </c>
      <c r="AA11" s="135">
        <f>COUNTIF($X$2:X10,"&lt;"&amp;X11)</f>
        <v>4</v>
      </c>
      <c r="AB11" s="145">
        <f t="shared" si="7"/>
        <v>15</v>
      </c>
      <c r="AC11" s="148">
        <f t="shared" si="8"/>
        <v>5</v>
      </c>
      <c r="AE11" s="192" t="s">
        <v>13</v>
      </c>
      <c r="AF11" s="216" t="s">
        <v>57</v>
      </c>
      <c r="AG11" s="209">
        <v>1.2727662037037037E-3</v>
      </c>
    </row>
    <row r="12" spans="1:33" ht="13.8" thickBot="1" x14ac:dyDescent="0.3">
      <c r="A12" s="223">
        <v>82</v>
      </c>
      <c r="B12" s="1" t="s">
        <v>156</v>
      </c>
      <c r="C12" s="1" t="s">
        <v>157</v>
      </c>
      <c r="D12" s="8" t="s">
        <v>13</v>
      </c>
      <c r="E12" s="11" t="s">
        <v>158</v>
      </c>
      <c r="F12" s="1"/>
      <c r="G12" s="1" t="s">
        <v>129</v>
      </c>
      <c r="H12" s="182" t="str">
        <f t="shared" ref="H12:R21" si="10">IF($D12=H$1,$S12,"")</f>
        <v/>
      </c>
      <c r="I12" s="182">
        <f t="shared" si="10"/>
        <v>75</v>
      </c>
      <c r="J12" s="182" t="str">
        <f t="shared" si="10"/>
        <v/>
      </c>
      <c r="K12" s="182" t="str">
        <f t="shared" si="10"/>
        <v/>
      </c>
      <c r="L12" s="182" t="str">
        <f t="shared" si="10"/>
        <v/>
      </c>
      <c r="M12" s="182" t="str">
        <f t="shared" si="10"/>
        <v/>
      </c>
      <c r="N12" s="182" t="str">
        <f t="shared" si="10"/>
        <v/>
      </c>
      <c r="O12" s="182" t="str">
        <f t="shared" si="10"/>
        <v/>
      </c>
      <c r="P12" s="182" t="str">
        <f t="shared" si="10"/>
        <v/>
      </c>
      <c r="Q12" s="182" t="str">
        <f t="shared" si="10"/>
        <v/>
      </c>
      <c r="R12" s="194" t="str">
        <f t="shared" si="10"/>
        <v/>
      </c>
      <c r="S12" s="148">
        <f t="shared" si="1"/>
        <v>75</v>
      </c>
      <c r="T12" s="134">
        <f t="shared" si="2"/>
        <v>-60</v>
      </c>
      <c r="U12" s="121">
        <f t="shared" si="3"/>
        <v>109.967</v>
      </c>
      <c r="V12" s="146">
        <f t="shared" si="4"/>
        <v>9.8790000000000049</v>
      </c>
      <c r="W12" s="79">
        <f>IF(V12&lt;=0,10,IF(V12&lt;1,5,IF(V12&lt;2,0,IF(V12&lt;3,-5,-10))))</f>
        <v>-10</v>
      </c>
      <c r="X12" s="240">
        <f t="shared" si="5"/>
        <v>6</v>
      </c>
      <c r="Y12" s="135">
        <f t="shared" si="6"/>
        <v>10</v>
      </c>
      <c r="Z12" s="135">
        <f>IF($Y12="n/a","",IFERROR(COUNTIF($Y$2:$Y12,"="&amp;Y12),""))</f>
        <v>2</v>
      </c>
      <c r="AA12" s="135">
        <f>COUNTIF($X$2:X11,"&lt;"&amp;X12)</f>
        <v>7</v>
      </c>
      <c r="AB12" s="145">
        <f t="shared" si="7"/>
        <v>15</v>
      </c>
      <c r="AC12" s="148">
        <f t="shared" si="8"/>
        <v>5</v>
      </c>
      <c r="AE12" s="193" t="s">
        <v>14</v>
      </c>
      <c r="AF12" s="217" t="s">
        <v>90</v>
      </c>
      <c r="AG12" s="218">
        <v>1.1795949074074074E-3</v>
      </c>
    </row>
    <row r="13" spans="1:33" x14ac:dyDescent="0.25">
      <c r="A13" s="223">
        <v>15</v>
      </c>
      <c r="B13" s="1" t="s">
        <v>94</v>
      </c>
      <c r="C13" s="1" t="s">
        <v>159</v>
      </c>
      <c r="D13" s="8" t="s">
        <v>22</v>
      </c>
      <c r="E13" s="11" t="s">
        <v>160</v>
      </c>
      <c r="F13" s="1"/>
      <c r="G13" s="1" t="s">
        <v>125</v>
      </c>
      <c r="H13" s="182" t="str">
        <f t="shared" si="10"/>
        <v/>
      </c>
      <c r="I13" s="182" t="str">
        <f t="shared" si="10"/>
        <v/>
      </c>
      <c r="J13" s="182" t="str">
        <f t="shared" si="10"/>
        <v/>
      </c>
      <c r="K13" s="182" t="str">
        <f t="shared" si="10"/>
        <v/>
      </c>
      <c r="L13" s="182" t="str">
        <f t="shared" si="10"/>
        <v/>
      </c>
      <c r="M13" s="182" t="str">
        <f t="shared" si="10"/>
        <v/>
      </c>
      <c r="N13" s="182">
        <f t="shared" si="10"/>
        <v>100</v>
      </c>
      <c r="O13" s="182" t="str">
        <f t="shared" si="10"/>
        <v/>
      </c>
      <c r="P13" s="182" t="str">
        <f t="shared" si="10"/>
        <v/>
      </c>
      <c r="Q13" s="182" t="str">
        <f t="shared" si="10"/>
        <v/>
      </c>
      <c r="R13" s="194" t="str">
        <f t="shared" si="10"/>
        <v/>
      </c>
      <c r="S13" s="148">
        <f t="shared" si="1"/>
        <v>100</v>
      </c>
      <c r="T13" s="134">
        <f t="shared" si="2"/>
        <v>0</v>
      </c>
      <c r="U13" s="121">
        <f t="shared" si="3"/>
        <v>121.62799999999999</v>
      </c>
      <c r="V13" s="146">
        <f t="shared" si="4"/>
        <v>1.4000000000010004E-2</v>
      </c>
      <c r="W13" s="79">
        <f>IF(V13&lt;=0,10,IF(V13&lt;1,5,IF(V13&lt;2,0,IF(V13&lt;3,-5,-10))))</f>
        <v>5</v>
      </c>
      <c r="X13" s="240">
        <f t="shared" si="5"/>
        <v>2</v>
      </c>
      <c r="Y13" s="135">
        <f t="shared" si="6"/>
        <v>3</v>
      </c>
      <c r="Z13" s="135">
        <f>IF($Y13="n/a","",IFERROR(COUNTIF($Y$2:$Y13,"="&amp;Y13),""))</f>
        <v>1</v>
      </c>
      <c r="AA13" s="135">
        <f>COUNTIF($X$2:X12,"&lt;"&amp;X13)</f>
        <v>0</v>
      </c>
      <c r="AB13" s="145">
        <f t="shared" si="7"/>
        <v>100</v>
      </c>
      <c r="AC13" s="148">
        <f t="shared" si="8"/>
        <v>105</v>
      </c>
    </row>
    <row r="14" spans="1:33" x14ac:dyDescent="0.25">
      <c r="A14" s="223">
        <v>427</v>
      </c>
      <c r="B14" s="1" t="s">
        <v>56</v>
      </c>
      <c r="C14" s="1" t="s">
        <v>205</v>
      </c>
      <c r="D14" s="8" t="s">
        <v>21</v>
      </c>
      <c r="E14" s="11" t="s">
        <v>161</v>
      </c>
      <c r="F14" s="1"/>
      <c r="G14" s="1" t="s">
        <v>125</v>
      </c>
      <c r="H14" s="182" t="str">
        <f t="shared" si="10"/>
        <v/>
      </c>
      <c r="I14" s="182" t="str">
        <f t="shared" si="10"/>
        <v/>
      </c>
      <c r="J14" s="182" t="str">
        <f t="shared" si="10"/>
        <v/>
      </c>
      <c r="K14" s="182" t="str">
        <f t="shared" si="10"/>
        <v/>
      </c>
      <c r="L14" s="182" t="str">
        <f t="shared" si="10"/>
        <v/>
      </c>
      <c r="M14" s="182">
        <f t="shared" si="10"/>
        <v>100</v>
      </c>
      <c r="N14" s="182" t="str">
        <f t="shared" si="10"/>
        <v/>
      </c>
      <c r="O14" s="182" t="str">
        <f t="shared" si="10"/>
        <v/>
      </c>
      <c r="P14" s="182" t="str">
        <f t="shared" si="10"/>
        <v/>
      </c>
      <c r="Q14" s="182" t="str">
        <f t="shared" si="10"/>
        <v/>
      </c>
      <c r="R14" s="194" t="str">
        <f t="shared" si="10"/>
        <v/>
      </c>
      <c r="S14" s="148">
        <f t="shared" si="1"/>
        <v>100</v>
      </c>
      <c r="T14" s="134">
        <f t="shared" si="2"/>
        <v>0</v>
      </c>
      <c r="U14" s="121">
        <f t="shared" si="3"/>
        <v>120.58200000000001</v>
      </c>
      <c r="V14" s="146">
        <f t="shared" si="4"/>
        <v>1.3729999999999905</v>
      </c>
      <c r="W14" s="79">
        <f>IF(V14&lt;=0,10,IF(V14&lt;1,5,IF(V14&lt;2,0,IF(V14&lt;3,-5,-10))))</f>
        <v>0</v>
      </c>
      <c r="X14" s="240">
        <f t="shared" si="5"/>
        <v>2</v>
      </c>
      <c r="Y14" s="135">
        <f t="shared" si="6"/>
        <v>4</v>
      </c>
      <c r="Z14" s="135">
        <f>IF($Y14="n/a","",IFERROR(COUNTIF($Y$2:$Y14,"="&amp;Y14),""))</f>
        <v>1</v>
      </c>
      <c r="AA14" s="135">
        <f>COUNTIF($X$2:X13,"&lt;"&amp;X14)</f>
        <v>0</v>
      </c>
      <c r="AB14" s="145">
        <f t="shared" si="7"/>
        <v>100</v>
      </c>
      <c r="AC14" s="148">
        <f t="shared" si="8"/>
        <v>100</v>
      </c>
    </row>
    <row r="15" spans="1:33" x14ac:dyDescent="0.25">
      <c r="A15" s="223">
        <v>62</v>
      </c>
      <c r="B15" s="1" t="s">
        <v>162</v>
      </c>
      <c r="C15" s="1" t="s">
        <v>163</v>
      </c>
      <c r="D15" s="8" t="s">
        <v>21</v>
      </c>
      <c r="E15" s="11" t="s">
        <v>164</v>
      </c>
      <c r="F15" s="1"/>
      <c r="G15" s="1" t="s">
        <v>148</v>
      </c>
      <c r="H15" s="182" t="str">
        <f t="shared" si="10"/>
        <v/>
      </c>
      <c r="I15" s="182" t="str">
        <f t="shared" si="10"/>
        <v/>
      </c>
      <c r="J15" s="182" t="str">
        <f t="shared" si="10"/>
        <v/>
      </c>
      <c r="K15" s="182" t="str">
        <f t="shared" si="10"/>
        <v/>
      </c>
      <c r="L15" s="182" t="str">
        <f t="shared" si="10"/>
        <v/>
      </c>
      <c r="M15" s="182">
        <f t="shared" si="10"/>
        <v>75</v>
      </c>
      <c r="N15" s="182" t="str">
        <f t="shared" si="10"/>
        <v/>
      </c>
      <c r="O15" s="182" t="str">
        <f t="shared" si="10"/>
        <v/>
      </c>
      <c r="P15" s="182" t="str">
        <f t="shared" si="10"/>
        <v/>
      </c>
      <c r="Q15" s="182" t="str">
        <f t="shared" si="10"/>
        <v/>
      </c>
      <c r="R15" s="194" t="str">
        <f t="shared" si="10"/>
        <v/>
      </c>
      <c r="S15" s="148">
        <f t="shared" si="1"/>
        <v>75</v>
      </c>
      <c r="T15" s="134">
        <f t="shared" si="2"/>
        <v>0</v>
      </c>
      <c r="U15" s="121">
        <f t="shared" si="3"/>
        <v>120.58200000000001</v>
      </c>
      <c r="V15" s="263">
        <f t="shared" si="4"/>
        <v>2.5630000000000166</v>
      </c>
      <c r="W15" s="79">
        <f t="shared" ref="W15:W26" si="11">IF(V15&lt;=0,10,IF(V15&lt;1,5,IF(V15&lt;2,0,IF(V15&lt;3,-5,-10))))</f>
        <v>-5</v>
      </c>
      <c r="X15" s="240">
        <f t="shared" si="5"/>
        <v>2</v>
      </c>
      <c r="Y15" s="135">
        <f t="shared" si="6"/>
        <v>4</v>
      </c>
      <c r="Z15" s="135">
        <f>IF($Y15="n/a","",IFERROR(COUNTIF($Y$2:$Y15,"="&amp;Y15),""))</f>
        <v>2</v>
      </c>
      <c r="AA15" s="135">
        <f>COUNTIF($X$2:X14,"&lt;"&amp;X15)</f>
        <v>0</v>
      </c>
      <c r="AB15" s="145">
        <f t="shared" si="7"/>
        <v>75</v>
      </c>
      <c r="AC15" s="148">
        <f t="shared" si="8"/>
        <v>70</v>
      </c>
    </row>
    <row r="16" spans="1:33" x14ac:dyDescent="0.25">
      <c r="A16" s="223">
        <v>119</v>
      </c>
      <c r="B16" s="1" t="s">
        <v>165</v>
      </c>
      <c r="C16" s="1" t="s">
        <v>166</v>
      </c>
      <c r="D16" s="8" t="s">
        <v>21</v>
      </c>
      <c r="E16" s="11" t="s">
        <v>167</v>
      </c>
      <c r="F16" s="1"/>
      <c r="G16" s="1" t="s">
        <v>129</v>
      </c>
      <c r="H16" s="182" t="str">
        <f t="shared" si="10"/>
        <v/>
      </c>
      <c r="I16" s="182" t="str">
        <f t="shared" si="10"/>
        <v/>
      </c>
      <c r="J16" s="182" t="str">
        <f t="shared" si="10"/>
        <v/>
      </c>
      <c r="K16" s="182" t="str">
        <f t="shared" si="10"/>
        <v/>
      </c>
      <c r="L16" s="182" t="str">
        <f t="shared" si="10"/>
        <v/>
      </c>
      <c r="M16" s="182">
        <f t="shared" si="10"/>
        <v>60</v>
      </c>
      <c r="N16" s="182" t="str">
        <f t="shared" si="10"/>
        <v/>
      </c>
      <c r="O16" s="182" t="str">
        <f t="shared" si="10"/>
        <v/>
      </c>
      <c r="P16" s="182" t="str">
        <f t="shared" si="10"/>
        <v/>
      </c>
      <c r="Q16" s="182" t="str">
        <f t="shared" si="10"/>
        <v/>
      </c>
      <c r="R16" s="194" t="str">
        <f t="shared" si="10"/>
        <v/>
      </c>
      <c r="S16" s="148">
        <f t="shared" si="1"/>
        <v>60</v>
      </c>
      <c r="T16" s="134">
        <f t="shared" si="2"/>
        <v>0</v>
      </c>
      <c r="U16" s="121">
        <f t="shared" si="3"/>
        <v>120.58200000000001</v>
      </c>
      <c r="V16" s="146">
        <f t="shared" si="4"/>
        <v>3.159000000000006</v>
      </c>
      <c r="W16" s="79">
        <f t="shared" si="11"/>
        <v>-10</v>
      </c>
      <c r="X16" s="240">
        <f t="shared" si="5"/>
        <v>2</v>
      </c>
      <c r="Y16" s="135">
        <f t="shared" si="6"/>
        <v>4</v>
      </c>
      <c r="Z16" s="135">
        <f>IF($Y16="n/a","",IFERROR(COUNTIF($Y$2:$Y16,"="&amp;Y16),""))</f>
        <v>3</v>
      </c>
      <c r="AA16" s="135">
        <f>COUNTIF($X$2:X15,"&lt;"&amp;X16)</f>
        <v>0</v>
      </c>
      <c r="AB16" s="145">
        <f t="shared" si="7"/>
        <v>60</v>
      </c>
      <c r="AC16" s="148">
        <f t="shared" si="8"/>
        <v>50</v>
      </c>
    </row>
    <row r="17" spans="1:29" x14ac:dyDescent="0.25">
      <c r="A17" s="223">
        <v>242</v>
      </c>
      <c r="B17" s="1" t="s">
        <v>168</v>
      </c>
      <c r="C17" s="1" t="s">
        <v>169</v>
      </c>
      <c r="D17" s="8" t="s">
        <v>123</v>
      </c>
      <c r="E17" s="11" t="s">
        <v>170</v>
      </c>
      <c r="F17" s="1"/>
      <c r="G17" s="1" t="s">
        <v>125</v>
      </c>
      <c r="H17" s="182" t="str">
        <f t="shared" si="10"/>
        <v/>
      </c>
      <c r="I17" s="182" t="str">
        <f t="shared" si="10"/>
        <v/>
      </c>
      <c r="J17" s="182" t="str">
        <f t="shared" si="10"/>
        <v/>
      </c>
      <c r="K17" s="182" t="str">
        <f t="shared" si="10"/>
        <v/>
      </c>
      <c r="L17" s="182" t="str">
        <f t="shared" si="10"/>
        <v/>
      </c>
      <c r="M17" s="182" t="str">
        <f t="shared" si="10"/>
        <v/>
      </c>
      <c r="N17" s="182" t="str">
        <f t="shared" si="10"/>
        <v/>
      </c>
      <c r="O17" s="182" t="str">
        <f t="shared" si="10"/>
        <v/>
      </c>
      <c r="P17" s="182" t="str">
        <f t="shared" si="10"/>
        <v/>
      </c>
      <c r="Q17" s="182" t="str">
        <f t="shared" si="10"/>
        <v/>
      </c>
      <c r="R17" s="194" t="str">
        <f t="shared" si="10"/>
        <v/>
      </c>
      <c r="S17" s="148">
        <f t="shared" si="1"/>
        <v>0</v>
      </c>
      <c r="T17" s="134">
        <f t="shared" si="2"/>
        <v>0</v>
      </c>
      <c r="U17" s="121" t="str">
        <f t="shared" si="3"/>
        <v/>
      </c>
      <c r="V17" s="146" t="str">
        <f t="shared" si="4"/>
        <v/>
      </c>
      <c r="W17" s="79"/>
      <c r="X17" s="240" t="str">
        <f t="shared" si="5"/>
        <v>n/a</v>
      </c>
      <c r="Y17" s="135" t="str">
        <f t="shared" si="6"/>
        <v>n/a</v>
      </c>
      <c r="Z17" s="135" t="str">
        <f>IF($Y17="n/a","",IFERROR(COUNTIF($Y$2:$Y17,"="&amp;Y17),""))</f>
        <v/>
      </c>
      <c r="AA17" s="135">
        <f>COUNTIF($X$2:X16,"&lt;"&amp;X17)</f>
        <v>0</v>
      </c>
      <c r="AB17" s="145">
        <f t="shared" si="7"/>
        <v>0</v>
      </c>
      <c r="AC17" s="148">
        <f t="shared" si="8"/>
        <v>0</v>
      </c>
    </row>
    <row r="18" spans="1:29" x14ac:dyDescent="0.25">
      <c r="A18" s="223">
        <v>98</v>
      </c>
      <c r="B18" s="1" t="s">
        <v>171</v>
      </c>
      <c r="C18" s="1" t="s">
        <v>172</v>
      </c>
      <c r="D18" s="8" t="s">
        <v>44</v>
      </c>
      <c r="E18" s="11" t="s">
        <v>173</v>
      </c>
      <c r="F18" s="1"/>
      <c r="G18" s="1" t="s">
        <v>148</v>
      </c>
      <c r="H18" s="182" t="str">
        <f t="shared" si="10"/>
        <v/>
      </c>
      <c r="I18" s="182" t="str">
        <f t="shared" si="10"/>
        <v/>
      </c>
      <c r="J18" s="182" t="str">
        <f t="shared" si="10"/>
        <v/>
      </c>
      <c r="K18" s="182" t="str">
        <f t="shared" si="10"/>
        <v/>
      </c>
      <c r="L18" s="182">
        <f t="shared" si="10"/>
        <v>75</v>
      </c>
      <c r="M18" s="182" t="str">
        <f t="shared" si="10"/>
        <v/>
      </c>
      <c r="N18" s="182" t="str">
        <f t="shared" si="10"/>
        <v/>
      </c>
      <c r="O18" s="182" t="str">
        <f t="shared" si="10"/>
        <v/>
      </c>
      <c r="P18" s="182" t="str">
        <f t="shared" si="10"/>
        <v/>
      </c>
      <c r="Q18" s="182" t="str">
        <f t="shared" si="10"/>
        <v/>
      </c>
      <c r="R18" s="194" t="str">
        <f t="shared" si="10"/>
        <v/>
      </c>
      <c r="S18" s="148">
        <f t="shared" si="1"/>
        <v>75</v>
      </c>
      <c r="T18" s="134">
        <f t="shared" si="2"/>
        <v>-60</v>
      </c>
      <c r="U18" s="121">
        <f t="shared" si="3"/>
        <v>114.663</v>
      </c>
      <c r="V18" s="146">
        <f t="shared" si="4"/>
        <v>10.221000000000004</v>
      </c>
      <c r="W18" s="79">
        <f t="shared" si="11"/>
        <v>-10</v>
      </c>
      <c r="X18" s="240">
        <f t="shared" si="5"/>
        <v>4</v>
      </c>
      <c r="Y18" s="135">
        <f t="shared" si="6"/>
        <v>7</v>
      </c>
      <c r="Z18" s="135">
        <f>IF($Y18="n/a","",IFERROR(COUNTIF($Y$2:$Y18,"="&amp;Y18),""))</f>
        <v>2</v>
      </c>
      <c r="AA18" s="135">
        <f>COUNTIF($X$2:X17,"&lt;"&amp;X18)</f>
        <v>4</v>
      </c>
      <c r="AB18" s="145">
        <f t="shared" si="7"/>
        <v>15</v>
      </c>
      <c r="AC18" s="148">
        <f t="shared" si="8"/>
        <v>5</v>
      </c>
    </row>
    <row r="19" spans="1:29" x14ac:dyDescent="0.25">
      <c r="A19" s="223">
        <v>93</v>
      </c>
      <c r="B19" s="1" t="s">
        <v>57</v>
      </c>
      <c r="C19" s="1" t="s">
        <v>174</v>
      </c>
      <c r="D19" s="8" t="s">
        <v>123</v>
      </c>
      <c r="E19" s="11" t="s">
        <v>175</v>
      </c>
      <c r="F19" s="1"/>
      <c r="G19" s="1" t="s">
        <v>129</v>
      </c>
      <c r="H19" s="182" t="str">
        <f t="shared" si="10"/>
        <v/>
      </c>
      <c r="I19" s="182" t="str">
        <f t="shared" si="10"/>
        <v/>
      </c>
      <c r="J19" s="182" t="str">
        <f t="shared" si="10"/>
        <v/>
      </c>
      <c r="K19" s="182" t="str">
        <f t="shared" si="10"/>
        <v/>
      </c>
      <c r="L19" s="182" t="str">
        <f t="shared" si="10"/>
        <v/>
      </c>
      <c r="M19" s="182" t="str">
        <f t="shared" si="10"/>
        <v/>
      </c>
      <c r="N19" s="182" t="str">
        <f t="shared" si="10"/>
        <v/>
      </c>
      <c r="O19" s="182" t="str">
        <f t="shared" si="10"/>
        <v/>
      </c>
      <c r="P19" s="182" t="str">
        <f t="shared" si="10"/>
        <v/>
      </c>
      <c r="Q19" s="182" t="str">
        <f t="shared" si="10"/>
        <v/>
      </c>
      <c r="R19" s="194" t="str">
        <f t="shared" si="10"/>
        <v/>
      </c>
      <c r="S19" s="148">
        <f t="shared" si="1"/>
        <v>0</v>
      </c>
      <c r="T19" s="134">
        <f t="shared" si="2"/>
        <v>0</v>
      </c>
      <c r="U19" s="121" t="str">
        <f t="shared" si="3"/>
        <v/>
      </c>
      <c r="V19" s="146" t="str">
        <f t="shared" si="4"/>
        <v/>
      </c>
      <c r="W19" s="79"/>
      <c r="X19" s="240" t="str">
        <f t="shared" si="5"/>
        <v>n/a</v>
      </c>
      <c r="Y19" s="135" t="str">
        <f t="shared" si="6"/>
        <v>n/a</v>
      </c>
      <c r="Z19" s="135" t="str">
        <f>IF($Y19="n/a","",IFERROR(COUNTIF($Y$2:$Y19,"="&amp;Y19),""))</f>
        <v/>
      </c>
      <c r="AA19" s="135">
        <f>COUNTIF($X$2:X18,"&lt;"&amp;X19)</f>
        <v>0</v>
      </c>
      <c r="AB19" s="145">
        <f t="shared" si="7"/>
        <v>0</v>
      </c>
      <c r="AC19" s="148">
        <f t="shared" si="8"/>
        <v>0</v>
      </c>
    </row>
    <row r="20" spans="1:29" x14ac:dyDescent="0.25">
      <c r="A20" s="223">
        <v>112</v>
      </c>
      <c r="B20" s="1" t="s">
        <v>176</v>
      </c>
      <c r="C20" s="1" t="s">
        <v>177</v>
      </c>
      <c r="D20" s="8" t="s">
        <v>4</v>
      </c>
      <c r="E20" s="11" t="s">
        <v>178</v>
      </c>
      <c r="F20" s="1"/>
      <c r="G20" s="1" t="s">
        <v>129</v>
      </c>
      <c r="H20" s="182" t="str">
        <f t="shared" si="10"/>
        <v/>
      </c>
      <c r="I20" s="182" t="str">
        <f t="shared" si="10"/>
        <v/>
      </c>
      <c r="J20" s="182" t="str">
        <f t="shared" si="10"/>
        <v/>
      </c>
      <c r="K20" s="182" t="str">
        <f t="shared" si="10"/>
        <v/>
      </c>
      <c r="L20" s="182" t="str">
        <f t="shared" si="10"/>
        <v/>
      </c>
      <c r="M20" s="182" t="str">
        <f t="shared" si="10"/>
        <v/>
      </c>
      <c r="N20" s="182" t="str">
        <f t="shared" si="10"/>
        <v/>
      </c>
      <c r="O20" s="182" t="str">
        <f t="shared" si="10"/>
        <v/>
      </c>
      <c r="P20" s="182">
        <f t="shared" si="10"/>
        <v>100</v>
      </c>
      <c r="Q20" s="182" t="str">
        <f t="shared" si="10"/>
        <v/>
      </c>
      <c r="R20" s="194" t="str">
        <f t="shared" si="10"/>
        <v/>
      </c>
      <c r="S20" s="148">
        <f t="shared" si="1"/>
        <v>100</v>
      </c>
      <c r="T20" s="134">
        <f t="shared" si="2"/>
        <v>-70</v>
      </c>
      <c r="U20" s="121">
        <f t="shared" si="3"/>
        <v>118.93500000000002</v>
      </c>
      <c r="V20" s="146">
        <f t="shared" si="4"/>
        <v>6.2139999999999986</v>
      </c>
      <c r="W20" s="79">
        <f t="shared" si="11"/>
        <v>-10</v>
      </c>
      <c r="X20" s="240">
        <f t="shared" si="5"/>
        <v>3</v>
      </c>
      <c r="Y20" s="135">
        <f t="shared" si="6"/>
        <v>5</v>
      </c>
      <c r="Z20" s="135">
        <f>IF($Y20="n/a","",IFERROR(COUNTIF($Y$2:$Y20,"="&amp;Y20),""))</f>
        <v>1</v>
      </c>
      <c r="AA20" s="135">
        <f>COUNTIF($X$2:X19,"&lt;"&amp;X20)</f>
        <v>4</v>
      </c>
      <c r="AB20" s="145">
        <f t="shared" si="7"/>
        <v>30</v>
      </c>
      <c r="AC20" s="148">
        <f t="shared" si="8"/>
        <v>20</v>
      </c>
    </row>
    <row r="21" spans="1:29" x14ac:dyDescent="0.25">
      <c r="A21" s="223">
        <v>71</v>
      </c>
      <c r="B21" s="1" t="s">
        <v>179</v>
      </c>
      <c r="C21" s="1" t="s">
        <v>180</v>
      </c>
      <c r="D21" s="8" t="s">
        <v>123</v>
      </c>
      <c r="E21" s="11" t="s">
        <v>181</v>
      </c>
      <c r="F21" s="1"/>
      <c r="G21" s="1" t="s">
        <v>182</v>
      </c>
      <c r="H21" s="182" t="str">
        <f t="shared" si="10"/>
        <v/>
      </c>
      <c r="I21" s="182" t="str">
        <f t="shared" si="10"/>
        <v/>
      </c>
      <c r="J21" s="182" t="str">
        <f t="shared" si="10"/>
        <v/>
      </c>
      <c r="K21" s="182" t="str">
        <f t="shared" si="10"/>
        <v/>
      </c>
      <c r="L21" s="182" t="str">
        <f t="shared" si="10"/>
        <v/>
      </c>
      <c r="M21" s="182" t="str">
        <f t="shared" si="10"/>
        <v/>
      </c>
      <c r="N21" s="182" t="str">
        <f t="shared" si="10"/>
        <v/>
      </c>
      <c r="O21" s="182" t="str">
        <f t="shared" si="10"/>
        <v/>
      </c>
      <c r="P21" s="182" t="str">
        <f t="shared" si="10"/>
        <v/>
      </c>
      <c r="Q21" s="182" t="str">
        <f t="shared" si="10"/>
        <v/>
      </c>
      <c r="R21" s="194" t="str">
        <f t="shared" si="10"/>
        <v/>
      </c>
      <c r="S21" s="148">
        <f t="shared" si="1"/>
        <v>0</v>
      </c>
      <c r="T21" s="134">
        <f t="shared" si="2"/>
        <v>0</v>
      </c>
      <c r="U21" s="121" t="str">
        <f t="shared" si="3"/>
        <v/>
      </c>
      <c r="V21" s="146" t="str">
        <f t="shared" si="4"/>
        <v/>
      </c>
      <c r="W21" s="79"/>
      <c r="X21" s="240" t="str">
        <f t="shared" si="5"/>
        <v>n/a</v>
      </c>
      <c r="Y21" s="135" t="str">
        <f t="shared" si="6"/>
        <v>n/a</v>
      </c>
      <c r="Z21" s="135" t="str">
        <f>IF($Y21="n/a","",IFERROR(COUNTIF($Y$2:$Y21,"="&amp;Y21),""))</f>
        <v/>
      </c>
      <c r="AA21" s="135">
        <f>COUNTIF($X$2:X20,"&lt;"&amp;X21)</f>
        <v>0</v>
      </c>
      <c r="AB21" s="145">
        <f t="shared" si="7"/>
        <v>0</v>
      </c>
      <c r="AC21" s="148">
        <f t="shared" si="8"/>
        <v>0</v>
      </c>
    </row>
    <row r="22" spans="1:29" x14ac:dyDescent="0.25">
      <c r="A22" s="223">
        <v>77</v>
      </c>
      <c r="B22" s="1" t="s">
        <v>183</v>
      </c>
      <c r="C22" s="1" t="s">
        <v>184</v>
      </c>
      <c r="D22" s="8" t="s">
        <v>5</v>
      </c>
      <c r="E22" s="11" t="s">
        <v>185</v>
      </c>
      <c r="F22" s="1"/>
      <c r="G22" s="1" t="s">
        <v>155</v>
      </c>
      <c r="H22" s="182" t="str">
        <f t="shared" ref="H22:R28" si="12">IF($D22=H$1,$S22,"")</f>
        <v/>
      </c>
      <c r="I22" s="182" t="str">
        <f t="shared" si="12"/>
        <v/>
      </c>
      <c r="J22" s="182" t="str">
        <f t="shared" si="12"/>
        <v/>
      </c>
      <c r="K22" s="182" t="str">
        <f t="shared" si="12"/>
        <v/>
      </c>
      <c r="L22" s="182" t="str">
        <f t="shared" si="12"/>
        <v/>
      </c>
      <c r="M22" s="182" t="str">
        <f t="shared" si="12"/>
        <v/>
      </c>
      <c r="N22" s="182" t="str">
        <f t="shared" si="12"/>
        <v/>
      </c>
      <c r="O22" s="182" t="str">
        <f t="shared" si="12"/>
        <v/>
      </c>
      <c r="P22" s="182" t="str">
        <f t="shared" si="12"/>
        <v/>
      </c>
      <c r="Q22" s="182">
        <f t="shared" si="12"/>
        <v>100</v>
      </c>
      <c r="R22" s="194" t="str">
        <f t="shared" si="12"/>
        <v/>
      </c>
      <c r="S22" s="148">
        <f t="shared" si="1"/>
        <v>100</v>
      </c>
      <c r="T22" s="134">
        <f t="shared" si="2"/>
        <v>0</v>
      </c>
      <c r="U22" s="121">
        <f t="shared" si="3"/>
        <v>122.71800000000002</v>
      </c>
      <c r="V22" s="146">
        <f t="shared" ref="V22:V28" si="13">IFERROR((($E22*86400)-U22),"")</f>
        <v>3.4170000000000158</v>
      </c>
      <c r="W22" s="79">
        <f t="shared" si="11"/>
        <v>-10</v>
      </c>
      <c r="X22" s="240">
        <f t="shared" si="5"/>
        <v>1</v>
      </c>
      <c r="Y22" s="135">
        <f t="shared" si="6"/>
        <v>2</v>
      </c>
      <c r="Z22" s="135">
        <f>IF($Y22="n/a","",IFERROR(COUNTIF($Y$2:$Y22,"="&amp;Y22),""))</f>
        <v>1</v>
      </c>
      <c r="AA22" s="135">
        <f>COUNTIF($X$2:X21,"&lt;"&amp;X22)</f>
        <v>0</v>
      </c>
      <c r="AB22" s="145">
        <f t="shared" si="7"/>
        <v>100</v>
      </c>
      <c r="AC22" s="148">
        <f t="shared" si="8"/>
        <v>90</v>
      </c>
    </row>
    <row r="23" spans="1:29" x14ac:dyDescent="0.25">
      <c r="A23" s="223">
        <v>205</v>
      </c>
      <c r="B23" s="1" t="s">
        <v>186</v>
      </c>
      <c r="C23" s="1" t="s">
        <v>187</v>
      </c>
      <c r="D23" s="8" t="s">
        <v>123</v>
      </c>
      <c r="E23" s="11" t="s">
        <v>188</v>
      </c>
      <c r="F23" s="1"/>
      <c r="G23" s="1" t="s">
        <v>189</v>
      </c>
      <c r="H23" s="182" t="str">
        <f t="shared" si="12"/>
        <v/>
      </c>
      <c r="I23" s="182" t="str">
        <f t="shared" si="12"/>
        <v/>
      </c>
      <c r="J23" s="182" t="str">
        <f t="shared" si="12"/>
        <v/>
      </c>
      <c r="K23" s="182" t="str">
        <f t="shared" si="12"/>
        <v/>
      </c>
      <c r="L23" s="182" t="str">
        <f t="shared" si="12"/>
        <v/>
      </c>
      <c r="M23" s="182" t="str">
        <f t="shared" si="12"/>
        <v/>
      </c>
      <c r="N23" s="182" t="str">
        <f t="shared" si="12"/>
        <v/>
      </c>
      <c r="O23" s="182" t="str">
        <f t="shared" si="12"/>
        <v/>
      </c>
      <c r="P23" s="182" t="str">
        <f t="shared" si="12"/>
        <v/>
      </c>
      <c r="Q23" s="182" t="str">
        <f t="shared" si="12"/>
        <v/>
      </c>
      <c r="R23" s="194" t="str">
        <f t="shared" si="12"/>
        <v/>
      </c>
      <c r="S23" s="148">
        <f t="shared" si="1"/>
        <v>0</v>
      </c>
      <c r="T23" s="134">
        <f t="shared" si="2"/>
        <v>0</v>
      </c>
      <c r="U23" s="121" t="str">
        <f t="shared" si="3"/>
        <v/>
      </c>
      <c r="V23" s="146" t="str">
        <f t="shared" si="13"/>
        <v/>
      </c>
      <c r="W23" s="79"/>
      <c r="X23" s="240" t="str">
        <f t="shared" si="5"/>
        <v>n/a</v>
      </c>
      <c r="Y23" s="135" t="str">
        <f t="shared" si="6"/>
        <v>n/a</v>
      </c>
      <c r="Z23" s="135" t="str">
        <f>IF($Y23="n/a","",IFERROR(COUNTIF($Y$2:$Y23,"="&amp;Y23),""))</f>
        <v/>
      </c>
      <c r="AA23" s="135">
        <f>COUNTIF($X$2:X22,"&lt;"&amp;X23)</f>
        <v>0</v>
      </c>
      <c r="AB23" s="145">
        <f t="shared" si="7"/>
        <v>0</v>
      </c>
      <c r="AC23" s="148">
        <f t="shared" si="8"/>
        <v>0</v>
      </c>
    </row>
    <row r="24" spans="1:29" x14ac:dyDescent="0.25">
      <c r="A24" s="223">
        <v>6</v>
      </c>
      <c r="B24" s="1" t="s">
        <v>74</v>
      </c>
      <c r="C24" s="1" t="s">
        <v>190</v>
      </c>
      <c r="D24" s="8" t="s">
        <v>5</v>
      </c>
      <c r="E24" s="11" t="s">
        <v>191</v>
      </c>
      <c r="F24" s="1"/>
      <c r="G24" s="1" t="s">
        <v>148</v>
      </c>
      <c r="H24" s="182" t="str">
        <f t="shared" si="12"/>
        <v/>
      </c>
      <c r="I24" s="182" t="str">
        <f t="shared" si="12"/>
        <v/>
      </c>
      <c r="J24" s="182" t="str">
        <f t="shared" si="12"/>
        <v/>
      </c>
      <c r="K24" s="182" t="str">
        <f t="shared" si="12"/>
        <v/>
      </c>
      <c r="L24" s="182" t="str">
        <f t="shared" si="12"/>
        <v/>
      </c>
      <c r="M24" s="182" t="str">
        <f t="shared" si="12"/>
        <v/>
      </c>
      <c r="N24" s="182" t="str">
        <f t="shared" si="12"/>
        <v/>
      </c>
      <c r="O24" s="182" t="str">
        <f t="shared" si="12"/>
        <v/>
      </c>
      <c r="P24" s="182" t="str">
        <f t="shared" si="12"/>
        <v/>
      </c>
      <c r="Q24" s="182">
        <f t="shared" si="12"/>
        <v>75</v>
      </c>
      <c r="R24" s="194" t="str">
        <f t="shared" si="12"/>
        <v/>
      </c>
      <c r="S24" s="148">
        <f t="shared" si="1"/>
        <v>75</v>
      </c>
      <c r="T24" s="134">
        <f t="shared" si="2"/>
        <v>0</v>
      </c>
      <c r="U24" s="121">
        <f t="shared" si="3"/>
        <v>122.71800000000002</v>
      </c>
      <c r="V24" s="146">
        <f t="shared" si="13"/>
        <v>4.688999999999993</v>
      </c>
      <c r="W24" s="79">
        <f t="shared" si="11"/>
        <v>-10</v>
      </c>
      <c r="X24" s="240">
        <f t="shared" si="5"/>
        <v>1</v>
      </c>
      <c r="Y24" s="135">
        <f t="shared" si="6"/>
        <v>2</v>
      </c>
      <c r="Z24" s="135">
        <f>IF($Y24="n/a","",IFERROR(COUNTIF($Y$2:$Y24,"="&amp;Y24),""))</f>
        <v>2</v>
      </c>
      <c r="AA24" s="135">
        <f>COUNTIF($X$2:X23,"&lt;"&amp;X24)</f>
        <v>0</v>
      </c>
      <c r="AB24" s="145">
        <f t="shared" si="7"/>
        <v>75</v>
      </c>
      <c r="AC24" s="148">
        <f t="shared" si="8"/>
        <v>65</v>
      </c>
    </row>
    <row r="25" spans="1:29" x14ac:dyDescent="0.25">
      <c r="A25" s="223">
        <v>24</v>
      </c>
      <c r="B25" s="1" t="s">
        <v>192</v>
      </c>
      <c r="C25" s="1" t="s">
        <v>192</v>
      </c>
      <c r="D25" s="8" t="s">
        <v>123</v>
      </c>
      <c r="E25" s="11" t="s">
        <v>193</v>
      </c>
      <c r="F25" s="1"/>
      <c r="G25" s="1" t="s">
        <v>194</v>
      </c>
      <c r="H25" s="182" t="str">
        <f t="shared" si="12"/>
        <v/>
      </c>
      <c r="I25" s="182" t="str">
        <f t="shared" si="12"/>
        <v/>
      </c>
      <c r="J25" s="182" t="str">
        <f t="shared" si="12"/>
        <v/>
      </c>
      <c r="K25" s="182" t="str">
        <f t="shared" si="12"/>
        <v/>
      </c>
      <c r="L25" s="182" t="str">
        <f t="shared" si="12"/>
        <v/>
      </c>
      <c r="M25" s="182" t="str">
        <f t="shared" si="12"/>
        <v/>
      </c>
      <c r="N25" s="182" t="str">
        <f t="shared" si="12"/>
        <v/>
      </c>
      <c r="O25" s="182" t="str">
        <f t="shared" si="12"/>
        <v/>
      </c>
      <c r="P25" s="182" t="str">
        <f t="shared" si="12"/>
        <v/>
      </c>
      <c r="Q25" s="182" t="str">
        <f t="shared" si="12"/>
        <v/>
      </c>
      <c r="R25" s="194" t="str">
        <f t="shared" si="12"/>
        <v/>
      </c>
      <c r="S25" s="148">
        <f t="shared" si="1"/>
        <v>0</v>
      </c>
      <c r="T25" s="134">
        <f t="shared" si="2"/>
        <v>0</v>
      </c>
      <c r="U25" s="121" t="str">
        <f t="shared" si="3"/>
        <v/>
      </c>
      <c r="V25" s="146" t="str">
        <f t="shared" si="13"/>
        <v/>
      </c>
      <c r="W25" s="79"/>
      <c r="X25" s="240" t="str">
        <f t="shared" si="5"/>
        <v>n/a</v>
      </c>
      <c r="Y25" s="135" t="str">
        <f t="shared" si="6"/>
        <v>n/a</v>
      </c>
      <c r="Z25" s="135" t="str">
        <f>IF($Y25="n/a","",IFERROR(COUNTIF($Y$2:$Y25,"="&amp;Y25),""))</f>
        <v/>
      </c>
      <c r="AA25" s="135">
        <f>COUNTIF($X$2:X24,"&lt;"&amp;X25)</f>
        <v>0</v>
      </c>
      <c r="AB25" s="145">
        <f t="shared" si="7"/>
        <v>0</v>
      </c>
      <c r="AC25" s="148">
        <f t="shared" si="8"/>
        <v>0</v>
      </c>
    </row>
    <row r="26" spans="1:29" x14ac:dyDescent="0.25">
      <c r="A26" s="223">
        <v>34</v>
      </c>
      <c r="B26" s="1" t="s">
        <v>195</v>
      </c>
      <c r="C26" s="1" t="s">
        <v>196</v>
      </c>
      <c r="D26" s="8" t="s">
        <v>5</v>
      </c>
      <c r="E26" s="11" t="s">
        <v>197</v>
      </c>
      <c r="F26" s="1"/>
      <c r="G26" s="1" t="s">
        <v>198</v>
      </c>
      <c r="H26" s="182" t="str">
        <f t="shared" si="12"/>
        <v/>
      </c>
      <c r="I26" s="182" t="str">
        <f t="shared" si="12"/>
        <v/>
      </c>
      <c r="J26" s="182" t="str">
        <f t="shared" si="12"/>
        <v/>
      </c>
      <c r="K26" s="182" t="str">
        <f t="shared" si="12"/>
        <v/>
      </c>
      <c r="L26" s="182" t="str">
        <f t="shared" si="12"/>
        <v/>
      </c>
      <c r="M26" s="182" t="str">
        <f t="shared" si="12"/>
        <v/>
      </c>
      <c r="N26" s="182" t="str">
        <f t="shared" si="12"/>
        <v/>
      </c>
      <c r="O26" s="182" t="str">
        <f t="shared" si="12"/>
        <v/>
      </c>
      <c r="P26" s="182" t="str">
        <f t="shared" si="12"/>
        <v/>
      </c>
      <c r="Q26" s="182">
        <f t="shared" si="12"/>
        <v>60</v>
      </c>
      <c r="R26" s="194" t="str">
        <f t="shared" si="12"/>
        <v/>
      </c>
      <c r="S26" s="148">
        <f t="shared" si="1"/>
        <v>60</v>
      </c>
      <c r="T26" s="134">
        <f t="shared" si="2"/>
        <v>0</v>
      </c>
      <c r="U26" s="121">
        <f t="shared" si="3"/>
        <v>122.71800000000002</v>
      </c>
      <c r="V26" s="146">
        <f t="shared" si="13"/>
        <v>11.199999999999989</v>
      </c>
      <c r="W26" s="79">
        <f t="shared" si="11"/>
        <v>-10</v>
      </c>
      <c r="X26" s="240">
        <f t="shared" si="5"/>
        <v>1</v>
      </c>
      <c r="Y26" s="135">
        <f t="shared" si="6"/>
        <v>2</v>
      </c>
      <c r="Z26" s="135">
        <f>IF($Y26="n/a","",IFERROR(COUNTIF($Y$2:$Y26,"="&amp;Y26),""))</f>
        <v>3</v>
      </c>
      <c r="AA26" s="135">
        <f>COUNTIF($X$2:X25,"&lt;"&amp;X26)</f>
        <v>0</v>
      </c>
      <c r="AB26" s="145">
        <f t="shared" si="7"/>
        <v>60</v>
      </c>
      <c r="AC26" s="148">
        <f t="shared" si="8"/>
        <v>50</v>
      </c>
    </row>
    <row r="27" spans="1:29" x14ac:dyDescent="0.25">
      <c r="A27" s="223">
        <v>53</v>
      </c>
      <c r="B27" s="1" t="s">
        <v>199</v>
      </c>
      <c r="C27" s="1" t="s">
        <v>200</v>
      </c>
      <c r="D27" s="8" t="s">
        <v>123</v>
      </c>
      <c r="E27" s="11" t="s">
        <v>201</v>
      </c>
      <c r="F27" s="1"/>
      <c r="G27" s="1" t="s">
        <v>155</v>
      </c>
      <c r="H27" s="182" t="str">
        <f t="shared" si="12"/>
        <v/>
      </c>
      <c r="I27" s="182" t="str">
        <f t="shared" si="12"/>
        <v/>
      </c>
      <c r="J27" s="182" t="str">
        <f t="shared" si="12"/>
        <v/>
      </c>
      <c r="K27" s="182" t="str">
        <f t="shared" si="12"/>
        <v/>
      </c>
      <c r="L27" s="182" t="str">
        <f t="shared" si="12"/>
        <v/>
      </c>
      <c r="M27" s="182" t="str">
        <f t="shared" si="12"/>
        <v/>
      </c>
      <c r="N27" s="182" t="str">
        <f t="shared" si="12"/>
        <v/>
      </c>
      <c r="O27" s="182" t="str">
        <f t="shared" si="12"/>
        <v/>
      </c>
      <c r="P27" s="182" t="str">
        <f t="shared" si="12"/>
        <v/>
      </c>
      <c r="Q27" s="182" t="str">
        <f t="shared" si="12"/>
        <v/>
      </c>
      <c r="R27" s="194" t="str">
        <f t="shared" si="12"/>
        <v/>
      </c>
      <c r="S27" s="148">
        <f t="shared" si="1"/>
        <v>0</v>
      </c>
      <c r="T27" s="134">
        <f t="shared" si="2"/>
        <v>0</v>
      </c>
      <c r="U27" s="121" t="str">
        <f t="shared" si="3"/>
        <v/>
      </c>
      <c r="V27" s="263" t="str">
        <f t="shared" si="13"/>
        <v/>
      </c>
      <c r="W27" s="79"/>
      <c r="X27" s="240" t="str">
        <f t="shared" si="5"/>
        <v>n/a</v>
      </c>
      <c r="Y27" s="135" t="str">
        <f t="shared" si="6"/>
        <v>n/a</v>
      </c>
      <c r="Z27" s="135" t="str">
        <f>IF($Y27="n/a","",IFERROR(COUNTIF($Y$2:$Y27,"="&amp;Y27),""))</f>
        <v/>
      </c>
      <c r="AA27" s="135">
        <f>COUNTIF($X$2:X26,"&lt;"&amp;X27)</f>
        <v>0</v>
      </c>
      <c r="AB27" s="145">
        <f t="shared" si="7"/>
        <v>0</v>
      </c>
      <c r="AC27" s="148">
        <f t="shared" si="8"/>
        <v>0</v>
      </c>
    </row>
    <row r="28" spans="1:29" ht="13.8" thickBot="1" x14ac:dyDescent="0.3">
      <c r="A28" s="225">
        <v>49</v>
      </c>
      <c r="B28" s="196" t="s">
        <v>202</v>
      </c>
      <c r="C28" s="196" t="s">
        <v>203</v>
      </c>
      <c r="D28" s="224" t="s">
        <v>123</v>
      </c>
      <c r="E28" s="312" t="s">
        <v>204</v>
      </c>
      <c r="F28" s="196"/>
      <c r="G28" s="196" t="s">
        <v>182</v>
      </c>
      <c r="H28" s="197" t="str">
        <f t="shared" si="12"/>
        <v/>
      </c>
      <c r="I28" s="197" t="str">
        <f t="shared" si="12"/>
        <v/>
      </c>
      <c r="J28" s="197" t="str">
        <f t="shared" si="12"/>
        <v/>
      </c>
      <c r="K28" s="197" t="str">
        <f t="shared" si="12"/>
        <v/>
      </c>
      <c r="L28" s="197" t="str">
        <f t="shared" si="12"/>
        <v/>
      </c>
      <c r="M28" s="197" t="str">
        <f t="shared" si="12"/>
        <v/>
      </c>
      <c r="N28" s="197" t="str">
        <f t="shared" si="12"/>
        <v/>
      </c>
      <c r="O28" s="197" t="str">
        <f t="shared" si="12"/>
        <v/>
      </c>
      <c r="P28" s="197" t="str">
        <f t="shared" si="12"/>
        <v/>
      </c>
      <c r="Q28" s="197" t="str">
        <f t="shared" si="12"/>
        <v/>
      </c>
      <c r="R28" s="198" t="str">
        <f t="shared" si="12"/>
        <v/>
      </c>
      <c r="S28" s="149">
        <f t="shared" si="1"/>
        <v>0</v>
      </c>
      <c r="T28" s="140">
        <f t="shared" si="2"/>
        <v>0</v>
      </c>
      <c r="U28" s="122" t="str">
        <f t="shared" si="3"/>
        <v/>
      </c>
      <c r="V28" s="195" t="str">
        <f t="shared" si="13"/>
        <v/>
      </c>
      <c r="W28" s="131"/>
      <c r="X28" s="241" t="str">
        <f t="shared" si="5"/>
        <v>n/a</v>
      </c>
      <c r="Y28" s="242" t="str">
        <f t="shared" si="6"/>
        <v>n/a</v>
      </c>
      <c r="Z28" s="242" t="str">
        <f>IF($Y28="n/a","",IFERROR(COUNTIF($Y$2:$Y28,"="&amp;Y28),""))</f>
        <v/>
      </c>
      <c r="AA28" s="242">
        <f>COUNTIF($X$2:X27,"&lt;"&amp;X28)</f>
        <v>0</v>
      </c>
      <c r="AB28" s="243">
        <f t="shared" si="7"/>
        <v>0</v>
      </c>
      <c r="AC28" s="149">
        <f t="shared" si="8"/>
        <v>0</v>
      </c>
    </row>
    <row r="29" spans="1:29" ht="13.8" thickBot="1" x14ac:dyDescent="0.3">
      <c r="F29" s="130"/>
      <c r="G29" s="132" t="s">
        <v>26</v>
      </c>
      <c r="H29" s="133">
        <f>COUNT(H2:H28)</f>
        <v>0</v>
      </c>
      <c r="I29" s="133">
        <f>COUNT(I2:I28)</f>
        <v>2</v>
      </c>
      <c r="J29" s="133">
        <f>COUNT(J2:J28)</f>
        <v>3</v>
      </c>
      <c r="K29" s="133">
        <f>COUNT(K2:K28)</f>
        <v>3</v>
      </c>
      <c r="L29" s="133">
        <f>COUNT(L2:L28)</f>
        <v>2</v>
      </c>
      <c r="M29" s="133">
        <f>COUNT(M2:M28)</f>
        <v>3</v>
      </c>
      <c r="N29" s="133">
        <f>COUNT(N2:N28)</f>
        <v>1</v>
      </c>
      <c r="O29" s="133">
        <f>COUNT(O2:O28)</f>
        <v>0</v>
      </c>
      <c r="P29" s="133">
        <f>COUNT(P2:P28)</f>
        <v>1</v>
      </c>
      <c r="Q29" s="133">
        <f>COUNT(Q2:Q28)</f>
        <v>3</v>
      </c>
      <c r="R29" s="133">
        <f>COUNT(R2:R28)</f>
        <v>0</v>
      </c>
      <c r="S29" s="220">
        <f>COUNT(S2:S28)</f>
        <v>27</v>
      </c>
      <c r="T29" s="150"/>
      <c r="U29" s="150"/>
      <c r="V29" s="143"/>
      <c r="W29" s="150"/>
      <c r="X29" s="150"/>
      <c r="Y29" s="150"/>
      <c r="Z29" s="150"/>
      <c r="AA29" s="150"/>
      <c r="AB29" s="150"/>
      <c r="AC29" s="150"/>
    </row>
    <row r="30" spans="1:29" x14ac:dyDescent="0.25">
      <c r="T30" s="8"/>
      <c r="U30" s="8"/>
      <c r="V30" s="143"/>
      <c r="W30" s="8"/>
      <c r="X30" s="8"/>
      <c r="Y30" s="8"/>
      <c r="Z30" s="8"/>
      <c r="AA30" s="8"/>
      <c r="AB30" s="8"/>
      <c r="AC30" s="8"/>
    </row>
    <row r="31" spans="1:29" x14ac:dyDescent="0.25">
      <c r="B31" s="2"/>
      <c r="C31" s="2"/>
      <c r="D31" s="82"/>
      <c r="T31" s="82"/>
      <c r="X31" s="82"/>
      <c r="Y31" s="82"/>
      <c r="Z31" s="82"/>
      <c r="AA31" s="82"/>
      <c r="AB31" s="82"/>
    </row>
  </sheetData>
  <sortState xmlns:xlrd2="http://schemas.microsoft.com/office/spreadsheetml/2017/richdata2" ref="A2:AD28">
    <sortCondition ref="E2:E28"/>
  </sortState>
  <mergeCells count="1">
    <mergeCell ref="AE1:AG1"/>
  </mergeCells>
  <conditionalFormatting sqref="A2:R28 T2:W28">
    <cfRule type="expression" dxfId="10" priority="1" stopIfTrue="1">
      <formula>$D2="SNA"</formula>
    </cfRule>
    <cfRule type="expression" dxfId="9" priority="2" stopIfTrue="1">
      <formula>$D2="SNB"</formula>
    </cfRule>
    <cfRule type="expression" dxfId="8" priority="3">
      <formula>$D2="SNC"</formula>
    </cfRule>
    <cfRule type="expression" dxfId="7" priority="4">
      <formula>$D2="SND"</formula>
    </cfRule>
    <cfRule type="expression" dxfId="6" priority="5">
      <formula>$D2="NAC"</formula>
    </cfRule>
    <cfRule type="expression" dxfId="5" priority="6">
      <formula>$D2="NBC"</formula>
    </cfRule>
    <cfRule type="expression" dxfId="4" priority="7">
      <formula>$D2="ABMOD"</formula>
    </cfRule>
    <cfRule type="expression" dxfId="3" priority="8">
      <formula>$D2="CDMOD"</formula>
    </cfRule>
    <cfRule type="expression" dxfId="2" priority="9">
      <formula>$D2="SMOD"</formula>
    </cfRule>
    <cfRule type="expression" dxfId="1" priority="10">
      <formula>$D2="RES"</formula>
    </cfRule>
    <cfRule type="expression" dxfId="0"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workbookViewId="0"/>
  </sheetViews>
  <sheetFormatPr defaultColWidth="8.88671875" defaultRowHeight="13.2" x14ac:dyDescent="0.25"/>
  <cols>
    <col min="1" max="1" width="8.109375" style="32" customWidth="1"/>
    <col min="2" max="2" width="37.6640625" style="31" customWidth="1"/>
    <col min="3" max="3" width="8.88671875" style="32" customWidth="1"/>
    <col min="4" max="16384" width="8.88671875" style="32"/>
  </cols>
  <sheetData>
    <row r="1" spans="1:13" x14ac:dyDescent="0.25">
      <c r="A1" s="30" t="s">
        <v>12</v>
      </c>
    </row>
    <row r="2" spans="1:13" ht="14.4" x14ac:dyDescent="0.3">
      <c r="A2" s="33" t="s">
        <v>15</v>
      </c>
      <c r="B2" s="86" t="s">
        <v>29</v>
      </c>
    </row>
    <row r="3" spans="1:13" ht="14.4" x14ac:dyDescent="0.3">
      <c r="A3" s="33" t="s">
        <v>15</v>
      </c>
      <c r="B3" s="86" t="s">
        <v>209</v>
      </c>
    </row>
    <row r="4" spans="1:13" ht="25.95" customHeight="1" x14ac:dyDescent="0.25">
      <c r="A4" s="33" t="s">
        <v>15</v>
      </c>
      <c r="B4" s="307" t="s">
        <v>73</v>
      </c>
      <c r="C4" s="307"/>
      <c r="D4" s="307"/>
      <c r="E4" s="307"/>
      <c r="F4" s="307"/>
      <c r="G4" s="307"/>
      <c r="H4" s="307"/>
      <c r="I4" s="307"/>
      <c r="J4" s="307"/>
      <c r="K4" s="307"/>
      <c r="L4" s="307"/>
      <c r="M4" s="307"/>
    </row>
    <row r="6" spans="1:13" ht="13.8" thickBot="1" x14ac:dyDescent="0.3">
      <c r="A6" s="30" t="s">
        <v>68</v>
      </c>
    </row>
    <row r="7" spans="1:13" ht="13.8" thickBot="1" x14ac:dyDescent="0.3">
      <c r="A7" s="156" t="s">
        <v>2</v>
      </c>
      <c r="B7" s="153" t="s">
        <v>61</v>
      </c>
      <c r="C7" s="157" t="s">
        <v>60</v>
      </c>
      <c r="D7" s="155" t="s">
        <v>62</v>
      </c>
      <c r="E7" s="154"/>
    </row>
    <row r="8" spans="1:13" x14ac:dyDescent="0.25">
      <c r="A8" s="160" t="s">
        <v>3</v>
      </c>
      <c r="B8" s="159" t="s">
        <v>69</v>
      </c>
      <c r="C8" s="158">
        <v>1</v>
      </c>
      <c r="D8" s="161">
        <v>1</v>
      </c>
      <c r="E8" s="308" t="s">
        <v>59</v>
      </c>
    </row>
    <row r="9" spans="1:13" ht="13.8" thickBot="1" x14ac:dyDescent="0.3">
      <c r="A9" s="164" t="s">
        <v>5</v>
      </c>
      <c r="B9" s="163" t="s">
        <v>70</v>
      </c>
      <c r="C9" s="162">
        <v>2</v>
      </c>
      <c r="D9" s="165">
        <v>1</v>
      </c>
      <c r="E9" s="309"/>
    </row>
    <row r="10" spans="1:13" x14ac:dyDescent="0.25">
      <c r="A10" s="160" t="s">
        <v>22</v>
      </c>
      <c r="B10" s="159" t="s">
        <v>71</v>
      </c>
      <c r="C10" s="158">
        <v>3</v>
      </c>
      <c r="D10" s="161">
        <v>2</v>
      </c>
      <c r="E10" s="308" t="s">
        <v>59</v>
      </c>
    </row>
    <row r="11" spans="1:13" ht="13.8" thickBot="1" x14ac:dyDescent="0.3">
      <c r="A11" s="164" t="s">
        <v>21</v>
      </c>
      <c r="B11" s="163" t="s">
        <v>19</v>
      </c>
      <c r="C11" s="162">
        <v>4</v>
      </c>
      <c r="D11" s="165">
        <v>2</v>
      </c>
      <c r="E11" s="309"/>
    </row>
    <row r="12" spans="1:13" x14ac:dyDescent="0.25">
      <c r="A12" s="160" t="s">
        <v>4</v>
      </c>
      <c r="B12" s="166" t="s">
        <v>9</v>
      </c>
      <c r="C12" s="158">
        <v>5</v>
      </c>
      <c r="D12" s="161">
        <v>3</v>
      </c>
      <c r="E12" s="308" t="s">
        <v>59</v>
      </c>
    </row>
    <row r="13" spans="1:13" ht="13.8" thickBot="1" x14ac:dyDescent="0.3">
      <c r="A13" s="164" t="s">
        <v>43</v>
      </c>
      <c r="B13" s="167" t="s">
        <v>20</v>
      </c>
      <c r="C13" s="162">
        <v>6</v>
      </c>
      <c r="D13" s="165">
        <v>3</v>
      </c>
      <c r="E13" s="309"/>
    </row>
    <row r="14" spans="1:13" ht="13.2" customHeight="1" x14ac:dyDescent="0.25">
      <c r="A14" s="160" t="s">
        <v>44</v>
      </c>
      <c r="B14" s="166" t="s">
        <v>41</v>
      </c>
      <c r="C14" s="158">
        <v>7</v>
      </c>
      <c r="D14" s="161">
        <v>4</v>
      </c>
      <c r="E14" s="308" t="s">
        <v>59</v>
      </c>
    </row>
    <row r="15" spans="1:13" ht="13.2" customHeight="1" thickBot="1" x14ac:dyDescent="0.3">
      <c r="A15" s="164" t="s">
        <v>45</v>
      </c>
      <c r="B15" s="167" t="s">
        <v>42</v>
      </c>
      <c r="C15" s="162">
        <v>8</v>
      </c>
      <c r="D15" s="165">
        <v>4</v>
      </c>
      <c r="E15" s="309"/>
    </row>
    <row r="16" spans="1:13" ht="13.8" thickBot="1" x14ac:dyDescent="0.3">
      <c r="A16" s="170" t="s">
        <v>16</v>
      </c>
      <c r="B16" s="169" t="s">
        <v>17</v>
      </c>
      <c r="C16" s="168">
        <v>9</v>
      </c>
      <c r="D16" s="171">
        <v>5</v>
      </c>
      <c r="E16" s="172"/>
    </row>
    <row r="17" spans="1:5" ht="13.8" thickBot="1" x14ac:dyDescent="0.3">
      <c r="A17" s="164" t="s">
        <v>13</v>
      </c>
      <c r="B17" s="173" t="s">
        <v>11</v>
      </c>
      <c r="C17" s="162">
        <v>10</v>
      </c>
      <c r="D17" s="165">
        <v>6</v>
      </c>
      <c r="E17" s="174"/>
    </row>
    <row r="18" spans="1:5" ht="13.8" thickBot="1" x14ac:dyDescent="0.3">
      <c r="A18" s="170" t="s">
        <v>14</v>
      </c>
      <c r="B18" s="169" t="s">
        <v>10</v>
      </c>
      <c r="C18" s="168">
        <v>11</v>
      </c>
      <c r="D18" s="171">
        <v>7</v>
      </c>
      <c r="E18" s="172"/>
    </row>
    <row r="19" spans="1:5" x14ac:dyDescent="0.25">
      <c r="A19" s="34"/>
      <c r="B19" s="32"/>
    </row>
    <row r="20" spans="1:5" x14ac:dyDescent="0.25">
      <c r="A20" s="152" t="s">
        <v>72</v>
      </c>
      <c r="B20" s="32"/>
    </row>
    <row r="21" spans="1:5" x14ac:dyDescent="0.25">
      <c r="A21" s="180" t="s">
        <v>0</v>
      </c>
      <c r="B21" s="128" t="s">
        <v>65</v>
      </c>
    </row>
    <row r="22" spans="1:5" x14ac:dyDescent="0.25">
      <c r="A22" s="138">
        <v>1</v>
      </c>
      <c r="B22" s="137">
        <v>100</v>
      </c>
    </row>
    <row r="23" spans="1:5" x14ac:dyDescent="0.25">
      <c r="A23" s="138">
        <v>2</v>
      </c>
      <c r="B23" s="137">
        <v>75</v>
      </c>
    </row>
    <row r="24" spans="1:5" x14ac:dyDescent="0.25">
      <c r="A24" s="138">
        <v>3</v>
      </c>
      <c r="B24" s="137">
        <v>60</v>
      </c>
    </row>
    <row r="25" spans="1:5" x14ac:dyDescent="0.25">
      <c r="A25" s="138">
        <v>4</v>
      </c>
      <c r="B25" s="137">
        <v>45</v>
      </c>
    </row>
    <row r="26" spans="1:5" x14ac:dyDescent="0.25">
      <c r="A26" s="138">
        <v>5</v>
      </c>
      <c r="B26" s="139">
        <v>30</v>
      </c>
    </row>
    <row r="27" spans="1:5" x14ac:dyDescent="0.25">
      <c r="A27" s="138">
        <v>6</v>
      </c>
      <c r="B27" s="139">
        <v>15</v>
      </c>
    </row>
    <row r="28" spans="1:5" x14ac:dyDescent="0.25">
      <c r="A28" s="138">
        <v>7</v>
      </c>
      <c r="B28" s="139">
        <v>15</v>
      </c>
    </row>
    <row r="29" spans="1:5" x14ac:dyDescent="0.25">
      <c r="A29" s="138">
        <v>8</v>
      </c>
      <c r="B29" s="139">
        <v>15</v>
      </c>
    </row>
    <row r="30" spans="1:5" x14ac:dyDescent="0.25">
      <c r="A30" s="138">
        <v>9</v>
      </c>
      <c r="B30" s="137">
        <v>15</v>
      </c>
    </row>
    <row r="31" spans="1:5" x14ac:dyDescent="0.25">
      <c r="A31" s="138">
        <v>10</v>
      </c>
      <c r="B31" s="137">
        <v>15</v>
      </c>
    </row>
    <row r="32" spans="1:5" x14ac:dyDescent="0.25">
      <c r="A32" s="136"/>
      <c r="B32" s="137"/>
    </row>
    <row r="34" spans="1:2" ht="15" thickBot="1" x14ac:dyDescent="0.3">
      <c r="A34" s="90" t="s">
        <v>30</v>
      </c>
      <c r="B34" s="88"/>
    </row>
    <row r="35" spans="1:2" ht="15" thickBot="1" x14ac:dyDescent="0.3">
      <c r="A35" s="177" t="s">
        <v>36</v>
      </c>
      <c r="B35" s="175" t="s">
        <v>31</v>
      </c>
    </row>
    <row r="36" spans="1:2" ht="15" thickBot="1" x14ac:dyDescent="0.3">
      <c r="A36" s="178" t="s">
        <v>37</v>
      </c>
      <c r="B36" s="176" t="s">
        <v>32</v>
      </c>
    </row>
    <row r="37" spans="1:2" ht="15" thickBot="1" x14ac:dyDescent="0.3">
      <c r="A37" s="178" t="s">
        <v>38</v>
      </c>
      <c r="B37" s="176" t="s">
        <v>33</v>
      </c>
    </row>
    <row r="38" spans="1:2" ht="15" thickBot="1" x14ac:dyDescent="0.3">
      <c r="A38" s="178" t="s">
        <v>39</v>
      </c>
      <c r="B38" s="176" t="s">
        <v>34</v>
      </c>
    </row>
    <row r="39" spans="1:2" ht="15" thickBot="1" x14ac:dyDescent="0.3">
      <c r="A39" s="179" t="s">
        <v>40</v>
      </c>
      <c r="B39" s="176" t="s">
        <v>35</v>
      </c>
    </row>
    <row r="40" spans="1:2" x14ac:dyDescent="0.25">
      <c r="A40" s="89"/>
      <c r="B40" s="87"/>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Championship Points</vt:lpstr>
      <vt:lpstr>Rd1 PI</vt:lpstr>
      <vt:lpstr>Championship Scoring</vt:lpstr>
      <vt:lpstr>'Rd1 PI'!Benchmarks</vt:lpstr>
      <vt:lpstr>BenchmarksRd1</vt:lpstr>
      <vt:lpstr>'Rd1 PI'!BenchmarksRd4</vt:lpstr>
      <vt:lpstr>'Rd1 PI'!BenchmarksRd5</vt:lpstr>
      <vt:lpstr>'Rd1 PI'!BenchmarksRd6</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2020-01-25T20:45:12Z</dcterms:modified>
</cp:coreProperties>
</file>