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24226"/>
  <mc:AlternateContent xmlns:mc="http://schemas.openxmlformats.org/markup-compatibility/2006">
    <mc:Choice Requires="x15">
      <x15ac:absPath xmlns:x15ac="http://schemas.microsoft.com/office/spreadsheetml/2010/11/ac" url="E:\Dropbox\Piarc\"/>
    </mc:Choice>
  </mc:AlternateContent>
  <xr:revisionPtr revIDLastSave="0" documentId="13_ncr:1_{04DCC6A2-38B3-438F-8BF5-50BD8D4BA18E}" xr6:coauthVersionLast="45" xr6:coauthVersionMax="45" xr10:uidLastSave="{00000000-0000-0000-0000-000000000000}"/>
  <bookViews>
    <workbookView xWindow="-120" yWindow="-120" windowWidth="29040" windowHeight="15840" tabRatio="757" xr2:uid="{00000000-000D-0000-FFFF-FFFF00000000}"/>
  </bookViews>
  <sheets>
    <sheet name="Championship Points" sheetId="5" r:id="rId1"/>
    <sheet name="Rd1 PI" sheetId="21" r:id="rId2"/>
    <sheet name="Rd2 Sandown" sheetId="22" r:id="rId3"/>
    <sheet name="Rd3 Winton" sheetId="23" r:id="rId4"/>
    <sheet name="Rd7 PI" sheetId="24" r:id="rId5"/>
    <sheet name="Championship Scoring" sheetId="3"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Benchmarks" localSheetId="1">'Rd1 PI'!$AE$1:$AG$28</definedName>
    <definedName name="Benchmarks" localSheetId="2">'Rd2 Sandown'!$AE$2:$AG$12</definedName>
    <definedName name="Benchmarks" localSheetId="3">'Rd3 Winton'!$AE$2:$AG$12</definedName>
    <definedName name="Benchmarks" localSheetId="4">'Rd7 PI'!$AE$1:$AG$24</definedName>
    <definedName name="Benchmarks">#REF!</definedName>
    <definedName name="Benchmarks2" localSheetId="2">'[1]Rd1 Broadford'!$AE$2:$AG$12</definedName>
    <definedName name="Benchmarks2" localSheetId="3">'[2]Rd1 Broadford'!$AE$2:$AG$12</definedName>
    <definedName name="Benchmarks2">'[3]Rd1 Broadford'!$AE$2:$AG$12</definedName>
    <definedName name="BenchmarksRd1" localSheetId="2">'[4]Rd1 Broadford'!$AE$2:$AG$12</definedName>
    <definedName name="BenchmarksRd1" localSheetId="3">'[5]Rd1 Broadford'!$AE$2:$AG$12</definedName>
    <definedName name="BenchmarksRd1" localSheetId="4">'Rd7 PI'!$AE$2:$AG$12</definedName>
    <definedName name="BenchmarksRd1">'Rd1 PI'!$AE$2:$AG$12</definedName>
    <definedName name="BenchmarksRd2" localSheetId="2">'Rd2 Sandown'!$AE$2:$AG$12</definedName>
    <definedName name="BenchmarksRd2" localSheetId="3">'Rd3 Winton'!$AE$2:$AG$12</definedName>
    <definedName name="BenchmarksRd2">#REF!</definedName>
    <definedName name="BenchmarksRd3" localSheetId="2">'Rd2 Sandown'!$AE$2:$AG$12</definedName>
    <definedName name="BenchmarksRd3" localSheetId="3">'Rd3 Winton'!$AE$2:$AG$12</definedName>
    <definedName name="BenchmarksRd3">#REF!</definedName>
    <definedName name="BenchmarksRd4" localSheetId="1">'Rd1 PI'!$AE$2:$AG$28</definedName>
    <definedName name="BenchmarksRd4" localSheetId="2">'Rd2 Sandown'!$AE$2:$AG$12</definedName>
    <definedName name="BenchmarksRd4" localSheetId="3">'Rd3 Winton'!$AE$2:$AG$12</definedName>
    <definedName name="BenchmarksRd4" localSheetId="4">'Rd7 PI'!$AE$2:$AG$24</definedName>
    <definedName name="BenchmarksRd4">#REF!</definedName>
    <definedName name="BenchmarksRd5" localSheetId="1">'Rd1 PI'!$AE$2:$AG$28</definedName>
    <definedName name="BenchmarksRd5" localSheetId="2">'[4]Rd5 Sandown'!$AE$2:$AG$12</definedName>
    <definedName name="BenchmarksRd5" localSheetId="3">'[5]Rd5 Sandown'!$AE$2:$AG$12</definedName>
    <definedName name="BenchmarksRd5" localSheetId="4">'Rd7 PI'!$AE$2:$AG$24</definedName>
    <definedName name="BenchmarksRd5">#REF!</definedName>
    <definedName name="BenchmarksRd6" localSheetId="1">'Rd1 PI'!$AE$2:$AG$12</definedName>
    <definedName name="BenchmarksRd6" localSheetId="2">'[4]Rd6 PI'!$AE$2:$AG$12</definedName>
    <definedName name="BenchmarksRd6" localSheetId="3">'[5]Rd6 PI'!$AE$2:$AG$12</definedName>
    <definedName name="BenchmarksRd6" localSheetId="4">'Rd7 PI'!$AE$2:$AG$12</definedName>
    <definedName name="BenchmarksRd6">#REF!</definedName>
    <definedName name="BenchmarksRd9" localSheetId="2">'[4]Rd9 SMSP'!$AE$2:$AG$12</definedName>
    <definedName name="BenchmarksRd9" localSheetId="3">'[5]Rd9 SMSP'!$AE$2:$AG$12</definedName>
    <definedName name="BenchmarksRd9">#REF!</definedName>
    <definedName name="BenchmarksW" localSheetId="2">'[6]Rd1 PI'!$AE$2:$AG$12</definedName>
    <definedName name="BenchmarksW">'[7]Rd1 PI'!$AE$2:$AG$12</definedName>
    <definedName name="Class" localSheetId="2">'[4]Championship Scoring'!$A$7:$D$18</definedName>
    <definedName name="Class" localSheetId="3">'[5]Championship Scoring'!$A$7:$D$18</definedName>
    <definedName name="Class">'Championship Scoring'!$A$7:$D$18</definedName>
    <definedName name="CLASS2018" localSheetId="2">'Rd2 Sandown'!$Y$2</definedName>
    <definedName name="CLASS2018" localSheetId="3">'Rd3 Winton'!$Y$2</definedName>
    <definedName name="Class2018">'Championship Scoring'!$A$7:$D$18</definedName>
    <definedName name="Class2019" localSheetId="2">'[8]Championship Scoring'!$A$7:$D$18</definedName>
    <definedName name="Class2019" localSheetId="3">'[9]Championship Scoring'!$A$7:$D$18</definedName>
    <definedName name="Class2019">'Championship Scoring'!$A$7:$D$18</definedName>
    <definedName name="Points" localSheetId="2">'[4]Championship Scoring'!$A$21:$B$31</definedName>
    <definedName name="Points" localSheetId="3">'[5]Championship Scoring'!$A$21:$B$31</definedName>
    <definedName name="Points">'Championship Scoring'!$A$21:$B$31</definedName>
    <definedName name="Points2018" localSheetId="2">'[6]Championship Scoring'!$A$21:$B$31</definedName>
    <definedName name="Points2018" localSheetId="3">'[7]Championship Scoring'!$A$21:$B$31</definedName>
    <definedName name="Points2018">'Championship Scoring'!$A$21:$B$31</definedName>
    <definedName name="Points2019" localSheetId="2">'[8]Championship Scoring'!$A$22:$B$31</definedName>
    <definedName name="Points2019" localSheetId="3">'[9]Championship Scoring'!$A$22:$B$31</definedName>
    <definedName name="Points2019">'Championship Scoring'!$A$22:$B$31</definedName>
    <definedName name="Rank" localSheetId="2">#REF!</definedName>
    <definedName name="Rank" localSheetId="3">#REF!</definedName>
    <definedName name="Rank">#REF!</definedName>
    <definedName name="Rank2" localSheetId="2">#REF!</definedName>
    <definedName name="Rank2" localSheetId="3">#REF!</definedName>
    <definedName name="Rank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09" i="5" l="1"/>
  <c r="E110" i="5"/>
  <c r="E111" i="5"/>
  <c r="E112" i="5"/>
  <c r="E108" i="5"/>
  <c r="E102" i="5"/>
  <c r="E103" i="5"/>
  <c r="E104" i="5"/>
  <c r="E105" i="5"/>
  <c r="E101" i="5"/>
  <c r="E95" i="5"/>
  <c r="E96" i="5"/>
  <c r="E97" i="5"/>
  <c r="E98" i="5"/>
  <c r="E94" i="5"/>
  <c r="E88" i="5"/>
  <c r="E89" i="5"/>
  <c r="E90" i="5"/>
  <c r="E91" i="5"/>
  <c r="E87" i="5"/>
  <c r="E49" i="5"/>
  <c r="M80" i="5"/>
  <c r="N80" i="5"/>
  <c r="O80" i="5"/>
  <c r="M81" i="5"/>
  <c r="N81" i="5"/>
  <c r="O81" i="5"/>
  <c r="L110" i="5"/>
  <c r="L111" i="5"/>
  <c r="L112" i="5"/>
  <c r="L108" i="5"/>
  <c r="L102" i="5"/>
  <c r="L103" i="5"/>
  <c r="L104" i="5"/>
  <c r="L105" i="5"/>
  <c r="L101" i="5"/>
  <c r="L95" i="5"/>
  <c r="L96" i="5"/>
  <c r="L97" i="5"/>
  <c r="L98" i="5"/>
  <c r="L94" i="5"/>
  <c r="L91" i="5"/>
  <c r="L81" i="5"/>
  <c r="L82" i="5"/>
  <c r="L83" i="5"/>
  <c r="L84" i="5"/>
  <c r="L80" i="5"/>
  <c r="L74" i="5"/>
  <c r="L75" i="5"/>
  <c r="L76" i="5"/>
  <c r="L77" i="5"/>
  <c r="L73" i="5"/>
  <c r="L67" i="5"/>
  <c r="L68" i="5"/>
  <c r="L69" i="5"/>
  <c r="L70" i="5"/>
  <c r="L66" i="5"/>
  <c r="L63" i="5"/>
  <c r="L62" i="5"/>
  <c r="L61" i="5"/>
  <c r="L60" i="5"/>
  <c r="L59" i="5"/>
  <c r="L53" i="5"/>
  <c r="L54" i="5"/>
  <c r="L55" i="5"/>
  <c r="L56" i="5"/>
  <c r="L52" i="5"/>
  <c r="L46" i="5"/>
  <c r="L47" i="5"/>
  <c r="L48" i="5"/>
  <c r="L45" i="5"/>
  <c r="L39" i="5"/>
  <c r="L40" i="5"/>
  <c r="L41" i="5"/>
  <c r="L42" i="5"/>
  <c r="L38" i="5"/>
  <c r="P11" i="5"/>
  <c r="O11" i="5" s="1"/>
  <c r="W5" i="24"/>
  <c r="W6" i="24"/>
  <c r="W7" i="24"/>
  <c r="W8" i="24"/>
  <c r="W9" i="24"/>
  <c r="W10" i="24"/>
  <c r="W11" i="24"/>
  <c r="W12" i="24"/>
  <c r="W13" i="24"/>
  <c r="W14" i="24"/>
  <c r="W15" i="24"/>
  <c r="W18" i="24"/>
  <c r="W19" i="24"/>
  <c r="W20" i="24"/>
  <c r="W22" i="24"/>
  <c r="W23" i="24"/>
  <c r="W24" i="24"/>
  <c r="W2" i="24"/>
  <c r="C24" i="24"/>
  <c r="C23" i="24"/>
  <c r="C22" i="24"/>
  <c r="C21" i="24"/>
  <c r="C20" i="24"/>
  <c r="C19" i="24"/>
  <c r="C18" i="24"/>
  <c r="C17" i="24"/>
  <c r="C16" i="24"/>
  <c r="C15" i="24"/>
  <c r="C14" i="24"/>
  <c r="C13" i="24"/>
  <c r="C12" i="24"/>
  <c r="C11" i="24"/>
  <c r="C10" i="24"/>
  <c r="C9" i="24"/>
  <c r="C8" i="24"/>
  <c r="C7" i="24"/>
  <c r="C6" i="24"/>
  <c r="C5" i="24"/>
  <c r="C4" i="24"/>
  <c r="C3" i="24"/>
  <c r="C2" i="24"/>
  <c r="Y24" i="24"/>
  <c r="X24" i="24"/>
  <c r="U24" i="24"/>
  <c r="V24" i="24" s="1"/>
  <c r="P24" i="24"/>
  <c r="O24" i="24"/>
  <c r="N24" i="24"/>
  <c r="M24" i="24"/>
  <c r="L24" i="24"/>
  <c r="K24" i="24"/>
  <c r="J24" i="24"/>
  <c r="I24" i="24"/>
  <c r="H24" i="24"/>
  <c r="Y23" i="24"/>
  <c r="X23" i="24"/>
  <c r="U23" i="24"/>
  <c r="V23" i="24" s="1"/>
  <c r="R23" i="24"/>
  <c r="Q23" i="24"/>
  <c r="O23" i="24"/>
  <c r="N23" i="24"/>
  <c r="M23" i="24"/>
  <c r="L23" i="24"/>
  <c r="K23" i="24"/>
  <c r="J23" i="24"/>
  <c r="I23" i="24"/>
  <c r="H23" i="24"/>
  <c r="Y22" i="24"/>
  <c r="X22" i="24"/>
  <c r="U22" i="24"/>
  <c r="V22" i="24" s="1"/>
  <c r="R22" i="24"/>
  <c r="P22" i="24"/>
  <c r="O22" i="24"/>
  <c r="N22" i="24"/>
  <c r="M22" i="24"/>
  <c r="L22" i="24"/>
  <c r="K22" i="24"/>
  <c r="J22" i="24"/>
  <c r="I22" i="24"/>
  <c r="H22" i="24"/>
  <c r="Y21" i="24"/>
  <c r="X21" i="24"/>
  <c r="U21" i="24"/>
  <c r="V21" i="24" s="1"/>
  <c r="R21" i="24"/>
  <c r="Q21" i="24"/>
  <c r="P21" i="24"/>
  <c r="O21" i="24"/>
  <c r="N21" i="24"/>
  <c r="M21" i="24"/>
  <c r="K21" i="24"/>
  <c r="J21" i="24"/>
  <c r="I21" i="24"/>
  <c r="H21" i="24"/>
  <c r="Y20" i="24"/>
  <c r="X20" i="24"/>
  <c r="U20" i="24"/>
  <c r="V20" i="24" s="1"/>
  <c r="R20" i="24"/>
  <c r="Q20" i="24"/>
  <c r="O20" i="24"/>
  <c r="N20" i="24"/>
  <c r="M20" i="24"/>
  <c r="L20" i="24"/>
  <c r="J20" i="24"/>
  <c r="I20" i="24"/>
  <c r="H20" i="24"/>
  <c r="Y19" i="24"/>
  <c r="X19" i="24"/>
  <c r="U19" i="24"/>
  <c r="V19" i="24" s="1"/>
  <c r="R19" i="24"/>
  <c r="Q19" i="24"/>
  <c r="O19" i="24"/>
  <c r="N19" i="24"/>
  <c r="M19" i="24"/>
  <c r="L19" i="24"/>
  <c r="K19" i="24"/>
  <c r="J19" i="24"/>
  <c r="I19" i="24"/>
  <c r="H19" i="24"/>
  <c r="Y18" i="24"/>
  <c r="X18" i="24"/>
  <c r="U18" i="24"/>
  <c r="V18" i="24" s="1"/>
  <c r="R18" i="24"/>
  <c r="Q18" i="24"/>
  <c r="P18" i="24"/>
  <c r="O18" i="24"/>
  <c r="N18" i="24"/>
  <c r="K18" i="24"/>
  <c r="J18" i="24"/>
  <c r="I18" i="24"/>
  <c r="H18" i="24"/>
  <c r="Y17" i="24"/>
  <c r="Z17" i="24" s="1"/>
  <c r="S17" i="24" s="1"/>
  <c r="X17" i="24"/>
  <c r="U17" i="24"/>
  <c r="V17" i="24" s="1"/>
  <c r="R17" i="24"/>
  <c r="Q17" i="24"/>
  <c r="P17" i="24"/>
  <c r="O17" i="24"/>
  <c r="N17" i="24"/>
  <c r="M17" i="24"/>
  <c r="L17" i="24"/>
  <c r="K17" i="24"/>
  <c r="J17" i="24"/>
  <c r="I17" i="24"/>
  <c r="H17" i="24"/>
  <c r="Y16" i="24"/>
  <c r="Z16" i="24" s="1"/>
  <c r="S16" i="24" s="1"/>
  <c r="X16" i="24"/>
  <c r="U16" i="24"/>
  <c r="V16" i="24" s="1"/>
  <c r="R16" i="24"/>
  <c r="Q16" i="24"/>
  <c r="P16" i="24"/>
  <c r="O16" i="24"/>
  <c r="N16" i="24"/>
  <c r="L16" i="24"/>
  <c r="K16" i="24"/>
  <c r="J16" i="24"/>
  <c r="I16" i="24"/>
  <c r="H16" i="24"/>
  <c r="Y15" i="24"/>
  <c r="X15" i="24"/>
  <c r="U15" i="24"/>
  <c r="V15" i="24" s="1"/>
  <c r="R15" i="24"/>
  <c r="Q15" i="24"/>
  <c r="P15" i="24"/>
  <c r="O15" i="24"/>
  <c r="L15" i="24"/>
  <c r="K15" i="24"/>
  <c r="J15" i="24"/>
  <c r="I15" i="24"/>
  <c r="H15" i="24"/>
  <c r="Y14" i="24"/>
  <c r="X14" i="24"/>
  <c r="U14" i="24"/>
  <c r="V14" i="24" s="1"/>
  <c r="R14" i="24"/>
  <c r="Q14" i="24"/>
  <c r="P14" i="24"/>
  <c r="O14" i="24"/>
  <c r="N14" i="24"/>
  <c r="K14" i="24"/>
  <c r="J14" i="24"/>
  <c r="I14" i="24"/>
  <c r="H14" i="24"/>
  <c r="Y13" i="24"/>
  <c r="X13" i="24"/>
  <c r="U13" i="24"/>
  <c r="V13" i="24" s="1"/>
  <c r="R13" i="24"/>
  <c r="Q13" i="24"/>
  <c r="P13" i="24"/>
  <c r="O13" i="24"/>
  <c r="L13" i="24"/>
  <c r="K13" i="24"/>
  <c r="J13" i="24"/>
  <c r="I13" i="24"/>
  <c r="H13" i="24"/>
  <c r="Y12" i="24"/>
  <c r="X12" i="24"/>
  <c r="U12" i="24"/>
  <c r="V12" i="24" s="1"/>
  <c r="R12" i="24"/>
  <c r="Q12" i="24"/>
  <c r="O12" i="24"/>
  <c r="N12" i="24"/>
  <c r="M12" i="24"/>
  <c r="L12" i="24"/>
  <c r="K12" i="24"/>
  <c r="J12" i="24"/>
  <c r="H12" i="24"/>
  <c r="Y11" i="24"/>
  <c r="X11" i="24"/>
  <c r="U11" i="24"/>
  <c r="V11" i="24" s="1"/>
  <c r="R11" i="24"/>
  <c r="Q11" i="24"/>
  <c r="P11" i="24"/>
  <c r="O11" i="24"/>
  <c r="N11" i="24"/>
  <c r="M11" i="24"/>
  <c r="L11" i="24"/>
  <c r="K11" i="24"/>
  <c r="I11" i="24"/>
  <c r="Y10" i="24"/>
  <c r="X10" i="24"/>
  <c r="U10" i="24"/>
  <c r="V10" i="24" s="1"/>
  <c r="R10" i="24"/>
  <c r="Q10" i="24"/>
  <c r="P10" i="24"/>
  <c r="O10" i="24"/>
  <c r="N10" i="24"/>
  <c r="K10" i="24"/>
  <c r="J10" i="24"/>
  <c r="I10" i="24"/>
  <c r="H10" i="24"/>
  <c r="Y9" i="24"/>
  <c r="X9" i="24"/>
  <c r="U9" i="24"/>
  <c r="V9" i="24" s="1"/>
  <c r="R9" i="24"/>
  <c r="Q9" i="24"/>
  <c r="P9" i="24"/>
  <c r="O9" i="24"/>
  <c r="N9" i="24"/>
  <c r="L9" i="24"/>
  <c r="J9" i="24"/>
  <c r="I9" i="24"/>
  <c r="H9" i="24"/>
  <c r="Y8" i="24"/>
  <c r="X8" i="24"/>
  <c r="U8" i="24"/>
  <c r="V8" i="24" s="1"/>
  <c r="R8" i="24"/>
  <c r="Q8" i="24"/>
  <c r="P8" i="24"/>
  <c r="O8" i="24"/>
  <c r="N8" i="24"/>
  <c r="M8" i="24"/>
  <c r="L8" i="24"/>
  <c r="I8" i="24"/>
  <c r="H8" i="24"/>
  <c r="Y7" i="24"/>
  <c r="X7" i="24"/>
  <c r="U7" i="24"/>
  <c r="V7" i="24" s="1"/>
  <c r="R7" i="24"/>
  <c r="Q7" i="24"/>
  <c r="P7" i="24"/>
  <c r="O7" i="24"/>
  <c r="N7" i="24"/>
  <c r="M7" i="24"/>
  <c r="L7" i="24"/>
  <c r="K7" i="24"/>
  <c r="J7" i="24"/>
  <c r="H7" i="24"/>
  <c r="Y6" i="24"/>
  <c r="X6" i="24"/>
  <c r="U6" i="24"/>
  <c r="V6" i="24" s="1"/>
  <c r="R6" i="24"/>
  <c r="Q6" i="24"/>
  <c r="P6" i="24"/>
  <c r="O6" i="24"/>
  <c r="N6" i="24"/>
  <c r="M6" i="24"/>
  <c r="J6" i="24"/>
  <c r="I6" i="24"/>
  <c r="H6" i="24"/>
  <c r="Y5" i="24"/>
  <c r="X5" i="24"/>
  <c r="U5" i="24"/>
  <c r="V5" i="24" s="1"/>
  <c r="R5" i="24"/>
  <c r="Q5" i="24"/>
  <c r="P5" i="24"/>
  <c r="O5" i="24"/>
  <c r="N5" i="24"/>
  <c r="M5" i="24"/>
  <c r="L5" i="24"/>
  <c r="I5" i="24"/>
  <c r="H5" i="24"/>
  <c r="Y4" i="24"/>
  <c r="X4" i="24"/>
  <c r="V4" i="24"/>
  <c r="W4" i="24" s="1"/>
  <c r="U4" i="24"/>
  <c r="R4" i="24"/>
  <c r="Q4" i="24"/>
  <c r="P4" i="24"/>
  <c r="O4" i="24"/>
  <c r="N4" i="24"/>
  <c r="M4" i="24"/>
  <c r="L4" i="24"/>
  <c r="K4" i="24"/>
  <c r="J4" i="24"/>
  <c r="H4" i="24"/>
  <c r="Y3" i="24"/>
  <c r="Z3" i="24" s="1"/>
  <c r="X3" i="24"/>
  <c r="U3" i="24"/>
  <c r="V3" i="24" s="1"/>
  <c r="W3" i="24" s="1"/>
  <c r="R3" i="24"/>
  <c r="Q3" i="24"/>
  <c r="P3" i="24"/>
  <c r="O3" i="24"/>
  <c r="N3" i="24"/>
  <c r="M3" i="24"/>
  <c r="L3" i="24"/>
  <c r="K3" i="24"/>
  <c r="I3" i="24"/>
  <c r="H3" i="24"/>
  <c r="Y2" i="24"/>
  <c r="X2" i="24"/>
  <c r="U2" i="24"/>
  <c r="V2" i="24" s="1"/>
  <c r="R2" i="24"/>
  <c r="Q2" i="24"/>
  <c r="P2" i="24"/>
  <c r="O2" i="24"/>
  <c r="N2" i="24"/>
  <c r="M2" i="24"/>
  <c r="L2" i="24"/>
  <c r="K2" i="24"/>
  <c r="J2" i="24"/>
  <c r="H2" i="24"/>
  <c r="H11" i="5" l="1"/>
  <c r="L11" i="5"/>
  <c r="M11" i="5"/>
  <c r="F11" i="5"/>
  <c r="N11" i="5"/>
  <c r="Z8" i="24"/>
  <c r="S8" i="24" s="1"/>
  <c r="J8" i="24" s="1"/>
  <c r="AB17" i="24"/>
  <c r="Z5" i="24"/>
  <c r="S5" i="24" s="1"/>
  <c r="K5" i="24" s="1"/>
  <c r="AA4" i="24"/>
  <c r="Z4" i="24"/>
  <c r="AB4" i="24" s="1"/>
  <c r="Z19" i="24"/>
  <c r="S19" i="24" s="1"/>
  <c r="P19" i="24" s="1"/>
  <c r="Z12" i="24"/>
  <c r="S12" i="24" s="1"/>
  <c r="P12" i="24" s="1"/>
  <c r="Z6" i="24"/>
  <c r="S6" i="24" s="1"/>
  <c r="L6" i="24" s="1"/>
  <c r="Z21" i="24"/>
  <c r="AA5" i="24"/>
  <c r="AB5" i="24" s="1"/>
  <c r="T5" i="24" s="1"/>
  <c r="AC5" i="24" s="1"/>
  <c r="AA20" i="24"/>
  <c r="AA8" i="24"/>
  <c r="AA17" i="24"/>
  <c r="AA18" i="24"/>
  <c r="O25" i="24"/>
  <c r="Z2" i="24"/>
  <c r="S2" i="24" s="1"/>
  <c r="AA21" i="24"/>
  <c r="AA22" i="24"/>
  <c r="T17" i="24"/>
  <c r="AC17" i="24" s="1"/>
  <c r="AA6" i="24"/>
  <c r="K6" i="24"/>
  <c r="I12" i="24"/>
  <c r="J5" i="24"/>
  <c r="K8" i="24"/>
  <c r="M16" i="24"/>
  <c r="AA16" i="24"/>
  <c r="Z22" i="24"/>
  <c r="Z7" i="24"/>
  <c r="S7" i="24" s="1"/>
  <c r="AB8" i="24"/>
  <c r="T8" i="24" s="1"/>
  <c r="AC8" i="24" s="1"/>
  <c r="Z11" i="24"/>
  <c r="S11" i="24" s="1"/>
  <c r="H11" i="24" s="1"/>
  <c r="H25" i="24" s="1"/>
  <c r="Z15" i="24"/>
  <c r="S15" i="24" s="1"/>
  <c r="N15" i="24" s="1"/>
  <c r="AB16" i="24"/>
  <c r="T16" i="24" s="1"/>
  <c r="AC16" i="24" s="1"/>
  <c r="AA15" i="24"/>
  <c r="AA12" i="24"/>
  <c r="AB12" i="24" s="1"/>
  <c r="T12" i="24" s="1"/>
  <c r="AC12" i="24" s="1"/>
  <c r="AA7" i="24"/>
  <c r="AA11" i="24"/>
  <c r="Z18" i="24"/>
  <c r="S3" i="24"/>
  <c r="AA3" i="24"/>
  <c r="AB3" i="24" s="1"/>
  <c r="Z10" i="24"/>
  <c r="S10" i="24" s="1"/>
  <c r="M10" i="24" s="1"/>
  <c r="Z14" i="24"/>
  <c r="S14" i="24" s="1"/>
  <c r="L14" i="24" s="1"/>
  <c r="Z24" i="24"/>
  <c r="S24" i="24" s="1"/>
  <c r="R24" i="24" s="1"/>
  <c r="R25" i="24" s="1"/>
  <c r="AA19" i="24"/>
  <c r="AB19" i="24" s="1"/>
  <c r="T19" i="24" s="1"/>
  <c r="AC19" i="24" s="1"/>
  <c r="AA10" i="24"/>
  <c r="AA14" i="24"/>
  <c r="AA24" i="24"/>
  <c r="AA2" i="24"/>
  <c r="AB2" i="24" s="1"/>
  <c r="Z9" i="24"/>
  <c r="S9" i="24" s="1"/>
  <c r="M9" i="24" s="1"/>
  <c r="Z13" i="24"/>
  <c r="S13" i="24" s="1"/>
  <c r="M13" i="24" s="1"/>
  <c r="Z20" i="24"/>
  <c r="S20" i="24" s="1"/>
  <c r="K20" i="24" s="1"/>
  <c r="Z23" i="24"/>
  <c r="S23" i="24" s="1"/>
  <c r="P23" i="24" s="1"/>
  <c r="AA23" i="24"/>
  <c r="AA9" i="24"/>
  <c r="AA13" i="24"/>
  <c r="P26" i="5"/>
  <c r="P22" i="5"/>
  <c r="L22" i="5" s="1"/>
  <c r="P13" i="5"/>
  <c r="P16" i="5"/>
  <c r="C60" i="23"/>
  <c r="C59" i="23"/>
  <c r="C58" i="23"/>
  <c r="C57" i="23"/>
  <c r="C56" i="23"/>
  <c r="C55" i="23"/>
  <c r="C54" i="23"/>
  <c r="C53" i="23"/>
  <c r="C52" i="23"/>
  <c r="C51" i="23"/>
  <c r="C50" i="23"/>
  <c r="C49" i="23"/>
  <c r="C48" i="23"/>
  <c r="C47" i="23"/>
  <c r="C46" i="23"/>
  <c r="C45" i="23"/>
  <c r="C44" i="23"/>
  <c r="C43" i="23"/>
  <c r="C42" i="23"/>
  <c r="C41" i="23"/>
  <c r="C40" i="23"/>
  <c r="C39" i="23"/>
  <c r="C38" i="23"/>
  <c r="C37" i="23"/>
  <c r="C36" i="23"/>
  <c r="C35" i="23"/>
  <c r="C34" i="23"/>
  <c r="C33" i="23"/>
  <c r="C32" i="23"/>
  <c r="C31" i="23"/>
  <c r="C30" i="23"/>
  <c r="C29" i="23"/>
  <c r="C28" i="23"/>
  <c r="C27" i="23"/>
  <c r="C26" i="23"/>
  <c r="C25" i="23"/>
  <c r="C24" i="23"/>
  <c r="C23" i="23"/>
  <c r="C22" i="23"/>
  <c r="C21" i="23"/>
  <c r="C20" i="23"/>
  <c r="C19" i="23"/>
  <c r="C18" i="23"/>
  <c r="C17" i="23"/>
  <c r="C16" i="23"/>
  <c r="C15" i="23"/>
  <c r="C14" i="23"/>
  <c r="C13" i="23"/>
  <c r="C12" i="23"/>
  <c r="C11" i="23"/>
  <c r="C10" i="23"/>
  <c r="C9" i="23"/>
  <c r="C8" i="23"/>
  <c r="C7" i="23"/>
  <c r="C6" i="23"/>
  <c r="C5" i="23"/>
  <c r="C4" i="23"/>
  <c r="C3" i="23"/>
  <c r="C2" i="23"/>
  <c r="U35" i="23"/>
  <c r="V35" i="23" s="1"/>
  <c r="W35" i="23" s="1"/>
  <c r="R35" i="23"/>
  <c r="Q35" i="23"/>
  <c r="P35" i="23"/>
  <c r="O35" i="23"/>
  <c r="N35" i="23"/>
  <c r="M35" i="23"/>
  <c r="K35" i="23"/>
  <c r="J35" i="23"/>
  <c r="I35" i="23"/>
  <c r="H35" i="23"/>
  <c r="U34" i="23"/>
  <c r="V34" i="23" s="1"/>
  <c r="W34" i="23" s="1"/>
  <c r="R34" i="23"/>
  <c r="Q34" i="23"/>
  <c r="P34" i="23"/>
  <c r="O34" i="23"/>
  <c r="N34" i="23"/>
  <c r="L34" i="23"/>
  <c r="K34" i="23"/>
  <c r="J34" i="23"/>
  <c r="I34" i="23"/>
  <c r="H34" i="23"/>
  <c r="U33" i="23"/>
  <c r="R33" i="23"/>
  <c r="Q33" i="23"/>
  <c r="P33" i="23"/>
  <c r="O33" i="23"/>
  <c r="N33" i="23"/>
  <c r="M33" i="23"/>
  <c r="L33" i="23"/>
  <c r="K33" i="23"/>
  <c r="J33" i="23"/>
  <c r="I33" i="23"/>
  <c r="H33" i="23"/>
  <c r="U32" i="23"/>
  <c r="R32" i="23"/>
  <c r="Q32" i="23"/>
  <c r="P32" i="23"/>
  <c r="O32" i="23"/>
  <c r="N32" i="23"/>
  <c r="M32" i="23"/>
  <c r="L32" i="23"/>
  <c r="K32" i="23"/>
  <c r="J32" i="23"/>
  <c r="I32" i="23"/>
  <c r="H32" i="23"/>
  <c r="U31" i="23"/>
  <c r="R31" i="23"/>
  <c r="Q31" i="23"/>
  <c r="P31" i="23"/>
  <c r="O31" i="23"/>
  <c r="N31" i="23"/>
  <c r="M31" i="23"/>
  <c r="L31" i="23"/>
  <c r="K31" i="23"/>
  <c r="J31" i="23"/>
  <c r="I31" i="23"/>
  <c r="H31" i="23"/>
  <c r="U30" i="23"/>
  <c r="V30" i="23" s="1"/>
  <c r="W30" i="23" s="1"/>
  <c r="R30" i="23"/>
  <c r="Q30" i="23"/>
  <c r="P30" i="23"/>
  <c r="O30" i="23"/>
  <c r="N30" i="23"/>
  <c r="M30" i="23"/>
  <c r="L30" i="23"/>
  <c r="K30" i="23"/>
  <c r="I30" i="23"/>
  <c r="H30" i="23"/>
  <c r="AA29" i="23"/>
  <c r="U29" i="23"/>
  <c r="R29" i="23"/>
  <c r="Q29" i="23"/>
  <c r="P29" i="23"/>
  <c r="O29" i="23"/>
  <c r="N29" i="23"/>
  <c r="M29" i="23"/>
  <c r="L29" i="23"/>
  <c r="K29" i="23"/>
  <c r="J29" i="23"/>
  <c r="I29" i="23"/>
  <c r="H29" i="23"/>
  <c r="U28" i="23"/>
  <c r="V28" i="23" s="1"/>
  <c r="W28" i="23" s="1"/>
  <c r="R28" i="23"/>
  <c r="Q28" i="23"/>
  <c r="P28" i="23"/>
  <c r="O28" i="23"/>
  <c r="N28" i="23"/>
  <c r="L28" i="23"/>
  <c r="K28" i="23"/>
  <c r="J28" i="23"/>
  <c r="I28" i="23"/>
  <c r="H28" i="23"/>
  <c r="U27" i="23"/>
  <c r="R27" i="23"/>
  <c r="Q27" i="23"/>
  <c r="P27" i="23"/>
  <c r="O27" i="23"/>
  <c r="N27" i="23"/>
  <c r="M27" i="23"/>
  <c r="L27" i="23"/>
  <c r="K27" i="23"/>
  <c r="J27" i="23"/>
  <c r="I27" i="23"/>
  <c r="H27" i="23"/>
  <c r="U26" i="23"/>
  <c r="V26" i="23" s="1"/>
  <c r="W26" i="23" s="1"/>
  <c r="R26" i="23"/>
  <c r="Q26" i="23"/>
  <c r="P26" i="23"/>
  <c r="O26" i="23"/>
  <c r="N26" i="23"/>
  <c r="M26" i="23"/>
  <c r="K26" i="23"/>
  <c r="J26" i="23"/>
  <c r="I26" i="23"/>
  <c r="H26" i="23"/>
  <c r="U25" i="23"/>
  <c r="V25" i="23" s="1"/>
  <c r="W25" i="23" s="1"/>
  <c r="R25" i="23"/>
  <c r="Q25" i="23"/>
  <c r="P25" i="23"/>
  <c r="O25" i="23"/>
  <c r="N25" i="23"/>
  <c r="L25" i="23"/>
  <c r="K25" i="23"/>
  <c r="J25" i="23"/>
  <c r="I25" i="23"/>
  <c r="H25" i="23"/>
  <c r="U24" i="23"/>
  <c r="V24" i="23" s="1"/>
  <c r="W24" i="23" s="1"/>
  <c r="R24" i="23"/>
  <c r="Q24" i="23"/>
  <c r="P24" i="23"/>
  <c r="O24" i="23"/>
  <c r="M24" i="23"/>
  <c r="L24" i="23"/>
  <c r="K24" i="23"/>
  <c r="J24" i="23"/>
  <c r="I24" i="23"/>
  <c r="H24" i="23"/>
  <c r="U23" i="23"/>
  <c r="R23" i="23"/>
  <c r="Q23" i="23"/>
  <c r="P23" i="23"/>
  <c r="O23" i="23"/>
  <c r="N23" i="23"/>
  <c r="M23" i="23"/>
  <c r="L23" i="23"/>
  <c r="K23" i="23"/>
  <c r="J23" i="23"/>
  <c r="I23" i="23"/>
  <c r="H23" i="23"/>
  <c r="T22" i="23"/>
  <c r="Z22" i="23"/>
  <c r="AC22" i="23" s="1"/>
  <c r="U22" i="23"/>
  <c r="R22" i="23"/>
  <c r="Q22" i="23"/>
  <c r="P22" i="23"/>
  <c r="O22" i="23"/>
  <c r="N22" i="23"/>
  <c r="M22" i="23"/>
  <c r="L22" i="23"/>
  <c r="K22" i="23"/>
  <c r="J22" i="23"/>
  <c r="I22" i="23"/>
  <c r="H22" i="23"/>
  <c r="U21" i="23"/>
  <c r="V21" i="23" s="1"/>
  <c r="W21" i="23" s="1"/>
  <c r="R21" i="23"/>
  <c r="Q21" i="23"/>
  <c r="P21" i="23"/>
  <c r="O21" i="23"/>
  <c r="N21" i="23"/>
  <c r="M21" i="23"/>
  <c r="K21" i="23"/>
  <c r="J21" i="23"/>
  <c r="I21" i="23"/>
  <c r="H21" i="23"/>
  <c r="U20" i="23"/>
  <c r="R20" i="23"/>
  <c r="Q20" i="23"/>
  <c r="P20" i="23"/>
  <c r="O20" i="23"/>
  <c r="N20" i="23"/>
  <c r="M20" i="23"/>
  <c r="L20" i="23"/>
  <c r="K20" i="23"/>
  <c r="J20" i="23"/>
  <c r="I20" i="23"/>
  <c r="H20" i="23"/>
  <c r="U19" i="23"/>
  <c r="V19" i="23" s="1"/>
  <c r="W19" i="23" s="1"/>
  <c r="R19" i="23"/>
  <c r="Q19" i="23"/>
  <c r="P19" i="23"/>
  <c r="O19" i="23"/>
  <c r="N19" i="23"/>
  <c r="M19" i="23"/>
  <c r="L19" i="23"/>
  <c r="K19" i="23"/>
  <c r="J19" i="23"/>
  <c r="H19" i="23"/>
  <c r="Z18" i="23"/>
  <c r="U18" i="23"/>
  <c r="R18" i="23"/>
  <c r="Q18" i="23"/>
  <c r="P18" i="23"/>
  <c r="O18" i="23"/>
  <c r="N18" i="23"/>
  <c r="M18" i="23"/>
  <c r="L18" i="23"/>
  <c r="K18" i="23"/>
  <c r="J18" i="23"/>
  <c r="I18" i="23"/>
  <c r="H18" i="23"/>
  <c r="U17" i="23"/>
  <c r="R17" i="23"/>
  <c r="Q17" i="23"/>
  <c r="P17" i="23"/>
  <c r="O17" i="23"/>
  <c r="N17" i="23"/>
  <c r="M17" i="23"/>
  <c r="L17" i="23"/>
  <c r="K17" i="23"/>
  <c r="J17" i="23"/>
  <c r="I17" i="23"/>
  <c r="H17" i="23"/>
  <c r="AA16" i="23"/>
  <c r="U16" i="23"/>
  <c r="R16" i="23"/>
  <c r="Q16" i="23"/>
  <c r="P16" i="23"/>
  <c r="O16" i="23"/>
  <c r="N16" i="23"/>
  <c r="M16" i="23"/>
  <c r="L16" i="23"/>
  <c r="K16" i="23"/>
  <c r="J16" i="23"/>
  <c r="I16" i="23"/>
  <c r="H16" i="23"/>
  <c r="U48" i="23"/>
  <c r="V48" i="23" s="1"/>
  <c r="W48" i="23" s="1"/>
  <c r="R48" i="23"/>
  <c r="Q48" i="23"/>
  <c r="P48" i="23"/>
  <c r="O48" i="23"/>
  <c r="N48" i="23"/>
  <c r="M48" i="23"/>
  <c r="K48" i="23"/>
  <c r="J48" i="23"/>
  <c r="I48" i="23"/>
  <c r="H48" i="23"/>
  <c r="U47" i="23"/>
  <c r="V47" i="23" s="1"/>
  <c r="W47" i="23" s="1"/>
  <c r="R47" i="23"/>
  <c r="P47" i="23"/>
  <c r="O47" i="23"/>
  <c r="N47" i="23"/>
  <c r="M47" i="23"/>
  <c r="L47" i="23"/>
  <c r="K47" i="23"/>
  <c r="J47" i="23"/>
  <c r="I47" i="23"/>
  <c r="H47" i="23"/>
  <c r="U46" i="23"/>
  <c r="R46" i="23"/>
  <c r="Q46" i="23"/>
  <c r="P46" i="23"/>
  <c r="O46" i="23"/>
  <c r="N46" i="23"/>
  <c r="M46" i="23"/>
  <c r="L46" i="23"/>
  <c r="K46" i="23"/>
  <c r="J46" i="23"/>
  <c r="I46" i="23"/>
  <c r="H46" i="23"/>
  <c r="U45" i="23"/>
  <c r="R45" i="23"/>
  <c r="Q45" i="23"/>
  <c r="P45" i="23"/>
  <c r="O45" i="23"/>
  <c r="N45" i="23"/>
  <c r="M45" i="23"/>
  <c r="L45" i="23"/>
  <c r="K45" i="23"/>
  <c r="J45" i="23"/>
  <c r="I45" i="23"/>
  <c r="H45" i="23"/>
  <c r="U44" i="23"/>
  <c r="R44" i="23"/>
  <c r="Q44" i="23"/>
  <c r="P44" i="23"/>
  <c r="O44" i="23"/>
  <c r="N44" i="23"/>
  <c r="M44" i="23"/>
  <c r="L44" i="23"/>
  <c r="K44" i="23"/>
  <c r="J44" i="23"/>
  <c r="I44" i="23"/>
  <c r="H44" i="23"/>
  <c r="Z43" i="23"/>
  <c r="AC43" i="23" s="1"/>
  <c r="U43" i="23"/>
  <c r="R43" i="23"/>
  <c r="Q43" i="23"/>
  <c r="P43" i="23"/>
  <c r="O43" i="23"/>
  <c r="N43" i="23"/>
  <c r="M43" i="23"/>
  <c r="L43" i="23"/>
  <c r="K43" i="23"/>
  <c r="J43" i="23"/>
  <c r="I43" i="23"/>
  <c r="H43" i="23"/>
  <c r="U42" i="23"/>
  <c r="R42" i="23"/>
  <c r="Q42" i="23"/>
  <c r="P42" i="23"/>
  <c r="O42" i="23"/>
  <c r="N42" i="23"/>
  <c r="M42" i="23"/>
  <c r="L42" i="23"/>
  <c r="K42" i="23"/>
  <c r="J42" i="23"/>
  <c r="I42" i="23"/>
  <c r="H42" i="23"/>
  <c r="U41" i="23"/>
  <c r="R41" i="23"/>
  <c r="Q41" i="23"/>
  <c r="P41" i="23"/>
  <c r="O41" i="23"/>
  <c r="N41" i="23"/>
  <c r="M41" i="23"/>
  <c r="L41" i="23"/>
  <c r="K41" i="23"/>
  <c r="J41" i="23"/>
  <c r="I41" i="23"/>
  <c r="H41" i="23"/>
  <c r="U40" i="23"/>
  <c r="V40" i="23" s="1"/>
  <c r="W40" i="23" s="1"/>
  <c r="R40" i="23"/>
  <c r="Q40" i="23"/>
  <c r="P40" i="23"/>
  <c r="O40" i="23"/>
  <c r="N40" i="23"/>
  <c r="M40" i="23"/>
  <c r="L40" i="23"/>
  <c r="J40" i="23"/>
  <c r="I40" i="23"/>
  <c r="H40" i="23"/>
  <c r="Z39" i="23"/>
  <c r="AC39" i="23" s="1"/>
  <c r="U39" i="23"/>
  <c r="R39" i="23"/>
  <c r="Q39" i="23"/>
  <c r="P39" i="23"/>
  <c r="O39" i="23"/>
  <c r="N39" i="23"/>
  <c r="M39" i="23"/>
  <c r="L39" i="23"/>
  <c r="K39" i="23"/>
  <c r="J39" i="23"/>
  <c r="I39" i="23"/>
  <c r="H39" i="23"/>
  <c r="U38" i="23"/>
  <c r="R38" i="23"/>
  <c r="Q38" i="23"/>
  <c r="P38" i="23"/>
  <c r="O38" i="23"/>
  <c r="N38" i="23"/>
  <c r="M38" i="23"/>
  <c r="L38" i="23"/>
  <c r="K38" i="23"/>
  <c r="J38" i="23"/>
  <c r="I38" i="23"/>
  <c r="H38" i="23"/>
  <c r="U37" i="23"/>
  <c r="R37" i="23"/>
  <c r="Q37" i="23"/>
  <c r="P37" i="23"/>
  <c r="O37" i="23"/>
  <c r="N37" i="23"/>
  <c r="M37" i="23"/>
  <c r="L37" i="23"/>
  <c r="K37" i="23"/>
  <c r="J37" i="23"/>
  <c r="I37" i="23"/>
  <c r="H37" i="23"/>
  <c r="Z36" i="23"/>
  <c r="U36" i="23"/>
  <c r="R36" i="23"/>
  <c r="Q36" i="23"/>
  <c r="P36" i="23"/>
  <c r="O36" i="23"/>
  <c r="N36" i="23"/>
  <c r="M36" i="23"/>
  <c r="L36" i="23"/>
  <c r="K36" i="23"/>
  <c r="J36" i="23"/>
  <c r="I36" i="23"/>
  <c r="H36" i="23"/>
  <c r="U62" i="23"/>
  <c r="Q62" i="23"/>
  <c r="P62" i="23"/>
  <c r="O62" i="23"/>
  <c r="N62" i="23"/>
  <c r="M62" i="23"/>
  <c r="L62" i="23"/>
  <c r="K62" i="23"/>
  <c r="J62" i="23"/>
  <c r="I62" i="23"/>
  <c r="H62" i="23"/>
  <c r="U61" i="23"/>
  <c r="R61" i="23"/>
  <c r="Q61" i="23"/>
  <c r="O61" i="23"/>
  <c r="N61" i="23"/>
  <c r="M61" i="23"/>
  <c r="L61" i="23"/>
  <c r="K61" i="23"/>
  <c r="J61" i="23"/>
  <c r="I61" i="23"/>
  <c r="H61" i="23"/>
  <c r="U60" i="23"/>
  <c r="Q60" i="23"/>
  <c r="P60" i="23"/>
  <c r="O60" i="23"/>
  <c r="N60" i="23"/>
  <c r="M60" i="23"/>
  <c r="L60" i="23"/>
  <c r="K60" i="23"/>
  <c r="J60" i="23"/>
  <c r="I60" i="23"/>
  <c r="H60" i="23"/>
  <c r="U59" i="23"/>
  <c r="V59" i="23" s="1"/>
  <c r="W59" i="23" s="1"/>
  <c r="Q59" i="23"/>
  <c r="P59" i="23"/>
  <c r="O59" i="23"/>
  <c r="N59" i="23"/>
  <c r="M59" i="23"/>
  <c r="L59" i="23"/>
  <c r="K59" i="23"/>
  <c r="J59" i="23"/>
  <c r="I59" i="23"/>
  <c r="H59" i="23"/>
  <c r="U58" i="23"/>
  <c r="V58" i="23" s="1"/>
  <c r="W58" i="23" s="1"/>
  <c r="Q58" i="23"/>
  <c r="P58" i="23"/>
  <c r="O58" i="23"/>
  <c r="N58" i="23"/>
  <c r="M58" i="23"/>
  <c r="L58" i="23"/>
  <c r="K58" i="23"/>
  <c r="J58" i="23"/>
  <c r="I58" i="23"/>
  <c r="H58" i="23"/>
  <c r="U57" i="23"/>
  <c r="R57" i="23"/>
  <c r="P57" i="23"/>
  <c r="O57" i="23"/>
  <c r="N57" i="23"/>
  <c r="M57" i="23"/>
  <c r="L57" i="23"/>
  <c r="K57" i="23"/>
  <c r="J57" i="23"/>
  <c r="I57" i="23"/>
  <c r="H57" i="23"/>
  <c r="U56" i="23"/>
  <c r="R56" i="23"/>
  <c r="P56" i="23"/>
  <c r="O56" i="23"/>
  <c r="N56" i="23"/>
  <c r="M56" i="23"/>
  <c r="L56" i="23"/>
  <c r="K56" i="23"/>
  <c r="J56" i="23"/>
  <c r="I56" i="23"/>
  <c r="H56" i="23"/>
  <c r="U55" i="23"/>
  <c r="V55" i="23" s="1"/>
  <c r="W55" i="23" s="1"/>
  <c r="R55" i="23"/>
  <c r="O55" i="23"/>
  <c r="N55" i="23"/>
  <c r="M55" i="23"/>
  <c r="L55" i="23"/>
  <c r="K55" i="23"/>
  <c r="J55" i="23"/>
  <c r="I55" i="23"/>
  <c r="H55" i="23"/>
  <c r="Z54" i="23"/>
  <c r="U54" i="23"/>
  <c r="R54" i="23"/>
  <c r="Q54" i="23"/>
  <c r="P54" i="23"/>
  <c r="O54" i="23"/>
  <c r="N54" i="23"/>
  <c r="M54" i="23"/>
  <c r="L54" i="23"/>
  <c r="K54" i="23"/>
  <c r="J54" i="23"/>
  <c r="I54" i="23"/>
  <c r="H54" i="23"/>
  <c r="U53" i="23"/>
  <c r="V53" i="23" s="1"/>
  <c r="W53" i="23" s="1"/>
  <c r="R53" i="23"/>
  <c r="P53" i="23"/>
  <c r="O53" i="23"/>
  <c r="N53" i="23"/>
  <c r="M53" i="23"/>
  <c r="L53" i="23"/>
  <c r="K53" i="23"/>
  <c r="J53" i="23"/>
  <c r="I53" i="23"/>
  <c r="H53" i="23"/>
  <c r="U52" i="23"/>
  <c r="V52" i="23" s="1"/>
  <c r="W52" i="23" s="1"/>
  <c r="R52" i="23"/>
  <c r="P52" i="23"/>
  <c r="O52" i="23"/>
  <c r="N52" i="23"/>
  <c r="M52" i="23"/>
  <c r="K52" i="23"/>
  <c r="J52" i="23"/>
  <c r="I52" i="23"/>
  <c r="H52" i="23"/>
  <c r="U51" i="23"/>
  <c r="R51" i="23"/>
  <c r="Q51" i="23"/>
  <c r="P51" i="23"/>
  <c r="O51" i="23"/>
  <c r="N51" i="23"/>
  <c r="M51" i="23"/>
  <c r="L51" i="23"/>
  <c r="K51" i="23"/>
  <c r="J51" i="23"/>
  <c r="I51" i="23"/>
  <c r="H51" i="23"/>
  <c r="U50" i="23"/>
  <c r="R50" i="23"/>
  <c r="Q50" i="23"/>
  <c r="P50" i="23"/>
  <c r="O50" i="23"/>
  <c r="N50" i="23"/>
  <c r="L50" i="23"/>
  <c r="K50" i="23"/>
  <c r="J50" i="23"/>
  <c r="I50" i="23"/>
  <c r="H50" i="23"/>
  <c r="U49" i="23"/>
  <c r="R49" i="23"/>
  <c r="Q49" i="23"/>
  <c r="P49" i="23"/>
  <c r="O49" i="23"/>
  <c r="M49" i="23"/>
  <c r="L49" i="23"/>
  <c r="K49" i="23"/>
  <c r="J49" i="23"/>
  <c r="I49" i="23"/>
  <c r="H49" i="23"/>
  <c r="U15" i="23"/>
  <c r="V15" i="23" s="1"/>
  <c r="W15" i="23" s="1"/>
  <c r="R15" i="23"/>
  <c r="Q15" i="23"/>
  <c r="P15" i="23"/>
  <c r="O15" i="23"/>
  <c r="N15" i="23"/>
  <c r="M15" i="23"/>
  <c r="K15" i="23"/>
  <c r="I15" i="23"/>
  <c r="H15" i="23"/>
  <c r="U14" i="23"/>
  <c r="V14" i="23" s="1"/>
  <c r="W14" i="23" s="1"/>
  <c r="R14" i="23"/>
  <c r="Q14" i="23"/>
  <c r="P14" i="23"/>
  <c r="O14" i="23"/>
  <c r="N14" i="23"/>
  <c r="L14" i="23"/>
  <c r="K14" i="23"/>
  <c r="J14" i="23"/>
  <c r="I14" i="23"/>
  <c r="H14" i="23"/>
  <c r="U13" i="23"/>
  <c r="R13" i="23"/>
  <c r="Q13" i="23"/>
  <c r="P13" i="23"/>
  <c r="O13" i="23"/>
  <c r="N13" i="23"/>
  <c r="M13" i="23"/>
  <c r="K13" i="23"/>
  <c r="J13" i="23"/>
  <c r="I13" i="23"/>
  <c r="H13" i="23"/>
  <c r="U12" i="23"/>
  <c r="V12" i="23" s="1"/>
  <c r="W12" i="23" s="1"/>
  <c r="R12" i="23"/>
  <c r="Q12" i="23"/>
  <c r="P12" i="23"/>
  <c r="O12" i="23"/>
  <c r="M12" i="23"/>
  <c r="L12" i="23"/>
  <c r="J12" i="23"/>
  <c r="I12" i="23"/>
  <c r="H12" i="23"/>
  <c r="U11" i="23"/>
  <c r="R11" i="23"/>
  <c r="Q11" i="23"/>
  <c r="P11" i="23"/>
  <c r="O11" i="23"/>
  <c r="N11" i="23"/>
  <c r="L11" i="23"/>
  <c r="K11" i="23"/>
  <c r="J11" i="23"/>
  <c r="I11" i="23"/>
  <c r="H11" i="23"/>
  <c r="U10" i="23"/>
  <c r="V10" i="23" s="1"/>
  <c r="W10" i="23" s="1"/>
  <c r="R10" i="23"/>
  <c r="Q10" i="23"/>
  <c r="P10" i="23"/>
  <c r="O10" i="23"/>
  <c r="N10" i="23"/>
  <c r="M10" i="23"/>
  <c r="L10" i="23"/>
  <c r="J10" i="23"/>
  <c r="I10" i="23"/>
  <c r="H10" i="23"/>
  <c r="U9" i="23"/>
  <c r="R9" i="23"/>
  <c r="Q9" i="23"/>
  <c r="P9" i="23"/>
  <c r="O9" i="23"/>
  <c r="N9" i="23"/>
  <c r="M9" i="23"/>
  <c r="L9" i="23"/>
  <c r="K9" i="23"/>
  <c r="J9" i="23"/>
  <c r="I9" i="23"/>
  <c r="H9" i="23"/>
  <c r="U8" i="23"/>
  <c r="V8" i="23" s="1"/>
  <c r="W8" i="23" s="1"/>
  <c r="R8" i="23"/>
  <c r="Q8" i="23"/>
  <c r="P8" i="23"/>
  <c r="O8" i="23"/>
  <c r="N8" i="23"/>
  <c r="M8" i="23"/>
  <c r="J8" i="23"/>
  <c r="I8" i="23"/>
  <c r="H8" i="23"/>
  <c r="U7" i="23"/>
  <c r="V7" i="23" s="1"/>
  <c r="W7" i="23" s="1"/>
  <c r="R7" i="23"/>
  <c r="Q7" i="23"/>
  <c r="P7" i="23"/>
  <c r="O7" i="23"/>
  <c r="N7" i="23"/>
  <c r="M7" i="23"/>
  <c r="K7" i="23"/>
  <c r="J7" i="23"/>
  <c r="I7" i="23"/>
  <c r="H7" i="23"/>
  <c r="U6" i="23"/>
  <c r="V6" i="23" s="1"/>
  <c r="W6" i="23" s="1"/>
  <c r="R6" i="23"/>
  <c r="Q6" i="23"/>
  <c r="P6" i="23"/>
  <c r="O6" i="23"/>
  <c r="N6" i="23"/>
  <c r="M6" i="23"/>
  <c r="L6" i="23"/>
  <c r="J6" i="23"/>
  <c r="I6" i="23"/>
  <c r="H6" i="23"/>
  <c r="U5" i="23"/>
  <c r="V5" i="23" s="1"/>
  <c r="W5" i="23" s="1"/>
  <c r="R5" i="23"/>
  <c r="Q5" i="23"/>
  <c r="P5" i="23"/>
  <c r="O5" i="23"/>
  <c r="N5" i="23"/>
  <c r="M5" i="23"/>
  <c r="K5" i="23"/>
  <c r="I5" i="23"/>
  <c r="H5" i="23"/>
  <c r="U4" i="23"/>
  <c r="R4" i="23"/>
  <c r="Q4" i="23"/>
  <c r="P4" i="23"/>
  <c r="O4" i="23"/>
  <c r="N4" i="23"/>
  <c r="M4" i="23"/>
  <c r="L4" i="23"/>
  <c r="K4" i="23"/>
  <c r="I4" i="23"/>
  <c r="H4" i="23"/>
  <c r="U3" i="23"/>
  <c r="V3" i="23" s="1"/>
  <c r="W3" i="23" s="1"/>
  <c r="R3" i="23"/>
  <c r="Q3" i="23"/>
  <c r="P3" i="23"/>
  <c r="O3" i="23"/>
  <c r="N3" i="23"/>
  <c r="M3" i="23"/>
  <c r="L3" i="23"/>
  <c r="K3" i="23"/>
  <c r="H3" i="23"/>
  <c r="U2" i="23"/>
  <c r="V2" i="23" s="1"/>
  <c r="W2" i="23" s="1"/>
  <c r="R2" i="23"/>
  <c r="Q2" i="23"/>
  <c r="P2" i="23"/>
  <c r="O2" i="23"/>
  <c r="N2" i="23"/>
  <c r="M2" i="23"/>
  <c r="L2" i="23"/>
  <c r="K2" i="23"/>
  <c r="J2" i="23"/>
  <c r="I2" i="23"/>
  <c r="O16" i="5" l="1"/>
  <c r="L16" i="5"/>
  <c r="O13" i="5"/>
  <c r="L13" i="5"/>
  <c r="O26" i="5"/>
  <c r="L26" i="5"/>
  <c r="T4" i="24"/>
  <c r="I7" i="24"/>
  <c r="AB24" i="24"/>
  <c r="T24" i="24" s="1"/>
  <c r="AC24" i="24" s="1"/>
  <c r="AB20" i="24"/>
  <c r="AB23" i="24"/>
  <c r="T23" i="24" s="1"/>
  <c r="AC23" i="24" s="1"/>
  <c r="S4" i="24"/>
  <c r="I4" i="24" s="1"/>
  <c r="AB6" i="24"/>
  <c r="T6" i="24" s="1"/>
  <c r="AC6" i="24" s="1"/>
  <c r="T2" i="24"/>
  <c r="AC2" i="24" s="1"/>
  <c r="I2" i="24"/>
  <c r="AB7" i="24"/>
  <c r="T7" i="24" s="1"/>
  <c r="AC7" i="24" s="1"/>
  <c r="S21" i="24"/>
  <c r="AB21" i="24"/>
  <c r="T3" i="24"/>
  <c r="AC3" i="24" s="1"/>
  <c r="T20" i="24"/>
  <c r="J3" i="24"/>
  <c r="J25" i="24" s="1"/>
  <c r="Z17" i="23"/>
  <c r="AC17" i="23" s="1"/>
  <c r="AB18" i="24"/>
  <c r="S18" i="24"/>
  <c r="M18" i="24" s="1"/>
  <c r="AB13" i="24"/>
  <c r="T13" i="24" s="1"/>
  <c r="AC13" i="24" s="1"/>
  <c r="J11" i="24"/>
  <c r="AB11" i="24"/>
  <c r="T11" i="24" s="1"/>
  <c r="AC11" i="24" s="1"/>
  <c r="AA34" i="23"/>
  <c r="P20" i="24"/>
  <c r="P25" i="24" s="1"/>
  <c r="AC20" i="24"/>
  <c r="AB10" i="24"/>
  <c r="T10" i="24" s="1"/>
  <c r="AC10" i="24" s="1"/>
  <c r="M15" i="24"/>
  <c r="N13" i="24"/>
  <c r="N25" i="24" s="1"/>
  <c r="Q24" i="24"/>
  <c r="AB14" i="24"/>
  <c r="T14" i="24" s="1"/>
  <c r="AC14" i="24" s="1"/>
  <c r="K9" i="24"/>
  <c r="K25" i="24" s="1"/>
  <c r="M14" i="24"/>
  <c r="L10" i="24"/>
  <c r="AB22" i="24"/>
  <c r="S22" i="24"/>
  <c r="AB9" i="24"/>
  <c r="T9" i="24" s="1"/>
  <c r="AC9" i="24" s="1"/>
  <c r="AB15" i="24"/>
  <c r="T15" i="24" s="1"/>
  <c r="AC15" i="24" s="1"/>
  <c r="Z25" i="23"/>
  <c r="M25" i="23" s="1"/>
  <c r="Z44" i="23"/>
  <c r="Z29" i="23"/>
  <c r="AC29" i="23" s="1"/>
  <c r="Z47" i="23"/>
  <c r="Z21" i="23"/>
  <c r="L21" i="23" s="1"/>
  <c r="M22" i="5"/>
  <c r="F22" i="5"/>
  <c r="N22" i="5"/>
  <c r="O22" i="5"/>
  <c r="M26" i="5"/>
  <c r="F26" i="5"/>
  <c r="N26" i="5"/>
  <c r="H16" i="5"/>
  <c r="M13" i="5"/>
  <c r="N13" i="5"/>
  <c r="M16" i="5"/>
  <c r="N16" i="5"/>
  <c r="Z41" i="23"/>
  <c r="AC41" i="23" s="1"/>
  <c r="AA20" i="23"/>
  <c r="AA27" i="23"/>
  <c r="AA35" i="23"/>
  <c r="AA36" i="23"/>
  <c r="Z42" i="23"/>
  <c r="AC42" i="23" s="1"/>
  <c r="Z26" i="23"/>
  <c r="Z34" i="23"/>
  <c r="AA19" i="23"/>
  <c r="AA32" i="23"/>
  <c r="Z33" i="23"/>
  <c r="AC33" i="23" s="1"/>
  <c r="Z37" i="23"/>
  <c r="AC37" i="23" s="1"/>
  <c r="Z45" i="23"/>
  <c r="T45" i="23" s="1"/>
  <c r="T17" i="23"/>
  <c r="AA31" i="23"/>
  <c r="AA24" i="23"/>
  <c r="Z38" i="23"/>
  <c r="AC38" i="23" s="1"/>
  <c r="Z46" i="23"/>
  <c r="AA23" i="23"/>
  <c r="T29" i="23"/>
  <c r="Z30" i="23"/>
  <c r="AA28" i="23"/>
  <c r="Z40" i="23"/>
  <c r="AC18" i="23"/>
  <c r="T18" i="23"/>
  <c r="T33" i="23"/>
  <c r="AA37" i="23"/>
  <c r="AA45" i="23"/>
  <c r="AA17" i="23"/>
  <c r="AA21" i="23"/>
  <c r="T21" i="23" s="1"/>
  <c r="AC21" i="23" s="1"/>
  <c r="AA25" i="23"/>
  <c r="AA33" i="23"/>
  <c r="AA38" i="23"/>
  <c r="AA46" i="23"/>
  <c r="Z16" i="23"/>
  <c r="AC16" i="23" s="1"/>
  <c r="Z20" i="23"/>
  <c r="AC20" i="23" s="1"/>
  <c r="Z24" i="23"/>
  <c r="Z28" i="23"/>
  <c r="Z32" i="23"/>
  <c r="AC32" i="23" s="1"/>
  <c r="AA44" i="23"/>
  <c r="AA39" i="23"/>
  <c r="AA40" i="23"/>
  <c r="Z19" i="23"/>
  <c r="Z23" i="23"/>
  <c r="AC23" i="23" s="1"/>
  <c r="Z27" i="23"/>
  <c r="AC27" i="23" s="1"/>
  <c r="Z31" i="23"/>
  <c r="AC31" i="23" s="1"/>
  <c r="Z35" i="23"/>
  <c r="AA41" i="23"/>
  <c r="AA47" i="23"/>
  <c r="AA42" i="23"/>
  <c r="AA48" i="23"/>
  <c r="AA43" i="23"/>
  <c r="AA18" i="23"/>
  <c r="AA22" i="23"/>
  <c r="AA26" i="23"/>
  <c r="AA30" i="23"/>
  <c r="AC36" i="23"/>
  <c r="T36" i="23"/>
  <c r="T43" i="23"/>
  <c r="AC44" i="23"/>
  <c r="T44" i="23"/>
  <c r="T37" i="23"/>
  <c r="AC45" i="23"/>
  <c r="AC46" i="23"/>
  <c r="T46" i="23"/>
  <c r="T39" i="23"/>
  <c r="Z48" i="23"/>
  <c r="Z57" i="23"/>
  <c r="Z60" i="23"/>
  <c r="Z13" i="23"/>
  <c r="AA56" i="23"/>
  <c r="Z5" i="23"/>
  <c r="J5" i="23" s="1"/>
  <c r="Z55" i="23"/>
  <c r="Z61" i="23"/>
  <c r="AA58" i="23"/>
  <c r="AA6" i="23"/>
  <c r="AA9" i="23"/>
  <c r="AA51" i="23"/>
  <c r="AA57" i="23"/>
  <c r="AA61" i="23"/>
  <c r="AA4" i="23"/>
  <c r="O63" i="23"/>
  <c r="AA50" i="23"/>
  <c r="AA14" i="23"/>
  <c r="Z7" i="23"/>
  <c r="AA13" i="23"/>
  <c r="AA8" i="23"/>
  <c r="AA10" i="23"/>
  <c r="AA49" i="23"/>
  <c r="AA54" i="23"/>
  <c r="AA59" i="23"/>
  <c r="AA62" i="23"/>
  <c r="T54" i="23"/>
  <c r="AC54" i="23"/>
  <c r="Z6" i="23"/>
  <c r="AA7" i="23"/>
  <c r="AA55" i="23"/>
  <c r="Z62" i="23"/>
  <c r="Z4" i="23"/>
  <c r="AA5" i="23"/>
  <c r="Z12" i="23"/>
  <c r="Z53" i="23"/>
  <c r="Z52" i="23"/>
  <c r="Q52" i="23" s="1"/>
  <c r="AA3" i="23"/>
  <c r="Z10" i="23"/>
  <c r="AA11" i="23"/>
  <c r="Z51" i="23"/>
  <c r="AC51" i="23" s="1"/>
  <c r="AA52" i="23"/>
  <c r="Z59" i="23"/>
  <c r="AA60" i="23"/>
  <c r="Z2" i="23"/>
  <c r="AA2" i="23"/>
  <c r="Z9" i="23"/>
  <c r="AC9" i="23" s="1"/>
  <c r="Z50" i="23"/>
  <c r="Z58" i="23"/>
  <c r="AA12" i="23"/>
  <c r="AA53" i="23"/>
  <c r="Z8" i="23"/>
  <c r="Z49" i="23"/>
  <c r="Z3" i="23"/>
  <c r="I3" i="23" s="1"/>
  <c r="Z15" i="23"/>
  <c r="L15" i="23" s="1"/>
  <c r="Z56" i="23"/>
  <c r="Z11" i="23"/>
  <c r="Z14" i="23"/>
  <c r="AA15" i="23"/>
  <c r="T55" i="23" l="1"/>
  <c r="AC55" i="23" s="1"/>
  <c r="AC4" i="24"/>
  <c r="T18" i="24"/>
  <c r="I25" i="24"/>
  <c r="L21" i="24"/>
  <c r="S25" i="24"/>
  <c r="T21" i="24"/>
  <c r="AC21" i="24" s="1"/>
  <c r="T22" i="24"/>
  <c r="AC22" i="24" s="1"/>
  <c r="T42" i="23"/>
  <c r="M25" i="24"/>
  <c r="AC18" i="24"/>
  <c r="L18" i="24"/>
  <c r="Q22" i="24"/>
  <c r="Q25" i="24" s="1"/>
  <c r="T25" i="23"/>
  <c r="AC25" i="23" s="1"/>
  <c r="T47" i="23"/>
  <c r="M34" i="23"/>
  <c r="L7" i="23"/>
  <c r="L26" i="23"/>
  <c r="L35" i="23"/>
  <c r="T16" i="23"/>
  <c r="T58" i="23"/>
  <c r="AC58" i="23" s="1"/>
  <c r="H22" i="5" s="1"/>
  <c r="M28" i="23"/>
  <c r="T31" i="23"/>
  <c r="T24" i="23"/>
  <c r="AC24" i="23" s="1"/>
  <c r="T26" i="23"/>
  <c r="AC26" i="23" s="1"/>
  <c r="L48" i="23"/>
  <c r="T38" i="23"/>
  <c r="N24" i="23"/>
  <c r="R58" i="23"/>
  <c r="P55" i="23"/>
  <c r="Q55" i="23"/>
  <c r="T41" i="23"/>
  <c r="T34" i="23"/>
  <c r="AC34" i="23" s="1"/>
  <c r="K10" i="23"/>
  <c r="I19" i="23"/>
  <c r="I63" i="23" s="1"/>
  <c r="T28" i="23"/>
  <c r="AC28" i="23" s="1"/>
  <c r="T7" i="23"/>
  <c r="AC7" i="23" s="1"/>
  <c r="T35" i="23"/>
  <c r="AC35" i="23" s="1"/>
  <c r="AC47" i="23"/>
  <c r="Q47" i="23"/>
  <c r="T23" i="23"/>
  <c r="T27" i="23"/>
  <c r="T32" i="23"/>
  <c r="T60" i="23"/>
  <c r="T20" i="23"/>
  <c r="T19" i="23"/>
  <c r="AC19" i="23" s="1"/>
  <c r="T48" i="23"/>
  <c r="AC48" i="23" s="1"/>
  <c r="T50" i="23"/>
  <c r="T3" i="23"/>
  <c r="AC3" i="23" s="1"/>
  <c r="H13" i="5" s="1"/>
  <c r="P61" i="23"/>
  <c r="T59" i="23"/>
  <c r="AC59" i="23" s="1"/>
  <c r="H26" i="5" s="1"/>
  <c r="T52" i="23"/>
  <c r="AC52" i="23" s="1"/>
  <c r="T5" i="23"/>
  <c r="AC5" i="23" s="1"/>
  <c r="T13" i="23"/>
  <c r="J15" i="23"/>
  <c r="AC50" i="23"/>
  <c r="M50" i="23"/>
  <c r="R62" i="23"/>
  <c r="T51" i="23"/>
  <c r="L52" i="23"/>
  <c r="Q57" i="23"/>
  <c r="AC57" i="23"/>
  <c r="L13" i="23"/>
  <c r="AC13" i="23"/>
  <c r="J3" i="23"/>
  <c r="H2" i="23"/>
  <c r="H63" i="23" s="1"/>
  <c r="T2" i="23"/>
  <c r="AC2" i="23" s="1"/>
  <c r="T62" i="23"/>
  <c r="AC62" i="23" s="1"/>
  <c r="T11" i="23"/>
  <c r="AC11" i="23" s="1"/>
  <c r="T57" i="23"/>
  <c r="AC60" i="23"/>
  <c r="R60" i="23"/>
  <c r="M14" i="23"/>
  <c r="R59" i="23"/>
  <c r="K12" i="23"/>
  <c r="T10" i="23"/>
  <c r="AC10" i="23" s="1"/>
  <c r="L5" i="23"/>
  <c r="T15" i="23"/>
  <c r="AC15" i="23" s="1"/>
  <c r="K8" i="23"/>
  <c r="M11" i="23"/>
  <c r="T9" i="23"/>
  <c r="T14" i="23"/>
  <c r="AC14" i="23" s="1"/>
  <c r="L25" i="24" l="1"/>
  <c r="P63" i="23"/>
  <c r="T30" i="23"/>
  <c r="T40" i="23"/>
  <c r="AC40" i="23" s="1"/>
  <c r="K40" i="23"/>
  <c r="T49" i="23"/>
  <c r="AC30" i="23"/>
  <c r="J30" i="23"/>
  <c r="T61" i="23"/>
  <c r="AC61" i="23" s="1"/>
  <c r="T6" i="23"/>
  <c r="T4" i="23"/>
  <c r="T8" i="23"/>
  <c r="AC8" i="23" s="1"/>
  <c r="T56" i="23"/>
  <c r="AC56" i="23" s="1"/>
  <c r="T53" i="23"/>
  <c r="AC53" i="23" s="1"/>
  <c r="AC4" i="23"/>
  <c r="J4" i="23"/>
  <c r="J63" i="23" s="1"/>
  <c r="K6" i="23"/>
  <c r="K63" i="23" s="1"/>
  <c r="AC6" i="23"/>
  <c r="Q56" i="23"/>
  <c r="M63" i="23"/>
  <c r="N12" i="23"/>
  <c r="Q53" i="23"/>
  <c r="T12" i="23"/>
  <c r="AC12" i="23" s="1"/>
  <c r="R63" i="23"/>
  <c r="L8" i="23"/>
  <c r="L63" i="23" s="1"/>
  <c r="S63" i="23"/>
  <c r="N49" i="23"/>
  <c r="AC49" i="23"/>
  <c r="Q63" i="23" l="1"/>
  <c r="N63" i="23"/>
  <c r="P30" i="5" l="1"/>
  <c r="L30" i="5" s="1"/>
  <c r="P28" i="5"/>
  <c r="L28" i="5" s="1"/>
  <c r="P20" i="5"/>
  <c r="L20" i="5" s="1"/>
  <c r="P18" i="5"/>
  <c r="L18" i="5" s="1"/>
  <c r="P29" i="5"/>
  <c r="L29" i="5" s="1"/>
  <c r="P10" i="5"/>
  <c r="L10" i="5" s="1"/>
  <c r="P6" i="5"/>
  <c r="L6" i="5" s="1"/>
  <c r="P32" i="5"/>
  <c r="L32" i="5" s="1"/>
  <c r="O10" i="5" l="1"/>
  <c r="H10" i="5"/>
  <c r="O18" i="5"/>
  <c r="H18" i="5"/>
  <c r="O32" i="5"/>
  <c r="H32" i="5"/>
  <c r="O20" i="5"/>
  <c r="H20" i="5"/>
  <c r="O29" i="5"/>
  <c r="H29" i="5"/>
  <c r="O28" i="5"/>
  <c r="H28" i="5"/>
  <c r="O6" i="5"/>
  <c r="H6" i="5"/>
  <c r="O30" i="5"/>
  <c r="H30" i="5"/>
  <c r="M30" i="5"/>
  <c r="N30" i="5"/>
  <c r="M28" i="5"/>
  <c r="N28" i="5"/>
  <c r="M20" i="5"/>
  <c r="F20" i="5"/>
  <c r="N20" i="5"/>
  <c r="M18" i="5"/>
  <c r="F18" i="5"/>
  <c r="N18" i="5"/>
  <c r="M29" i="5"/>
  <c r="F29" i="5"/>
  <c r="N29" i="5"/>
  <c r="M10" i="5"/>
  <c r="N10" i="5"/>
  <c r="M6" i="5"/>
  <c r="N6" i="5"/>
  <c r="M32" i="5"/>
  <c r="F32" i="5"/>
  <c r="N32" i="5"/>
  <c r="C2" i="22"/>
  <c r="G28" i="5" s="1"/>
  <c r="C3" i="22"/>
  <c r="C5" i="22"/>
  <c r="C6" i="22"/>
  <c r="C8" i="22"/>
  <c r="C9" i="22"/>
  <c r="C10" i="22"/>
  <c r="C11" i="22"/>
  <c r="C12" i="22"/>
  <c r="C13" i="22"/>
  <c r="C14" i="22"/>
  <c r="C15" i="22"/>
  <c r="C16" i="22"/>
  <c r="C17" i="22"/>
  <c r="C18" i="22"/>
  <c r="C19" i="22"/>
  <c r="C20" i="22"/>
  <c r="C21" i="22"/>
  <c r="C22" i="22"/>
  <c r="C23" i="22"/>
  <c r="C24" i="22"/>
  <c r="C25" i="22"/>
  <c r="C26" i="22"/>
  <c r="C27" i="22"/>
  <c r="C28" i="22"/>
  <c r="C29" i="22"/>
  <c r="C30" i="22"/>
  <c r="C31" i="22"/>
  <c r="C32" i="22"/>
  <c r="C7" i="22"/>
  <c r="C4" i="22"/>
  <c r="G22" i="5" l="1"/>
  <c r="E22" i="5" s="1"/>
  <c r="G26" i="5"/>
  <c r="E26" i="5" s="1"/>
  <c r="G13" i="5"/>
  <c r="G30" i="5"/>
  <c r="U32" i="22"/>
  <c r="V32" i="22" s="1"/>
  <c r="W32" i="22" s="1"/>
  <c r="R32" i="22"/>
  <c r="P32" i="22"/>
  <c r="O32" i="22"/>
  <c r="N32" i="22"/>
  <c r="M32" i="22"/>
  <c r="L32" i="22"/>
  <c r="J32" i="22"/>
  <c r="I32" i="22"/>
  <c r="H32" i="22"/>
  <c r="U31" i="22"/>
  <c r="R31" i="22"/>
  <c r="Q31" i="22"/>
  <c r="P31" i="22"/>
  <c r="O31" i="22"/>
  <c r="N31" i="22"/>
  <c r="M31" i="22"/>
  <c r="L31" i="22"/>
  <c r="K31" i="22"/>
  <c r="J31" i="22"/>
  <c r="I31" i="22"/>
  <c r="H31" i="22"/>
  <c r="U30" i="22"/>
  <c r="V30" i="22" s="1"/>
  <c r="W30" i="22" s="1"/>
  <c r="Q30" i="22"/>
  <c r="P30" i="22"/>
  <c r="O30" i="22"/>
  <c r="N30" i="22"/>
  <c r="L30" i="22"/>
  <c r="K30" i="22"/>
  <c r="J30" i="22"/>
  <c r="I30" i="22"/>
  <c r="H30" i="22"/>
  <c r="U29" i="22"/>
  <c r="V29" i="22" s="1"/>
  <c r="W29" i="22" s="1"/>
  <c r="R29" i="22"/>
  <c r="Q29" i="22"/>
  <c r="O29" i="22"/>
  <c r="N29" i="22"/>
  <c r="M29" i="22"/>
  <c r="L29" i="22"/>
  <c r="K29" i="22"/>
  <c r="J29" i="22"/>
  <c r="I29" i="22"/>
  <c r="H29" i="22"/>
  <c r="U28" i="22"/>
  <c r="R28" i="22"/>
  <c r="P28" i="22"/>
  <c r="O28" i="22"/>
  <c r="N28" i="22"/>
  <c r="M28" i="22"/>
  <c r="L28" i="22"/>
  <c r="K28" i="22"/>
  <c r="J28" i="22"/>
  <c r="I28" i="22"/>
  <c r="H28" i="22"/>
  <c r="U27" i="22"/>
  <c r="V27" i="22" s="1"/>
  <c r="W27" i="22" s="1"/>
  <c r="R27" i="22"/>
  <c r="P27" i="22"/>
  <c r="O27" i="22"/>
  <c r="N27" i="22"/>
  <c r="M27" i="22"/>
  <c r="L27" i="22"/>
  <c r="K27" i="22"/>
  <c r="J27" i="22"/>
  <c r="I27" i="22"/>
  <c r="H27" i="22"/>
  <c r="U26" i="22"/>
  <c r="V26" i="22" s="1"/>
  <c r="W26" i="22" s="1"/>
  <c r="R26" i="22"/>
  <c r="P26" i="22"/>
  <c r="O26" i="22"/>
  <c r="N26" i="22"/>
  <c r="M26" i="22"/>
  <c r="K26" i="22"/>
  <c r="J26" i="22"/>
  <c r="I26" i="22"/>
  <c r="H26" i="22"/>
  <c r="U25" i="22"/>
  <c r="R25" i="22"/>
  <c r="Q25" i="22"/>
  <c r="P25" i="22"/>
  <c r="O25" i="22"/>
  <c r="N25" i="22"/>
  <c r="L25" i="22"/>
  <c r="K25" i="22"/>
  <c r="J25" i="22"/>
  <c r="I25" i="22"/>
  <c r="H25" i="22"/>
  <c r="U24" i="22"/>
  <c r="V24" i="22" s="1"/>
  <c r="W24" i="22" s="1"/>
  <c r="R24" i="22"/>
  <c r="Q24" i="22"/>
  <c r="O24" i="22"/>
  <c r="N24" i="22"/>
  <c r="M24" i="22"/>
  <c r="K24" i="22"/>
  <c r="J24" i="22"/>
  <c r="I24" i="22"/>
  <c r="H24" i="22"/>
  <c r="U23" i="22"/>
  <c r="R23" i="22"/>
  <c r="Q23" i="22"/>
  <c r="P23" i="22"/>
  <c r="O23" i="22"/>
  <c r="N23" i="22"/>
  <c r="L23" i="22"/>
  <c r="K23" i="22"/>
  <c r="J23" i="22"/>
  <c r="I23" i="22"/>
  <c r="H23" i="22"/>
  <c r="U22" i="22"/>
  <c r="V22" i="22" s="1"/>
  <c r="W22" i="22" s="1"/>
  <c r="R22" i="22"/>
  <c r="P22" i="22"/>
  <c r="O22" i="22"/>
  <c r="N22" i="22"/>
  <c r="L22" i="22"/>
  <c r="K22" i="22"/>
  <c r="J22" i="22"/>
  <c r="I22" i="22"/>
  <c r="H22" i="22"/>
  <c r="U21" i="22"/>
  <c r="R21" i="22"/>
  <c r="Q21" i="22"/>
  <c r="P21" i="22"/>
  <c r="O21" i="22"/>
  <c r="N21" i="22"/>
  <c r="M21" i="22"/>
  <c r="K21" i="22"/>
  <c r="J21" i="22"/>
  <c r="I21" i="22"/>
  <c r="H21" i="22"/>
  <c r="U20" i="22"/>
  <c r="V20" i="22" s="1"/>
  <c r="W20" i="22" s="1"/>
  <c r="R20" i="22"/>
  <c r="O20" i="22"/>
  <c r="N20" i="22"/>
  <c r="M20" i="22"/>
  <c r="L20" i="22"/>
  <c r="K20" i="22"/>
  <c r="J20" i="22"/>
  <c r="I20" i="22"/>
  <c r="H20" i="22"/>
  <c r="Z19" i="22"/>
  <c r="U19" i="22"/>
  <c r="R19" i="22"/>
  <c r="Q19" i="22"/>
  <c r="P19" i="22"/>
  <c r="O19" i="22"/>
  <c r="N19" i="22"/>
  <c r="M19" i="22"/>
  <c r="K19" i="22"/>
  <c r="J19" i="22"/>
  <c r="I19" i="22"/>
  <c r="H19" i="22"/>
  <c r="U18" i="22"/>
  <c r="R18" i="22"/>
  <c r="Q18" i="22"/>
  <c r="P18" i="22"/>
  <c r="O18" i="22"/>
  <c r="M18" i="22"/>
  <c r="L18" i="22"/>
  <c r="K18" i="22"/>
  <c r="J18" i="22"/>
  <c r="I18" i="22"/>
  <c r="H18" i="22"/>
  <c r="U17" i="22"/>
  <c r="V17" i="22" s="1"/>
  <c r="W17" i="22" s="1"/>
  <c r="R17" i="22"/>
  <c r="Q17" i="22"/>
  <c r="P17" i="22"/>
  <c r="O17" i="22"/>
  <c r="M17" i="22"/>
  <c r="L17" i="22"/>
  <c r="J17" i="22"/>
  <c r="I17" i="22"/>
  <c r="H17" i="22"/>
  <c r="U16" i="22"/>
  <c r="V16" i="22" s="1"/>
  <c r="W16" i="22" s="1"/>
  <c r="R16" i="22"/>
  <c r="Q16" i="22"/>
  <c r="O16" i="22"/>
  <c r="N16" i="22"/>
  <c r="L16" i="22"/>
  <c r="K16" i="22"/>
  <c r="J16" i="22"/>
  <c r="I16" i="22"/>
  <c r="H16" i="22"/>
  <c r="U15" i="22"/>
  <c r="R15" i="22"/>
  <c r="P15" i="22"/>
  <c r="O15" i="22"/>
  <c r="N15" i="22"/>
  <c r="M15" i="22"/>
  <c r="L15" i="22"/>
  <c r="K15" i="22"/>
  <c r="J15" i="22"/>
  <c r="I15" i="22"/>
  <c r="H15" i="22"/>
  <c r="U14" i="22"/>
  <c r="V14" i="22" s="1"/>
  <c r="W14" i="22" s="1"/>
  <c r="R14" i="22"/>
  <c r="Q14" i="22"/>
  <c r="P14" i="22"/>
  <c r="O14" i="22"/>
  <c r="N14" i="22"/>
  <c r="L14" i="22"/>
  <c r="K14" i="22"/>
  <c r="J14" i="22"/>
  <c r="I14" i="22"/>
  <c r="H14" i="22"/>
  <c r="U13" i="22"/>
  <c r="V13" i="22" s="1"/>
  <c r="W13" i="22" s="1"/>
  <c r="R13" i="22"/>
  <c r="Q13" i="22"/>
  <c r="P13" i="22"/>
  <c r="O13" i="22"/>
  <c r="N13" i="22"/>
  <c r="L13" i="22"/>
  <c r="K13" i="22"/>
  <c r="J13" i="22"/>
  <c r="I13" i="22"/>
  <c r="H13" i="22"/>
  <c r="U12" i="22"/>
  <c r="V12" i="22" s="1"/>
  <c r="W12" i="22" s="1"/>
  <c r="R12" i="22"/>
  <c r="Q12" i="22"/>
  <c r="P12" i="22"/>
  <c r="O12" i="22"/>
  <c r="L12" i="22"/>
  <c r="K12" i="22"/>
  <c r="I12" i="22"/>
  <c r="H12" i="22"/>
  <c r="U11" i="22"/>
  <c r="V11" i="22" s="1"/>
  <c r="W11" i="22" s="1"/>
  <c r="R11" i="22"/>
  <c r="Q11" i="22"/>
  <c r="P11" i="22"/>
  <c r="O11" i="22"/>
  <c r="N11" i="22"/>
  <c r="M11" i="22"/>
  <c r="J11" i="22"/>
  <c r="I11" i="22"/>
  <c r="H11" i="22"/>
  <c r="U10" i="22"/>
  <c r="V10" i="22" s="1"/>
  <c r="W10" i="22" s="1"/>
  <c r="R10" i="22"/>
  <c r="Q10" i="22"/>
  <c r="O10" i="22"/>
  <c r="N10" i="22"/>
  <c r="M10" i="22"/>
  <c r="L10" i="22"/>
  <c r="K10" i="22"/>
  <c r="J10" i="22"/>
  <c r="I10" i="22"/>
  <c r="U9" i="22"/>
  <c r="V9" i="22" s="1"/>
  <c r="W9" i="22" s="1"/>
  <c r="R9" i="22"/>
  <c r="Q9" i="22"/>
  <c r="P9" i="22"/>
  <c r="O9" i="22"/>
  <c r="N9" i="22"/>
  <c r="L9" i="22"/>
  <c r="K9" i="22"/>
  <c r="J9" i="22"/>
  <c r="H9" i="22"/>
  <c r="U8" i="22"/>
  <c r="R8" i="22"/>
  <c r="Q8" i="22"/>
  <c r="P8" i="22"/>
  <c r="O8" i="22"/>
  <c r="N8" i="22"/>
  <c r="M8" i="22"/>
  <c r="K8" i="22"/>
  <c r="J8" i="22"/>
  <c r="I8" i="22"/>
  <c r="H8" i="22"/>
  <c r="Z6" i="22"/>
  <c r="U6" i="22"/>
  <c r="R6" i="22"/>
  <c r="Q6" i="22"/>
  <c r="P6" i="22"/>
  <c r="O6" i="22"/>
  <c r="N6" i="22"/>
  <c r="M6" i="22"/>
  <c r="L6" i="22"/>
  <c r="J6" i="22"/>
  <c r="I6" i="22"/>
  <c r="H6" i="22"/>
  <c r="U5" i="22"/>
  <c r="V5" i="22" s="1"/>
  <c r="W5" i="22" s="1"/>
  <c r="R5" i="22"/>
  <c r="Q5" i="22"/>
  <c r="P5" i="22"/>
  <c r="O5" i="22"/>
  <c r="N5" i="22"/>
  <c r="M5" i="22"/>
  <c r="J5" i="22"/>
  <c r="I5" i="22"/>
  <c r="H5" i="22"/>
  <c r="U3" i="22"/>
  <c r="V3" i="22" s="1"/>
  <c r="W3" i="22" s="1"/>
  <c r="R3" i="22"/>
  <c r="Q3" i="22"/>
  <c r="P3" i="22"/>
  <c r="O3" i="22"/>
  <c r="N3" i="22"/>
  <c r="M3" i="22"/>
  <c r="L3" i="22"/>
  <c r="J3" i="22"/>
  <c r="H3" i="22"/>
  <c r="U2" i="22"/>
  <c r="V2" i="22" s="1"/>
  <c r="W2" i="22" s="1"/>
  <c r="R2" i="22"/>
  <c r="Q2" i="22"/>
  <c r="P2" i="22"/>
  <c r="O2" i="22"/>
  <c r="N2" i="22"/>
  <c r="M2" i="22"/>
  <c r="L2" i="22"/>
  <c r="K2" i="22"/>
  <c r="I2" i="22"/>
  <c r="H2" i="22"/>
  <c r="U7" i="22"/>
  <c r="V7" i="22" s="1"/>
  <c r="W7" i="22" s="1"/>
  <c r="R7" i="22"/>
  <c r="Q7" i="22"/>
  <c r="P7" i="22"/>
  <c r="O7" i="22"/>
  <c r="N7" i="22"/>
  <c r="M7" i="22"/>
  <c r="K7" i="22"/>
  <c r="J7" i="22"/>
  <c r="H7" i="22"/>
  <c r="U4" i="22"/>
  <c r="V4" i="22" s="1"/>
  <c r="W4" i="22" s="1"/>
  <c r="R4" i="22"/>
  <c r="Q4" i="22"/>
  <c r="P4" i="22"/>
  <c r="O4" i="22"/>
  <c r="N4" i="22"/>
  <c r="M4" i="22"/>
  <c r="K4" i="22"/>
  <c r="J4" i="22"/>
  <c r="H4" i="22"/>
  <c r="AA4" i="22" l="1"/>
  <c r="Z13" i="22"/>
  <c r="Z30" i="22"/>
  <c r="Z7" i="22"/>
  <c r="Z9" i="22"/>
  <c r="Z5" i="22"/>
  <c r="AA7" i="22"/>
  <c r="AA14" i="22"/>
  <c r="AA3" i="22"/>
  <c r="Z4" i="22"/>
  <c r="Z14" i="22"/>
  <c r="AA2" i="22"/>
  <c r="Z8" i="22"/>
  <c r="O33" i="22"/>
  <c r="AA5" i="22"/>
  <c r="AA22" i="22"/>
  <c r="AA25" i="22"/>
  <c r="AA12" i="22"/>
  <c r="AA17" i="22"/>
  <c r="AA29" i="22"/>
  <c r="AA18" i="22"/>
  <c r="AA20" i="22"/>
  <c r="AA24" i="22"/>
  <c r="Z29" i="22"/>
  <c r="AA16" i="22"/>
  <c r="AA23" i="22"/>
  <c r="AA10" i="22"/>
  <c r="AA15" i="22"/>
  <c r="M30" i="22"/>
  <c r="L5" i="22"/>
  <c r="Z2" i="22"/>
  <c r="Z12" i="22"/>
  <c r="Z16" i="22"/>
  <c r="Z24" i="22"/>
  <c r="AA30" i="22"/>
  <c r="Z11" i="22"/>
  <c r="Z15" i="22"/>
  <c r="Z23" i="22"/>
  <c r="Z3" i="22"/>
  <c r="AA26" i="22"/>
  <c r="Z10" i="22"/>
  <c r="AA11" i="22"/>
  <c r="Z22" i="22"/>
  <c r="Z28" i="22"/>
  <c r="Z32" i="22"/>
  <c r="Z25" i="22"/>
  <c r="Z21" i="22"/>
  <c r="Z27" i="22"/>
  <c r="AA28" i="22"/>
  <c r="Z31" i="22"/>
  <c r="T31" i="22" s="1"/>
  <c r="AA32" i="22"/>
  <c r="Z17" i="22"/>
  <c r="AA9" i="22"/>
  <c r="Z20" i="22"/>
  <c r="AA21" i="22"/>
  <c r="AA27" i="22"/>
  <c r="AA31" i="22"/>
  <c r="AA8" i="22"/>
  <c r="AA6" i="22"/>
  <c r="T6" i="22" s="1"/>
  <c r="AA13" i="22"/>
  <c r="T13" i="22" s="1"/>
  <c r="AC13" i="22" s="1"/>
  <c r="G11" i="5" s="1"/>
  <c r="E11" i="5" s="1"/>
  <c r="Z18" i="22"/>
  <c r="AA19" i="22"/>
  <c r="Z26" i="22"/>
  <c r="T5" i="22" l="1"/>
  <c r="AC5" i="22" s="1"/>
  <c r="G10" i="5" s="1"/>
  <c r="P24" i="22"/>
  <c r="K5" i="22"/>
  <c r="M16" i="22"/>
  <c r="L7" i="22"/>
  <c r="K17" i="22"/>
  <c r="Q27" i="22"/>
  <c r="I3" i="22"/>
  <c r="J2" i="22"/>
  <c r="M14" i="22"/>
  <c r="R30" i="22"/>
  <c r="Q26" i="22"/>
  <c r="M13" i="22"/>
  <c r="M9" i="22"/>
  <c r="T4" i="22"/>
  <c r="AC4" i="22" s="1"/>
  <c r="T30" i="22"/>
  <c r="AC30" i="22" s="1"/>
  <c r="T29" i="22"/>
  <c r="AC29" i="22" s="1"/>
  <c r="P29" i="22"/>
  <c r="T14" i="22"/>
  <c r="AC14" i="22" s="1"/>
  <c r="T2" i="22"/>
  <c r="AC2" i="22" s="1"/>
  <c r="M12" i="22"/>
  <c r="N12" i="22"/>
  <c r="T12" i="22"/>
  <c r="AC12" i="22" s="1"/>
  <c r="T19" i="22"/>
  <c r="AC19" i="22" s="1"/>
  <c r="T8" i="22"/>
  <c r="AC8" i="22" s="1"/>
  <c r="T9" i="22"/>
  <c r="AC9" i="22" s="1"/>
  <c r="T7" i="22"/>
  <c r="AC7" i="22" s="1"/>
  <c r="L19" i="22"/>
  <c r="L8" i="22"/>
  <c r="N18" i="22"/>
  <c r="T16" i="22"/>
  <c r="AC16" i="22" s="1"/>
  <c r="M25" i="22"/>
  <c r="K3" i="22"/>
  <c r="P16" i="22"/>
  <c r="T18" i="22"/>
  <c r="AC18" i="22" s="1"/>
  <c r="I7" i="22"/>
  <c r="J12" i="22"/>
  <c r="T26" i="22"/>
  <c r="AC26" i="22" s="1"/>
  <c r="L24" i="22"/>
  <c r="N17" i="22"/>
  <c r="K6" i="22"/>
  <c r="AC6" i="22"/>
  <c r="L21" i="22"/>
  <c r="I4" i="22"/>
  <c r="T3" i="22"/>
  <c r="AC3" i="22" s="1"/>
  <c r="G16" i="5" s="1"/>
  <c r="T17" i="22"/>
  <c r="AC17" i="22" s="1"/>
  <c r="T25" i="22"/>
  <c r="AC25" i="22" s="1"/>
  <c r="T21" i="22"/>
  <c r="AC21" i="22" s="1"/>
  <c r="L26" i="22"/>
  <c r="AC31" i="22"/>
  <c r="T24" i="22"/>
  <c r="AC24" i="22" s="1"/>
  <c r="I9" i="22"/>
  <c r="T27" i="22"/>
  <c r="AC27" i="22" s="1"/>
  <c r="J33" i="22" l="1"/>
  <c r="P10" i="22"/>
  <c r="G29" i="5"/>
  <c r="E29" i="5" s="1"/>
  <c r="G32" i="5"/>
  <c r="E32" i="5" s="1"/>
  <c r="G6" i="5"/>
  <c r="G20" i="5"/>
  <c r="E20" i="5" s="1"/>
  <c r="L11" i="22"/>
  <c r="Q22" i="22"/>
  <c r="K32" i="22"/>
  <c r="Q20" i="22"/>
  <c r="L4" i="22"/>
  <c r="T15" i="22"/>
  <c r="AC15" i="22" s="1"/>
  <c r="T32" i="22"/>
  <c r="AC32" i="22" s="1"/>
  <c r="S33" i="22"/>
  <c r="T28" i="22"/>
  <c r="AC28" i="22" s="1"/>
  <c r="T11" i="22"/>
  <c r="AC11" i="22" s="1"/>
  <c r="T22" i="22"/>
  <c r="AC22" i="22" s="1"/>
  <c r="T20" i="22"/>
  <c r="AC20" i="22" s="1"/>
  <c r="M22" i="22"/>
  <c r="Q28" i="22"/>
  <c r="I33" i="22"/>
  <c r="T23" i="22"/>
  <c r="AC23" i="22" s="1"/>
  <c r="M23" i="22"/>
  <c r="N33" i="22"/>
  <c r="Q32" i="22"/>
  <c r="R33" i="22"/>
  <c r="H10" i="22"/>
  <c r="H33" i="22" s="1"/>
  <c r="P20" i="22"/>
  <c r="P33" i="22" s="1"/>
  <c r="T10" i="22"/>
  <c r="AC10" i="22" s="1"/>
  <c r="K11" i="22"/>
  <c r="Q15" i="22"/>
  <c r="L33" i="22" l="1"/>
  <c r="K33" i="22"/>
  <c r="G18" i="5"/>
  <c r="E18" i="5" s="1"/>
  <c r="M33" i="22"/>
  <c r="Q33" i="22"/>
  <c r="P17" i="5" l="1"/>
  <c r="H17" i="5" l="1"/>
  <c r="L17" i="5"/>
  <c r="O17" i="5"/>
  <c r="G17" i="5"/>
  <c r="M17" i="5"/>
  <c r="N17" i="5"/>
  <c r="P38" i="5"/>
  <c r="G38" i="5" l="1"/>
  <c r="E38" i="5" s="1"/>
  <c r="H38" i="5"/>
  <c r="P33" i="5"/>
  <c r="L33" i="5" s="1"/>
  <c r="G33" i="5" l="1"/>
  <c r="H33" i="5"/>
  <c r="N33" i="5"/>
  <c r="O33" i="5"/>
  <c r="M33" i="5"/>
  <c r="P9" i="5"/>
  <c r="H9" i="5" l="1"/>
  <c r="L9" i="5"/>
  <c r="O9" i="5"/>
  <c r="G9" i="5"/>
  <c r="P81" i="5" l="1"/>
  <c r="G81" i="5" l="1"/>
  <c r="E81" i="5" s="1"/>
  <c r="H81" i="5"/>
  <c r="P19" i="5"/>
  <c r="P75" i="5"/>
  <c r="H75" i="5" s="1"/>
  <c r="P12" i="5"/>
  <c r="P4" i="5"/>
  <c r="P5" i="5"/>
  <c r="P27" i="5"/>
  <c r="Y4" i="21"/>
  <c r="Y5" i="21"/>
  <c r="Y6" i="21"/>
  <c r="Y12" i="21"/>
  <c r="Y7" i="21"/>
  <c r="Y8" i="21"/>
  <c r="Y9" i="21"/>
  <c r="Y10" i="21"/>
  <c r="Y11" i="21"/>
  <c r="Y13" i="21"/>
  <c r="Y14" i="21"/>
  <c r="Y16" i="21"/>
  <c r="Y15" i="21"/>
  <c r="Y19" i="21"/>
  <c r="Y17" i="21"/>
  <c r="Y18" i="21"/>
  <c r="Y20" i="21"/>
  <c r="Y21" i="21"/>
  <c r="Y22" i="21"/>
  <c r="Y23" i="21"/>
  <c r="Y24" i="21"/>
  <c r="Y25" i="21"/>
  <c r="AB25" i="21" s="1"/>
  <c r="Y26" i="21"/>
  <c r="Y27" i="21"/>
  <c r="Y28" i="21"/>
  <c r="Y3" i="21"/>
  <c r="Y2" i="21"/>
  <c r="X4" i="21"/>
  <c r="X5" i="21"/>
  <c r="X6" i="21"/>
  <c r="X12" i="21"/>
  <c r="X7" i="21"/>
  <c r="X8" i="21"/>
  <c r="X9" i="21"/>
  <c r="X10" i="21"/>
  <c r="X11" i="21"/>
  <c r="X13" i="21"/>
  <c r="X14" i="21"/>
  <c r="X16" i="21"/>
  <c r="X15" i="21"/>
  <c r="X19" i="21"/>
  <c r="X17" i="21"/>
  <c r="X18" i="21"/>
  <c r="X20" i="21"/>
  <c r="X21" i="21"/>
  <c r="X22" i="21"/>
  <c r="X23" i="21"/>
  <c r="X24" i="21"/>
  <c r="X25" i="21"/>
  <c r="X26" i="21"/>
  <c r="X27" i="21"/>
  <c r="X28" i="21"/>
  <c r="X3" i="21"/>
  <c r="X2" i="21"/>
  <c r="H4" i="5" l="1"/>
  <c r="L4" i="5"/>
  <c r="H19" i="5"/>
  <c r="L19" i="5"/>
  <c r="H27" i="5"/>
  <c r="L27" i="5"/>
  <c r="H12" i="5"/>
  <c r="L12" i="5"/>
  <c r="H5" i="5"/>
  <c r="L5" i="5"/>
  <c r="O75" i="5"/>
  <c r="G75" i="5"/>
  <c r="E75" i="5" s="1"/>
  <c r="O27" i="5"/>
  <c r="G27" i="5"/>
  <c r="O12" i="5"/>
  <c r="G12" i="5"/>
  <c r="O5" i="5"/>
  <c r="G5" i="5"/>
  <c r="O19" i="5"/>
  <c r="G19" i="5"/>
  <c r="O4" i="5"/>
  <c r="G4" i="5"/>
  <c r="M75" i="5"/>
  <c r="N75" i="5"/>
  <c r="M19" i="5"/>
  <c r="N19" i="5"/>
  <c r="AA28" i="21"/>
  <c r="AA20" i="21"/>
  <c r="AA11" i="21"/>
  <c r="AA10" i="21"/>
  <c r="AA27" i="21"/>
  <c r="AA18" i="21"/>
  <c r="AA26" i="21"/>
  <c r="AA17" i="21"/>
  <c r="AA9" i="21"/>
  <c r="AA25" i="21"/>
  <c r="AA19" i="21"/>
  <c r="AA8" i="21"/>
  <c r="AA24" i="21"/>
  <c r="AA7" i="21"/>
  <c r="AA23" i="21"/>
  <c r="AA12" i="21"/>
  <c r="AA22" i="21"/>
  <c r="AA14" i="21"/>
  <c r="AA6" i="21"/>
  <c r="AA15" i="21"/>
  <c r="AA16" i="21"/>
  <c r="AA21" i="21"/>
  <c r="AA13" i="21"/>
  <c r="AA5" i="21"/>
  <c r="P25" i="5"/>
  <c r="H25" i="5" l="1"/>
  <c r="L25" i="5"/>
  <c r="O25" i="5"/>
  <c r="G25" i="5"/>
  <c r="M25" i="5"/>
  <c r="N25" i="5"/>
  <c r="U8" i="21"/>
  <c r="V8" i="21" s="1"/>
  <c r="W8" i="21" s="1"/>
  <c r="U17" i="21"/>
  <c r="V17" i="21" s="1"/>
  <c r="U18" i="21"/>
  <c r="V18" i="21" s="1"/>
  <c r="W18" i="21" s="1"/>
  <c r="U20" i="21"/>
  <c r="V20" i="21" s="1"/>
  <c r="W20" i="21" s="1"/>
  <c r="U21" i="21"/>
  <c r="V21" i="21" s="1"/>
  <c r="U22" i="21"/>
  <c r="V22" i="21" s="1"/>
  <c r="W22" i="21" s="1"/>
  <c r="U23" i="21"/>
  <c r="V23" i="21" s="1"/>
  <c r="U6" i="21"/>
  <c r="V6" i="21" s="1"/>
  <c r="W6" i="21" s="1"/>
  <c r="U12" i="21"/>
  <c r="V12" i="21" s="1"/>
  <c r="W12" i="21" s="1"/>
  <c r="H4" i="21"/>
  <c r="J4" i="21"/>
  <c r="K4" i="21"/>
  <c r="L4" i="21"/>
  <c r="M4" i="21"/>
  <c r="H5" i="21"/>
  <c r="K5" i="21"/>
  <c r="L5" i="21"/>
  <c r="M5" i="21"/>
  <c r="H6" i="21"/>
  <c r="I6" i="21"/>
  <c r="J6" i="21"/>
  <c r="L6" i="21"/>
  <c r="M6" i="21"/>
  <c r="H12" i="21"/>
  <c r="J12" i="21"/>
  <c r="K12" i="21"/>
  <c r="L12" i="21"/>
  <c r="M12" i="21"/>
  <c r="H7" i="21"/>
  <c r="I7" i="21"/>
  <c r="J7" i="21"/>
  <c r="K7" i="21"/>
  <c r="M7" i="21"/>
  <c r="H8" i="21"/>
  <c r="I8" i="21"/>
  <c r="J8" i="21"/>
  <c r="L8" i="21"/>
  <c r="M8" i="21"/>
  <c r="H9" i="21"/>
  <c r="I9" i="21"/>
  <c r="J9" i="21"/>
  <c r="M9" i="21"/>
  <c r="H10" i="21"/>
  <c r="I10" i="21"/>
  <c r="J10" i="21"/>
  <c r="K10" i="21"/>
  <c r="M10" i="21"/>
  <c r="H11" i="21"/>
  <c r="I11" i="21"/>
  <c r="L11" i="21"/>
  <c r="M11" i="21"/>
  <c r="H13" i="21"/>
  <c r="I13" i="21"/>
  <c r="J13" i="21"/>
  <c r="L13" i="21"/>
  <c r="M13" i="21"/>
  <c r="H14" i="21"/>
  <c r="I14" i="21"/>
  <c r="J14" i="21"/>
  <c r="K14" i="21"/>
  <c r="L14" i="21"/>
  <c r="H16" i="21"/>
  <c r="I16" i="21"/>
  <c r="J16" i="21"/>
  <c r="K16" i="21"/>
  <c r="L16" i="21"/>
  <c r="H15" i="21"/>
  <c r="I15" i="21"/>
  <c r="J15" i="21"/>
  <c r="K15" i="21"/>
  <c r="L15" i="21"/>
  <c r="H19" i="21"/>
  <c r="I19" i="21"/>
  <c r="J19" i="21"/>
  <c r="K19" i="21"/>
  <c r="M19" i="21"/>
  <c r="H17" i="21"/>
  <c r="I17" i="21"/>
  <c r="J17" i="21"/>
  <c r="K17" i="21"/>
  <c r="L17" i="21"/>
  <c r="M17" i="21"/>
  <c r="H18" i="21"/>
  <c r="I18" i="21"/>
  <c r="J18" i="21"/>
  <c r="K18" i="21"/>
  <c r="H20" i="21"/>
  <c r="I20" i="21"/>
  <c r="J20" i="21"/>
  <c r="K20" i="21"/>
  <c r="L20" i="21"/>
  <c r="M20" i="21"/>
  <c r="H21" i="21"/>
  <c r="I21" i="21"/>
  <c r="J21" i="21"/>
  <c r="K21" i="21"/>
  <c r="L21" i="21"/>
  <c r="M21" i="21"/>
  <c r="H22" i="21"/>
  <c r="I22" i="21"/>
  <c r="J22" i="21"/>
  <c r="K22" i="21"/>
  <c r="L22" i="21"/>
  <c r="M22" i="21"/>
  <c r="H23" i="21"/>
  <c r="I23" i="21"/>
  <c r="J23" i="21"/>
  <c r="K23" i="21"/>
  <c r="M23" i="21"/>
  <c r="H24" i="21"/>
  <c r="I24" i="21"/>
  <c r="J24" i="21"/>
  <c r="K24" i="21"/>
  <c r="L24" i="21"/>
  <c r="M24" i="21"/>
  <c r="H25" i="21"/>
  <c r="I25" i="21"/>
  <c r="J25" i="21"/>
  <c r="K25" i="21"/>
  <c r="L25" i="21"/>
  <c r="M25" i="21"/>
  <c r="H26" i="21"/>
  <c r="I26" i="21"/>
  <c r="J26" i="21"/>
  <c r="K26" i="21"/>
  <c r="L26" i="21"/>
  <c r="M26" i="21"/>
  <c r="H27" i="21"/>
  <c r="I27" i="21"/>
  <c r="J27" i="21"/>
  <c r="K27" i="21"/>
  <c r="M27" i="21"/>
  <c r="H28" i="21"/>
  <c r="I28" i="21"/>
  <c r="J28" i="21"/>
  <c r="K28" i="21"/>
  <c r="M28" i="21"/>
  <c r="I3" i="21"/>
  <c r="K3" i="21"/>
  <c r="L3" i="21"/>
  <c r="M3" i="21"/>
  <c r="O3" i="21"/>
  <c r="P3" i="21"/>
  <c r="Q3" i="21"/>
  <c r="R3" i="21"/>
  <c r="O4" i="21"/>
  <c r="P4" i="21"/>
  <c r="Q4" i="21"/>
  <c r="R4" i="21"/>
  <c r="O5" i="21"/>
  <c r="P5" i="21"/>
  <c r="Q5" i="21"/>
  <c r="R5" i="21"/>
  <c r="O6" i="21"/>
  <c r="P6" i="21"/>
  <c r="Q6" i="21"/>
  <c r="R6" i="21"/>
  <c r="O12" i="21"/>
  <c r="P12" i="21"/>
  <c r="Q12" i="21"/>
  <c r="R12" i="21"/>
  <c r="O7" i="21"/>
  <c r="P7" i="21"/>
  <c r="Q7" i="21"/>
  <c r="R7" i="21"/>
  <c r="O8" i="21"/>
  <c r="P8" i="21"/>
  <c r="Q8" i="21"/>
  <c r="R8" i="21"/>
  <c r="O9" i="21"/>
  <c r="P9" i="21"/>
  <c r="Q9" i="21"/>
  <c r="R9" i="21"/>
  <c r="O10" i="21"/>
  <c r="P10" i="21"/>
  <c r="Q10" i="21"/>
  <c r="R10" i="21"/>
  <c r="O11" i="21"/>
  <c r="P11" i="21"/>
  <c r="Q11" i="21"/>
  <c r="R11" i="21"/>
  <c r="O13" i="21"/>
  <c r="P13" i="21"/>
  <c r="Q13" i="21"/>
  <c r="R13" i="21"/>
  <c r="O14" i="21"/>
  <c r="Q14" i="21"/>
  <c r="R14" i="21"/>
  <c r="O16" i="21"/>
  <c r="P16" i="21"/>
  <c r="Q16" i="21"/>
  <c r="R16" i="21"/>
  <c r="O15" i="21"/>
  <c r="P15" i="21"/>
  <c r="Q15" i="21"/>
  <c r="R15" i="21"/>
  <c r="O19" i="21"/>
  <c r="P19" i="21"/>
  <c r="Q19" i="21"/>
  <c r="R19" i="21"/>
  <c r="O17" i="21"/>
  <c r="P17" i="21"/>
  <c r="Q17" i="21"/>
  <c r="R17" i="21"/>
  <c r="O18" i="21"/>
  <c r="P18" i="21"/>
  <c r="Q18" i="21"/>
  <c r="R18" i="21"/>
  <c r="O20" i="21"/>
  <c r="Q20" i="21"/>
  <c r="R20" i="21"/>
  <c r="O21" i="21"/>
  <c r="P21" i="21"/>
  <c r="Q21" i="21"/>
  <c r="R21" i="21"/>
  <c r="O22" i="21"/>
  <c r="P22" i="21"/>
  <c r="R22" i="21"/>
  <c r="O23" i="21"/>
  <c r="P23" i="21"/>
  <c r="Q23" i="21"/>
  <c r="R23" i="21"/>
  <c r="O24" i="21"/>
  <c r="P24" i="21"/>
  <c r="R24" i="21"/>
  <c r="O25" i="21"/>
  <c r="P25" i="21"/>
  <c r="Q25" i="21"/>
  <c r="R25" i="21"/>
  <c r="O26" i="21"/>
  <c r="P26" i="21"/>
  <c r="R26" i="21"/>
  <c r="O27" i="21"/>
  <c r="P27" i="21"/>
  <c r="Q27" i="21"/>
  <c r="R27" i="21"/>
  <c r="O28" i="21"/>
  <c r="P28" i="21"/>
  <c r="Q28" i="21"/>
  <c r="R28" i="21"/>
  <c r="N4" i="21"/>
  <c r="N5" i="21"/>
  <c r="N6" i="21"/>
  <c r="N12" i="21"/>
  <c r="N7" i="21"/>
  <c r="N8" i="21"/>
  <c r="N9" i="21"/>
  <c r="N10" i="21"/>
  <c r="N11" i="21"/>
  <c r="N14" i="21"/>
  <c r="N16" i="21"/>
  <c r="N15" i="21"/>
  <c r="N19" i="21"/>
  <c r="N18" i="21"/>
  <c r="N20" i="21"/>
  <c r="N22" i="21"/>
  <c r="N23" i="21"/>
  <c r="N24" i="21"/>
  <c r="N25" i="21"/>
  <c r="N26" i="21"/>
  <c r="N27" i="21"/>
  <c r="N28" i="21"/>
  <c r="P82" i="5"/>
  <c r="P84" i="5"/>
  <c r="P83" i="5"/>
  <c r="U28" i="21"/>
  <c r="V28" i="21" s="1"/>
  <c r="U27" i="21"/>
  <c r="V27" i="21" s="1"/>
  <c r="Z20" i="21"/>
  <c r="Z22" i="21"/>
  <c r="Z23" i="21"/>
  <c r="Z25" i="21"/>
  <c r="S25" i="21" s="1"/>
  <c r="Z26" i="21"/>
  <c r="U26" i="21"/>
  <c r="V26" i="21" s="1"/>
  <c r="W26" i="21" s="1"/>
  <c r="U25" i="21"/>
  <c r="V25" i="21" s="1"/>
  <c r="U24" i="21"/>
  <c r="V24" i="21" s="1"/>
  <c r="W24" i="21" s="1"/>
  <c r="U19" i="21"/>
  <c r="V19" i="21" s="1"/>
  <c r="U15" i="21"/>
  <c r="V15" i="21" s="1"/>
  <c r="W15" i="21" s="1"/>
  <c r="U16" i="21"/>
  <c r="V16" i="21" s="1"/>
  <c r="W16" i="21" s="1"/>
  <c r="U14" i="21"/>
  <c r="V14" i="21" s="1"/>
  <c r="W14" i="21" s="1"/>
  <c r="P31" i="5"/>
  <c r="L31" i="5" s="1"/>
  <c r="P24" i="5"/>
  <c r="H2" i="21"/>
  <c r="K2" i="21"/>
  <c r="L2" i="21"/>
  <c r="M2" i="21"/>
  <c r="N2" i="21"/>
  <c r="O2" i="21"/>
  <c r="P2" i="21"/>
  <c r="Q2" i="21"/>
  <c r="R2" i="21"/>
  <c r="U2" i="21"/>
  <c r="V2" i="21" s="1"/>
  <c r="AA2" i="21"/>
  <c r="N3" i="21"/>
  <c r="U3" i="21"/>
  <c r="V3" i="21" s="1"/>
  <c r="W3" i="21" s="1"/>
  <c r="U4" i="21"/>
  <c r="V4" i="21" s="1"/>
  <c r="W4" i="21" s="1"/>
  <c r="U5" i="21"/>
  <c r="V5" i="21" s="1"/>
  <c r="W5" i="21" s="1"/>
  <c r="U7" i="21"/>
  <c r="V7" i="21" s="1"/>
  <c r="U9" i="21"/>
  <c r="V9" i="21" s="1"/>
  <c r="W9" i="21" s="1"/>
  <c r="U10" i="21"/>
  <c r="V10" i="21" s="1"/>
  <c r="W10" i="21" s="1"/>
  <c r="U11" i="21"/>
  <c r="V11" i="21" s="1"/>
  <c r="W11" i="21" s="1"/>
  <c r="U13" i="21"/>
  <c r="V13" i="21" s="1"/>
  <c r="W13" i="21" s="1"/>
  <c r="P14" i="5"/>
  <c r="L14" i="5" s="1"/>
  <c r="P21" i="5"/>
  <c r="L21" i="5" s="1"/>
  <c r="P7" i="5"/>
  <c r="L7" i="5" s="1"/>
  <c r="P15" i="5"/>
  <c r="L15" i="5" s="1"/>
  <c r="P8" i="5"/>
  <c r="L8" i="5" s="1"/>
  <c r="P3" i="5"/>
  <c r="L3" i="5" s="1"/>
  <c r="P23" i="5"/>
  <c r="L23" i="5" s="1"/>
  <c r="P39" i="5"/>
  <c r="P40" i="5"/>
  <c r="P41" i="5"/>
  <c r="P42" i="5"/>
  <c r="P45" i="5"/>
  <c r="P48" i="5"/>
  <c r="P49" i="5"/>
  <c r="O49" i="5" s="1"/>
  <c r="P47" i="5"/>
  <c r="P46" i="5"/>
  <c r="P53" i="5"/>
  <c r="P52" i="5"/>
  <c r="P55" i="5"/>
  <c r="P54" i="5"/>
  <c r="P56" i="5"/>
  <c r="H56" i="5" s="1"/>
  <c r="P59" i="5"/>
  <c r="P60" i="5"/>
  <c r="P61" i="5"/>
  <c r="P62" i="5"/>
  <c r="P63" i="5"/>
  <c r="P67" i="5"/>
  <c r="H67" i="5" s="1"/>
  <c r="P66" i="5"/>
  <c r="H66" i="5" s="1"/>
  <c r="P68" i="5"/>
  <c r="H68" i="5" s="1"/>
  <c r="P69" i="5"/>
  <c r="H69" i="5" s="1"/>
  <c r="P70" i="5"/>
  <c r="H70" i="5" s="1"/>
  <c r="P74" i="5"/>
  <c r="P73" i="5"/>
  <c r="H73" i="5" s="1"/>
  <c r="P76" i="5"/>
  <c r="P77" i="5"/>
  <c r="H77" i="5" s="1"/>
  <c r="P80" i="5"/>
  <c r="P88" i="5"/>
  <c r="H88" i="5" s="1"/>
  <c r="P87" i="5"/>
  <c r="P89" i="5"/>
  <c r="L89" i="5" s="1"/>
  <c r="P90" i="5"/>
  <c r="P91" i="5"/>
  <c r="H91" i="5" s="1"/>
  <c r="P95" i="5"/>
  <c r="H95" i="5" s="1"/>
  <c r="P96" i="5"/>
  <c r="P94" i="5"/>
  <c r="H94" i="5" s="1"/>
  <c r="P97" i="5"/>
  <c r="P98" i="5"/>
  <c r="P103" i="5"/>
  <c r="P101" i="5"/>
  <c r="P102" i="5"/>
  <c r="P105" i="5"/>
  <c r="P104" i="5"/>
  <c r="P108" i="5"/>
  <c r="P109" i="5"/>
  <c r="L109" i="5" s="1"/>
  <c r="P110" i="5"/>
  <c r="P111" i="5"/>
  <c r="P112" i="5"/>
  <c r="H24" i="5" l="1"/>
  <c r="L24" i="5"/>
  <c r="H90" i="5"/>
  <c r="L90" i="5"/>
  <c r="H87" i="5"/>
  <c r="L87" i="5"/>
  <c r="H55" i="5"/>
  <c r="H53" i="5"/>
  <c r="H54" i="5"/>
  <c r="H45" i="5"/>
  <c r="H47" i="5"/>
  <c r="G42" i="5"/>
  <c r="E42" i="5" s="1"/>
  <c r="H42" i="5"/>
  <c r="G7" i="5"/>
  <c r="H7" i="5"/>
  <c r="G31" i="5"/>
  <c r="H31" i="5"/>
  <c r="G105" i="5"/>
  <c r="H105" i="5"/>
  <c r="G76" i="5"/>
  <c r="E76" i="5" s="1"/>
  <c r="H76" i="5"/>
  <c r="G63" i="5"/>
  <c r="E63" i="5" s="1"/>
  <c r="H63" i="5"/>
  <c r="G52" i="5"/>
  <c r="E52" i="5" s="1"/>
  <c r="H52" i="5"/>
  <c r="G41" i="5"/>
  <c r="E41" i="5" s="1"/>
  <c r="H41" i="5"/>
  <c r="G82" i="5"/>
  <c r="E82" i="5" s="1"/>
  <c r="H82" i="5"/>
  <c r="G102" i="5"/>
  <c r="H102" i="5"/>
  <c r="G62" i="5"/>
  <c r="E62" i="5" s="1"/>
  <c r="H62" i="5"/>
  <c r="G40" i="5"/>
  <c r="E40" i="5" s="1"/>
  <c r="H40" i="5"/>
  <c r="G14" i="5"/>
  <c r="H14" i="5"/>
  <c r="G112" i="5"/>
  <c r="H112" i="5"/>
  <c r="G101" i="5"/>
  <c r="H101" i="5"/>
  <c r="G74" i="5"/>
  <c r="E74" i="5" s="1"/>
  <c r="H74" i="5"/>
  <c r="G61" i="5"/>
  <c r="E61" i="5" s="1"/>
  <c r="H61" i="5"/>
  <c r="G46" i="5"/>
  <c r="E46" i="5" s="1"/>
  <c r="H46" i="5"/>
  <c r="G39" i="5"/>
  <c r="E39" i="5" s="1"/>
  <c r="H39" i="5"/>
  <c r="G108" i="5"/>
  <c r="H108" i="5"/>
  <c r="G104" i="5"/>
  <c r="H104" i="5"/>
  <c r="G111" i="5"/>
  <c r="H111" i="5"/>
  <c r="G89" i="5"/>
  <c r="H89" i="5"/>
  <c r="G23" i="5"/>
  <c r="H23" i="5"/>
  <c r="G97" i="5"/>
  <c r="H97" i="5"/>
  <c r="G80" i="5"/>
  <c r="E80" i="5" s="1"/>
  <c r="H80" i="5"/>
  <c r="G60" i="5"/>
  <c r="E60" i="5" s="1"/>
  <c r="H60" i="5"/>
  <c r="G110" i="5"/>
  <c r="H110" i="5"/>
  <c r="G98" i="5"/>
  <c r="H98" i="5"/>
  <c r="G59" i="5"/>
  <c r="E59" i="5" s="1"/>
  <c r="H59" i="5"/>
  <c r="G48" i="5"/>
  <c r="E48" i="5" s="1"/>
  <c r="H48" i="5"/>
  <c r="G8" i="5"/>
  <c r="H8" i="5"/>
  <c r="G15" i="5"/>
  <c r="H15" i="5"/>
  <c r="G83" i="5"/>
  <c r="E83" i="5" s="1"/>
  <c r="H83" i="5"/>
  <c r="G84" i="5"/>
  <c r="E84" i="5" s="1"/>
  <c r="H84" i="5"/>
  <c r="G103" i="5"/>
  <c r="H103" i="5"/>
  <c r="G3" i="5"/>
  <c r="H3" i="5"/>
  <c r="G21" i="5"/>
  <c r="H21" i="5"/>
  <c r="O73" i="5"/>
  <c r="G73" i="5"/>
  <c r="E73" i="5" s="1"/>
  <c r="G96" i="5"/>
  <c r="M96" i="5"/>
  <c r="N96" i="5"/>
  <c r="O96" i="5"/>
  <c r="G94" i="5"/>
  <c r="M94" i="5"/>
  <c r="N94" i="5"/>
  <c r="O94" i="5"/>
  <c r="O95" i="5"/>
  <c r="G95" i="5"/>
  <c r="O70" i="5"/>
  <c r="G70" i="5"/>
  <c r="E70" i="5" s="1"/>
  <c r="O69" i="5"/>
  <c r="G69" i="5"/>
  <c r="E69" i="5" s="1"/>
  <c r="O68" i="5"/>
  <c r="G68" i="5"/>
  <c r="E68" i="5" s="1"/>
  <c r="O77" i="5"/>
  <c r="G77" i="5"/>
  <c r="E77" i="5" s="1"/>
  <c r="O66" i="5"/>
  <c r="G66" i="5"/>
  <c r="E66" i="5" s="1"/>
  <c r="O67" i="5"/>
  <c r="G67" i="5"/>
  <c r="E67" i="5" s="1"/>
  <c r="O47" i="5"/>
  <c r="G47" i="5"/>
  <c r="E47" i="5" s="1"/>
  <c r="O45" i="5"/>
  <c r="G45" i="5"/>
  <c r="E45" i="5" s="1"/>
  <c r="O53" i="5"/>
  <c r="G53" i="5"/>
  <c r="E53" i="5" s="1"/>
  <c r="O56" i="5"/>
  <c r="G56" i="5"/>
  <c r="E56" i="5" s="1"/>
  <c r="N88" i="5"/>
  <c r="G88" i="5"/>
  <c r="O91" i="5"/>
  <c r="G91" i="5"/>
  <c r="O90" i="5"/>
  <c r="G90" i="5"/>
  <c r="O87" i="5"/>
  <c r="G87" i="5"/>
  <c r="O54" i="5"/>
  <c r="G54" i="5"/>
  <c r="E54" i="5" s="1"/>
  <c r="O55" i="5"/>
  <c r="G55" i="5"/>
  <c r="E55" i="5" s="1"/>
  <c r="O52" i="5"/>
  <c r="O46" i="5"/>
  <c r="O48" i="5"/>
  <c r="O24" i="5"/>
  <c r="G24" i="5"/>
  <c r="S22" i="21"/>
  <c r="Q22" i="21" s="1"/>
  <c r="AB22" i="21"/>
  <c r="S20" i="21"/>
  <c r="P20" i="21" s="1"/>
  <c r="AB20" i="21"/>
  <c r="S26" i="21"/>
  <c r="Q26" i="21" s="1"/>
  <c r="AB26" i="21"/>
  <c r="O104" i="5"/>
  <c r="N104" i="5"/>
  <c r="M104" i="5"/>
  <c r="O62" i="5"/>
  <c r="N62" i="5"/>
  <c r="M62" i="5"/>
  <c r="N74" i="5"/>
  <c r="O74" i="5"/>
  <c r="O60" i="5"/>
  <c r="N60" i="5"/>
  <c r="M60" i="5"/>
  <c r="N40" i="5"/>
  <c r="O40" i="5"/>
  <c r="M40" i="5"/>
  <c r="N59" i="5"/>
  <c r="O59" i="5"/>
  <c r="M59" i="5"/>
  <c r="N39" i="5"/>
  <c r="O39" i="5"/>
  <c r="M39" i="5"/>
  <c r="O61" i="5"/>
  <c r="N61" i="5"/>
  <c r="M61" i="5"/>
  <c r="N41" i="5"/>
  <c r="O41" i="5"/>
  <c r="M41" i="5"/>
  <c r="O105" i="5"/>
  <c r="N105" i="5"/>
  <c r="M105" i="5"/>
  <c r="N112" i="5"/>
  <c r="O112" i="5"/>
  <c r="M112" i="5"/>
  <c r="O101" i="5"/>
  <c r="M101" i="5"/>
  <c r="N101" i="5"/>
  <c r="O102" i="5"/>
  <c r="N102" i="5"/>
  <c r="M102" i="5"/>
  <c r="O111" i="5"/>
  <c r="N111" i="5"/>
  <c r="M111" i="5"/>
  <c r="N103" i="5"/>
  <c r="O103" i="5"/>
  <c r="M103" i="5"/>
  <c r="N110" i="5"/>
  <c r="O110" i="5"/>
  <c r="N98" i="5"/>
  <c r="O98" i="5"/>
  <c r="M98" i="5"/>
  <c r="O108" i="5"/>
  <c r="N108" i="5"/>
  <c r="N42" i="5"/>
  <c r="O42" i="5"/>
  <c r="M42" i="5"/>
  <c r="O109" i="5"/>
  <c r="N109" i="5"/>
  <c r="N97" i="5"/>
  <c r="O97" i="5"/>
  <c r="M97" i="5"/>
  <c r="N76" i="5"/>
  <c r="O76" i="5"/>
  <c r="O63" i="5"/>
  <c r="N63" i="5"/>
  <c r="M63" i="5"/>
  <c r="O83" i="5"/>
  <c r="N83" i="5"/>
  <c r="M83" i="5"/>
  <c r="O84" i="5"/>
  <c r="N84" i="5"/>
  <c r="M84" i="5"/>
  <c r="O82" i="5"/>
  <c r="N82" i="5"/>
  <c r="M82" i="5"/>
  <c r="N8" i="5"/>
  <c r="O8" i="5"/>
  <c r="N9" i="5"/>
  <c r="O7" i="5"/>
  <c r="N14" i="5"/>
  <c r="O14" i="5"/>
  <c r="N4" i="5"/>
  <c r="O23" i="5"/>
  <c r="N15" i="5"/>
  <c r="O15" i="5"/>
  <c r="N12" i="5"/>
  <c r="O3" i="5"/>
  <c r="N31" i="5"/>
  <c r="O31" i="5"/>
  <c r="O21" i="5"/>
  <c r="N95" i="5"/>
  <c r="M95" i="5"/>
  <c r="N91" i="5"/>
  <c r="M91" i="5"/>
  <c r="N90" i="5"/>
  <c r="M90" i="5"/>
  <c r="N87" i="5"/>
  <c r="M87" i="5"/>
  <c r="M77" i="5"/>
  <c r="N77" i="5"/>
  <c r="M73" i="5"/>
  <c r="N73" i="5"/>
  <c r="N70" i="5"/>
  <c r="M70" i="5"/>
  <c r="N69" i="5"/>
  <c r="M69" i="5"/>
  <c r="N68" i="5"/>
  <c r="M68" i="5"/>
  <c r="N66" i="5"/>
  <c r="M66" i="5"/>
  <c r="N67" i="5"/>
  <c r="M67" i="5"/>
  <c r="N56" i="5"/>
  <c r="M56" i="5"/>
  <c r="N54" i="5"/>
  <c r="M54" i="5"/>
  <c r="N55" i="5"/>
  <c r="M55" i="5"/>
  <c r="N52" i="5"/>
  <c r="M52" i="5"/>
  <c r="N53" i="5"/>
  <c r="M53" i="5"/>
  <c r="N46" i="5"/>
  <c r="M46" i="5"/>
  <c r="N47" i="5"/>
  <c r="M47" i="5"/>
  <c r="N49" i="5"/>
  <c r="M49" i="5"/>
  <c r="N48" i="5"/>
  <c r="M48" i="5"/>
  <c r="N45" i="5"/>
  <c r="M45" i="5"/>
  <c r="N24" i="5"/>
  <c r="N3" i="5"/>
  <c r="N5" i="5"/>
  <c r="M9" i="5"/>
  <c r="N7" i="5"/>
  <c r="M7" i="5"/>
  <c r="M4" i="5"/>
  <c r="N23" i="5"/>
  <c r="M23" i="5"/>
  <c r="N21" i="5"/>
  <c r="M21" i="5"/>
  <c r="M14" i="5"/>
  <c r="N27" i="5"/>
  <c r="M27" i="5"/>
  <c r="M3" i="5"/>
  <c r="M110" i="5"/>
  <c r="M109" i="5"/>
  <c r="M108" i="5"/>
  <c r="M76" i="5"/>
  <c r="M74" i="5"/>
  <c r="M24" i="5"/>
  <c r="M5" i="5"/>
  <c r="M31" i="5"/>
  <c r="M15" i="5"/>
  <c r="M12" i="5"/>
  <c r="M8" i="5"/>
  <c r="S23" i="21"/>
  <c r="L23" i="21" s="1"/>
  <c r="Z17" i="21"/>
  <c r="Z12" i="21"/>
  <c r="Z5" i="21"/>
  <c r="Z21" i="21"/>
  <c r="Z7" i="21"/>
  <c r="Z27" i="21"/>
  <c r="Z3" i="21"/>
  <c r="Z18" i="21"/>
  <c r="Z14" i="21"/>
  <c r="AB23" i="21"/>
  <c r="AA3" i="21"/>
  <c r="Z8" i="21"/>
  <c r="Z6" i="21"/>
  <c r="Z16" i="21"/>
  <c r="Z19" i="21"/>
  <c r="Z9" i="21"/>
  <c r="Z28" i="21"/>
  <c r="Z11" i="21"/>
  <c r="Z24" i="21"/>
  <c r="Z13" i="21"/>
  <c r="Z15" i="21"/>
  <c r="AB15" i="21" s="1"/>
  <c r="Z10" i="21"/>
  <c r="O29" i="21"/>
  <c r="Z2" i="21"/>
  <c r="AB2" i="21" s="1"/>
  <c r="AA4" i="21"/>
  <c r="Z4" i="21"/>
  <c r="R29" i="21"/>
  <c r="F111" i="5"/>
  <c r="F61" i="5"/>
  <c r="F98" i="5"/>
  <c r="F105" i="5"/>
  <c r="F63" i="5"/>
  <c r="F91" i="5"/>
  <c r="F40" i="5"/>
  <c r="F68" i="5"/>
  <c r="F39" i="5"/>
  <c r="F97" i="5"/>
  <c r="F42" i="5"/>
  <c r="F52" i="5"/>
  <c r="F110" i="5"/>
  <c r="F69" i="5"/>
  <c r="F104" i="5"/>
  <c r="F60" i="5"/>
  <c r="F56" i="5"/>
  <c r="F112" i="5"/>
  <c r="F41" i="5"/>
  <c r="F70" i="5"/>
  <c r="F62" i="5"/>
  <c r="T26" i="21" l="1"/>
  <c r="T20" i="21"/>
  <c r="AC20" i="21" s="1"/>
  <c r="T22" i="21"/>
  <c r="AC22" i="21" s="1"/>
  <c r="S4" i="21"/>
  <c r="I4" i="21" s="1"/>
  <c r="AB4" i="21"/>
  <c r="T4" i="21" s="1"/>
  <c r="AC4" i="21" s="1"/>
  <c r="F16" i="5" s="1"/>
  <c r="E16" i="5" s="1"/>
  <c r="S12" i="21"/>
  <c r="AB12" i="21"/>
  <c r="T23" i="21"/>
  <c r="AC23" i="21" s="1"/>
  <c r="AB11" i="21"/>
  <c r="AB6" i="21"/>
  <c r="S9" i="21"/>
  <c r="K9" i="21" s="1"/>
  <c r="AB9" i="21"/>
  <c r="AB13" i="21"/>
  <c r="AB14" i="21"/>
  <c r="S16" i="21"/>
  <c r="M16" i="21" s="1"/>
  <c r="AB16" i="21"/>
  <c r="S7" i="21"/>
  <c r="L7" i="21" s="1"/>
  <c r="AB7" i="21"/>
  <c r="S10" i="21"/>
  <c r="AB10" i="21"/>
  <c r="S28" i="21"/>
  <c r="L28" i="21" s="1"/>
  <c r="AB28" i="21"/>
  <c r="S18" i="21"/>
  <c r="L18" i="21" s="1"/>
  <c r="AB18" i="21"/>
  <c r="S8" i="21"/>
  <c r="AB8" i="21"/>
  <c r="AB3" i="21"/>
  <c r="AB5" i="21"/>
  <c r="S21" i="21"/>
  <c r="AB21" i="21"/>
  <c r="S2" i="21"/>
  <c r="I2" i="21" s="1"/>
  <c r="S24" i="21"/>
  <c r="Q24" i="21" s="1"/>
  <c r="AB24" i="21"/>
  <c r="S19" i="21"/>
  <c r="L19" i="21" s="1"/>
  <c r="AB19" i="21"/>
  <c r="S17" i="21"/>
  <c r="AB17" i="21"/>
  <c r="S27" i="21"/>
  <c r="L27" i="21" s="1"/>
  <c r="AB27" i="21"/>
  <c r="S3" i="21"/>
  <c r="F94" i="5" s="1"/>
  <c r="F46" i="5"/>
  <c r="S14" i="21"/>
  <c r="F77" i="5"/>
  <c r="S15" i="21"/>
  <c r="F76" i="5" s="1"/>
  <c r="T25" i="21"/>
  <c r="AC25" i="21" s="1"/>
  <c r="S11" i="21"/>
  <c r="J11" i="21" s="1"/>
  <c r="AC26" i="21"/>
  <c r="S13" i="21"/>
  <c r="N13" i="21" s="1"/>
  <c r="S6" i="21"/>
  <c r="K6" i="21" s="1"/>
  <c r="S5" i="21"/>
  <c r="F96" i="5" s="1"/>
  <c r="J2" i="21"/>
  <c r="F33" i="5" l="1"/>
  <c r="F28" i="5"/>
  <c r="E28" i="5" s="1"/>
  <c r="F95" i="5"/>
  <c r="F101" i="5"/>
  <c r="J5" i="21"/>
  <c r="P14" i="21"/>
  <c r="M14" i="21"/>
  <c r="L10" i="21"/>
  <c r="H3" i="21"/>
  <c r="H29" i="21" s="1"/>
  <c r="J3" i="21"/>
  <c r="J29" i="21" s="1"/>
  <c r="T12" i="21"/>
  <c r="AC12" i="21" s="1"/>
  <c r="I12" i="21"/>
  <c r="F83" i="5"/>
  <c r="T18" i="21"/>
  <c r="AC18" i="21" s="1"/>
  <c r="T10" i="21"/>
  <c r="AC10" i="21" s="1"/>
  <c r="F9" i="5" s="1"/>
  <c r="T16" i="21"/>
  <c r="AC16" i="21" s="1"/>
  <c r="T9" i="21"/>
  <c r="AC9" i="21" s="1"/>
  <c r="F10" i="5" s="1"/>
  <c r="E10" i="5" s="1"/>
  <c r="T2" i="21"/>
  <c r="AC2" i="21" s="1"/>
  <c r="F49" i="5"/>
  <c r="F74" i="5"/>
  <c r="F102" i="5"/>
  <c r="T8" i="21"/>
  <c r="AC8" i="21" s="1"/>
  <c r="F12" i="5" s="1"/>
  <c r="F45" i="5"/>
  <c r="T24" i="21"/>
  <c r="AC24" i="21" s="1"/>
  <c r="T21" i="21"/>
  <c r="AC21" i="21" s="1"/>
  <c r="T28" i="21"/>
  <c r="AC28" i="21" s="1"/>
  <c r="T7" i="21"/>
  <c r="AC7" i="21" s="1"/>
  <c r="F82" i="5"/>
  <c r="T17" i="21"/>
  <c r="AC17" i="21" s="1"/>
  <c r="L9" i="21"/>
  <c r="K8" i="21"/>
  <c r="F87" i="5"/>
  <c r="N21" i="21"/>
  <c r="F67" i="5"/>
  <c r="N17" i="21"/>
  <c r="F66" i="5"/>
  <c r="M18" i="21"/>
  <c r="F75" i="5"/>
  <c r="T3" i="21"/>
  <c r="AC3" i="21" s="1"/>
  <c r="F103" i="5"/>
  <c r="I5" i="21"/>
  <c r="M15" i="21"/>
  <c r="F73" i="5"/>
  <c r="K13" i="21"/>
  <c r="F90" i="5"/>
  <c r="P29" i="21"/>
  <c r="F55" i="5"/>
  <c r="T11" i="21"/>
  <c r="AC11" i="21" s="1"/>
  <c r="F27" i="5" s="1"/>
  <c r="K11" i="21"/>
  <c r="T13" i="21"/>
  <c r="AC13" i="21" s="1"/>
  <c r="F88" i="5"/>
  <c r="F54" i="5"/>
  <c r="T14" i="21"/>
  <c r="AC14" i="21" s="1"/>
  <c r="F53" i="5"/>
  <c r="T19" i="21"/>
  <c r="AC19" i="21" s="1"/>
  <c r="F13" i="5" s="1"/>
  <c r="E13" i="5" s="1"/>
  <c r="T15" i="21"/>
  <c r="AC15" i="21" s="1"/>
  <c r="F7" i="5" s="1"/>
  <c r="T27" i="21"/>
  <c r="AC27" i="21" s="1"/>
  <c r="F59" i="5"/>
  <c r="F89" i="5"/>
  <c r="F47" i="5"/>
  <c r="T6" i="21"/>
  <c r="AC6" i="21" s="1"/>
  <c r="F80" i="5"/>
  <c r="F48" i="5"/>
  <c r="S29" i="21"/>
  <c r="F108" i="5"/>
  <c r="T5" i="21"/>
  <c r="AC5" i="21" s="1"/>
  <c r="F21" i="5" s="1"/>
  <c r="F17" i="5" l="1"/>
  <c r="E17" i="5" s="1"/>
  <c r="F30" i="5"/>
  <c r="E30" i="5" s="1"/>
  <c r="F8" i="5"/>
  <c r="F6" i="5"/>
  <c r="E6" i="5" s="1"/>
  <c r="F23" i="5"/>
  <c r="E23" i="5" s="1"/>
  <c r="I29" i="21"/>
  <c r="F4" i="5"/>
  <c r="F15" i="5"/>
  <c r="F25" i="5"/>
  <c r="F14" i="5"/>
  <c r="F24" i="5"/>
  <c r="F31" i="5"/>
  <c r="F3" i="5"/>
  <c r="L29" i="21"/>
  <c r="F19" i="5"/>
  <c r="N29" i="21"/>
  <c r="F5" i="5"/>
  <c r="K29" i="21"/>
  <c r="M29" i="21"/>
  <c r="Q29" i="21"/>
  <c r="E3" i="5" l="1"/>
  <c r="E27" i="5"/>
  <c r="E8" i="5"/>
  <c r="E24" i="5"/>
  <c r="E5" i="5"/>
  <c r="E19" i="5"/>
  <c r="E15" i="5"/>
  <c r="E33" i="5" l="1"/>
  <c r="E21" i="5"/>
  <c r="E9" i="5"/>
  <c r="E14" i="5"/>
  <c r="E4" i="5"/>
  <c r="E31" i="5"/>
  <c r="E7" i="5"/>
  <c r="E12" i="5"/>
  <c r="E25" i="5"/>
  <c r="F38" i="5" l="1"/>
  <c r="N38" i="5"/>
  <c r="M38" i="5"/>
  <c r="O38"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gavinn</author>
  </authors>
  <commentList>
    <comment ref="T1" authorId="0" shapeId="0" xr:uid="{00000000-0006-0000-0100-000001000000}">
      <text>
        <r>
          <rPr>
            <b/>
            <sz val="9"/>
            <color indexed="81"/>
            <rFont val="Tahoma"/>
            <family val="2"/>
          </rPr>
          <t>gavinn:</t>
        </r>
        <r>
          <rPr>
            <sz val="9"/>
            <color indexed="81"/>
            <rFont val="Tahoma"/>
            <family val="2"/>
          </rPr>
          <t xml:space="preserve">
Takes the difference between the scores before and after adjutment to display the amount of the adjustment.
This is the same as the original column to the right.</t>
        </r>
      </text>
    </comment>
    <comment ref="X1" authorId="0" shapeId="0" xr:uid="{00000000-0006-0000-0100-000002000000}">
      <text>
        <r>
          <rPr>
            <b/>
            <sz val="9"/>
            <color indexed="81"/>
            <rFont val="Tahoma"/>
            <family val="2"/>
          </rPr>
          <t>gavinn:</t>
        </r>
        <r>
          <rPr>
            <sz val="9"/>
            <color indexed="81"/>
            <rFont val="Tahoma"/>
            <family val="2"/>
          </rPr>
          <t xml:space="preserve">
This establishes a ranking for the class of each car.
Low = Slow
High = Fast
It can then be used to see if a car in a slower class recorded a faster lap time</t>
        </r>
      </text>
    </comment>
    <comment ref="Y1" authorId="0" shapeId="0" xr:uid="{00000000-0006-0000-0100-000003000000}">
      <text>
        <r>
          <rPr>
            <b/>
            <sz val="9"/>
            <color indexed="81"/>
            <rFont val="Tahoma"/>
            <family val="2"/>
          </rPr>
          <t>rus: The numeric code for the class</t>
        </r>
      </text>
    </comment>
    <comment ref="Z1" authorId="0" shapeId="0" xr:uid="{00000000-0006-0000-0100-000004000000}">
      <text>
        <r>
          <rPr>
            <b/>
            <sz val="9"/>
            <color indexed="81"/>
            <rFont val="Tahoma"/>
            <family val="2"/>
          </rPr>
          <t>rus:</t>
        </r>
        <r>
          <rPr>
            <sz val="9"/>
            <color indexed="81"/>
            <rFont val="Tahoma"/>
            <family val="2"/>
          </rPr>
          <t xml:space="preserve">
This is the position in class the driver attained due to the laptime
</t>
        </r>
      </text>
    </comment>
    <comment ref="AA1" authorId="0" shapeId="0" xr:uid="{00000000-0006-0000-0100-000005000000}">
      <text>
        <r>
          <rPr>
            <b/>
            <sz val="9"/>
            <color indexed="81"/>
            <rFont val="Tahoma"/>
            <family val="2"/>
          </rPr>
          <t>gavinn:</t>
        </r>
        <r>
          <rPr>
            <sz val="9"/>
            <color indexed="81"/>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B1" authorId="0" shapeId="0" xr:uid="{00000000-0006-0000-0100-000006000000}">
      <text>
        <r>
          <rPr>
            <b/>
            <sz val="9"/>
            <color indexed="81"/>
            <rFont val="Tahoma"/>
            <family val="2"/>
          </rPr>
          <t>gavinn:</t>
        </r>
        <r>
          <rPr>
            <sz val="9"/>
            <color indexed="81"/>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gavinn</author>
  </authors>
  <commentList>
    <comment ref="T1" authorId="0" shapeId="0" xr:uid="{D2F7EB31-1948-42B4-95F5-420ABB07AF75}">
      <text>
        <r>
          <rPr>
            <b/>
            <sz val="9"/>
            <color indexed="81"/>
            <rFont val="Tahoma"/>
            <family val="2"/>
          </rPr>
          <t>gavinn:</t>
        </r>
        <r>
          <rPr>
            <sz val="9"/>
            <color indexed="81"/>
            <rFont val="Tahoma"/>
            <family val="2"/>
          </rPr>
          <t xml:space="preserve">
Takes the difference between the scores before and after adjutment to display the amount of the adjustment.
This is the same as the original column to the right.</t>
        </r>
      </text>
    </comment>
    <comment ref="X1" authorId="0" shapeId="0" xr:uid="{71EF6F26-F1AA-407A-92D9-45BFFECAE201}">
      <text>
        <r>
          <rPr>
            <b/>
            <sz val="9"/>
            <color indexed="81"/>
            <rFont val="Tahoma"/>
            <family val="2"/>
          </rPr>
          <t>gavinn:</t>
        </r>
        <r>
          <rPr>
            <sz val="9"/>
            <color indexed="81"/>
            <rFont val="Tahoma"/>
            <family val="2"/>
          </rPr>
          <t xml:space="preserve">
This establishes a ranking for the class of each car.
Low = Slow
High = Fast
It can then be used to see if a car in a slower class recorded a faster lap time</t>
        </r>
      </text>
    </comment>
    <comment ref="Y1" authorId="0" shapeId="0" xr:uid="{A81DE784-A455-4E7A-B202-58ACDFF5F138}">
      <text>
        <r>
          <rPr>
            <b/>
            <sz val="9"/>
            <color indexed="81"/>
            <rFont val="Tahoma"/>
            <family val="2"/>
          </rPr>
          <t>rus: The numeric code for the class</t>
        </r>
      </text>
    </comment>
    <comment ref="Z1" authorId="0" shapeId="0" xr:uid="{5472AE72-61CD-40D9-ADCC-5F9330693962}">
      <text>
        <r>
          <rPr>
            <b/>
            <sz val="9"/>
            <color indexed="81"/>
            <rFont val="Tahoma"/>
            <family val="2"/>
          </rPr>
          <t>rus:</t>
        </r>
        <r>
          <rPr>
            <sz val="9"/>
            <color indexed="81"/>
            <rFont val="Tahoma"/>
            <family val="2"/>
          </rPr>
          <t xml:space="preserve">
This is the position in class the driver attained due to the laptime
</t>
        </r>
      </text>
    </comment>
    <comment ref="AA1" authorId="0" shapeId="0" xr:uid="{E6C5EFB1-3513-47CF-A53A-6AA7C88B5B27}">
      <text>
        <r>
          <rPr>
            <b/>
            <sz val="9"/>
            <color indexed="81"/>
            <rFont val="Tahoma"/>
            <family val="2"/>
          </rPr>
          <t>gavinn:</t>
        </r>
        <r>
          <rPr>
            <sz val="9"/>
            <color indexed="81"/>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B1" authorId="0" shapeId="0" xr:uid="{3D2A3E61-BF57-4FAB-98AD-26AC1FF97918}">
      <text>
        <r>
          <rPr>
            <b/>
            <sz val="9"/>
            <color indexed="81"/>
            <rFont val="Tahoma"/>
            <family val="2"/>
          </rPr>
          <t>gavinn:</t>
        </r>
        <r>
          <rPr>
            <sz val="9"/>
            <color indexed="81"/>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gavinn</author>
  </authors>
  <commentList>
    <comment ref="T1" authorId="0" shapeId="0" xr:uid="{85D48F67-0E07-4829-9460-A3D0AA386232}">
      <text>
        <r>
          <rPr>
            <b/>
            <sz val="9"/>
            <color indexed="81"/>
            <rFont val="Tahoma"/>
            <family val="2"/>
          </rPr>
          <t>gavinn:</t>
        </r>
        <r>
          <rPr>
            <sz val="9"/>
            <color indexed="81"/>
            <rFont val="Tahoma"/>
            <family val="2"/>
          </rPr>
          <t xml:space="preserve">
Takes the difference between the scores before and after adjutment to display the amount of the adjustment.
This is the same as the original column to the right.</t>
        </r>
      </text>
    </comment>
    <comment ref="X1" authorId="0" shapeId="0" xr:uid="{48329D49-91EC-4398-8534-D11B22ED8F38}">
      <text>
        <r>
          <rPr>
            <b/>
            <sz val="9"/>
            <color indexed="81"/>
            <rFont val="Tahoma"/>
            <family val="2"/>
          </rPr>
          <t>gavinn:</t>
        </r>
        <r>
          <rPr>
            <sz val="9"/>
            <color indexed="81"/>
            <rFont val="Tahoma"/>
            <family val="2"/>
          </rPr>
          <t xml:space="preserve">
This establishes a ranking for the class of each car.
Low = Slow
High = Fast
It can then be used to see if a car in a slower class recorded a faster lap time</t>
        </r>
      </text>
    </comment>
    <comment ref="Y1" authorId="0" shapeId="0" xr:uid="{84F61CB3-7D4A-4392-8208-8A380F257BFD}">
      <text>
        <r>
          <rPr>
            <b/>
            <sz val="9"/>
            <color indexed="81"/>
            <rFont val="Tahoma"/>
            <family val="2"/>
          </rPr>
          <t>rus: The numeric code for the class</t>
        </r>
      </text>
    </comment>
    <comment ref="Z1" authorId="0" shapeId="0" xr:uid="{8675B0C0-0029-4900-BA1F-508A24B4FE90}">
      <text>
        <r>
          <rPr>
            <b/>
            <sz val="9"/>
            <color indexed="81"/>
            <rFont val="Tahoma"/>
            <family val="2"/>
          </rPr>
          <t>rus:</t>
        </r>
        <r>
          <rPr>
            <sz val="9"/>
            <color indexed="81"/>
            <rFont val="Tahoma"/>
            <family val="2"/>
          </rPr>
          <t xml:space="preserve">
This is the position in class the driver attained due to the laptime
</t>
        </r>
      </text>
    </comment>
    <comment ref="AA1" authorId="0" shapeId="0" xr:uid="{30845786-11E0-4DAD-A192-C57165C5CCD5}">
      <text>
        <r>
          <rPr>
            <b/>
            <sz val="9"/>
            <color indexed="81"/>
            <rFont val="Tahoma"/>
            <family val="2"/>
          </rPr>
          <t>gavinn:</t>
        </r>
        <r>
          <rPr>
            <sz val="9"/>
            <color indexed="81"/>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B1" authorId="0" shapeId="0" xr:uid="{AC1D8C00-D3E4-49CE-ACA0-DC4971E2FA8D}">
      <text>
        <r>
          <rPr>
            <b/>
            <sz val="9"/>
            <color indexed="81"/>
            <rFont val="Tahoma"/>
            <family val="2"/>
          </rPr>
          <t>gavinn:</t>
        </r>
        <r>
          <rPr>
            <sz val="9"/>
            <color indexed="81"/>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gavinn</author>
  </authors>
  <commentList>
    <comment ref="T1" authorId="0" shapeId="0" xr:uid="{A8F455D0-EDD7-4872-A0A6-EA2EC88307D6}">
      <text>
        <r>
          <rPr>
            <b/>
            <sz val="9"/>
            <color indexed="81"/>
            <rFont val="Tahoma"/>
            <family val="2"/>
          </rPr>
          <t>gavinn:</t>
        </r>
        <r>
          <rPr>
            <sz val="9"/>
            <color indexed="81"/>
            <rFont val="Tahoma"/>
            <family val="2"/>
          </rPr>
          <t xml:space="preserve">
Takes the difference between the scores before and after adjutment to display the amount of the adjustment.
This is the same as the original column to the right.</t>
        </r>
      </text>
    </comment>
    <comment ref="X1" authorId="0" shapeId="0" xr:uid="{51117280-3112-47EE-8C48-D3C541C8DD7A}">
      <text>
        <r>
          <rPr>
            <b/>
            <sz val="9"/>
            <color indexed="81"/>
            <rFont val="Tahoma"/>
            <family val="2"/>
          </rPr>
          <t>gavinn:</t>
        </r>
        <r>
          <rPr>
            <sz val="9"/>
            <color indexed="81"/>
            <rFont val="Tahoma"/>
            <family val="2"/>
          </rPr>
          <t xml:space="preserve">
This establishes a ranking for the class of each car.
Low = Slow
High = Fast
It can then be used to see if a car in a slower class recorded a faster lap time</t>
        </r>
      </text>
    </comment>
    <comment ref="Y1" authorId="0" shapeId="0" xr:uid="{242A5F41-6E33-4C9B-85FB-B01DE2AA11B7}">
      <text>
        <r>
          <rPr>
            <b/>
            <sz val="9"/>
            <color indexed="81"/>
            <rFont val="Tahoma"/>
            <family val="2"/>
          </rPr>
          <t>rus: The numeric code for the class</t>
        </r>
      </text>
    </comment>
    <comment ref="Z1" authorId="0" shapeId="0" xr:uid="{85776661-47C6-4183-A92D-750C91214DC8}">
      <text>
        <r>
          <rPr>
            <b/>
            <sz val="9"/>
            <color indexed="81"/>
            <rFont val="Tahoma"/>
            <family val="2"/>
          </rPr>
          <t>rus:</t>
        </r>
        <r>
          <rPr>
            <sz val="9"/>
            <color indexed="81"/>
            <rFont val="Tahoma"/>
            <family val="2"/>
          </rPr>
          <t xml:space="preserve">
This is the position in class the driver attained due to the laptime
</t>
        </r>
      </text>
    </comment>
    <comment ref="AA1" authorId="0" shapeId="0" xr:uid="{EED51318-2A03-4932-8A0F-107122C1A6F1}">
      <text>
        <r>
          <rPr>
            <b/>
            <sz val="9"/>
            <color indexed="81"/>
            <rFont val="Tahoma"/>
            <family val="2"/>
          </rPr>
          <t>gavinn:</t>
        </r>
        <r>
          <rPr>
            <sz val="9"/>
            <color indexed="81"/>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B1" authorId="0" shapeId="0" xr:uid="{BFD84C3D-F65B-4E35-8B41-BB796C5B89FA}">
      <text>
        <r>
          <rPr>
            <b/>
            <sz val="9"/>
            <color indexed="81"/>
            <rFont val="Tahoma"/>
            <family val="2"/>
          </rPr>
          <t>gavinn:</t>
        </r>
        <r>
          <rPr>
            <sz val="9"/>
            <color indexed="81"/>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sharedStrings.xml><?xml version="1.0" encoding="utf-8"?>
<sst xmlns="http://schemas.openxmlformats.org/spreadsheetml/2006/main" count="1392" uniqueCount="405">
  <si>
    <t>Place</t>
  </si>
  <si>
    <t>Driver</t>
  </si>
  <si>
    <t>Class</t>
  </si>
  <si>
    <t>SNA</t>
  </si>
  <si>
    <t>SNC</t>
  </si>
  <si>
    <t>SNB</t>
  </si>
  <si>
    <t>CLASS CHAMPIONSHIPS</t>
  </si>
  <si>
    <t>Standard NA</t>
  </si>
  <si>
    <t>Standard NB</t>
  </si>
  <si>
    <t>Standard NC</t>
  </si>
  <si>
    <t>Open</t>
  </si>
  <si>
    <t>Restricted Open</t>
  </si>
  <si>
    <t>Overall Points</t>
  </si>
  <si>
    <t>RES</t>
  </si>
  <si>
    <t>OPN</t>
  </si>
  <si>
    <t>·</t>
  </si>
  <si>
    <t>SMOD</t>
  </si>
  <si>
    <t>Super Modified</t>
  </si>
  <si>
    <t>NA Clubman</t>
  </si>
  <si>
    <t>NB Clubman</t>
  </si>
  <si>
    <t>Standard ND</t>
  </si>
  <si>
    <t>NBC</t>
  </si>
  <si>
    <t>NAC</t>
  </si>
  <si>
    <t>Car No</t>
  </si>
  <si>
    <t>Fastest Lap</t>
  </si>
  <si>
    <t>Posted in:</t>
  </si>
  <si>
    <t># Entrants</t>
  </si>
  <si>
    <t>Simeon</t>
  </si>
  <si>
    <t>OUZAS</t>
  </si>
  <si>
    <t>The Class Championship points score for a competitor is the sum of the points score from each round, omitting the competitor’s two worst results</t>
  </si>
  <si>
    <t>The adjustment to awarded points for each round will be made as follows:</t>
  </si>
  <si>
    <t>Equal or better than Benchmark Time</t>
  </si>
  <si>
    <t>0.001s to 1.000s over Benchmark Time</t>
  </si>
  <si>
    <t>1.001s to 2.000s over Benchmark Time</t>
  </si>
  <si>
    <t>2.001s to 3.000s over Benchmark Time</t>
  </si>
  <si>
    <t>Greater than 3.000s over Benchmark Time</t>
  </si>
  <si>
    <t>+10pts</t>
  </si>
  <si>
    <t>+5pts</t>
  </si>
  <si>
    <t>+0pts</t>
  </si>
  <si>
    <t>-5pts</t>
  </si>
  <si>
    <t>-10pts</t>
  </si>
  <si>
    <t>NA/NB Modified</t>
  </si>
  <si>
    <t>NC/ND Modified</t>
  </si>
  <si>
    <t>SND</t>
  </si>
  <si>
    <t>ABMOD</t>
  </si>
  <si>
    <t>CDMOD</t>
  </si>
  <si>
    <t>Total Points</t>
  </si>
  <si>
    <t>Steve</t>
  </si>
  <si>
    <t>WILLIAMSZ</t>
  </si>
  <si>
    <t>Lap record</t>
  </si>
  <si>
    <t>secs off record</t>
  </si>
  <si>
    <t>Bmark Adjust</t>
  </si>
  <si>
    <t>Posn Pts</t>
  </si>
  <si>
    <t>Alan Conrad</t>
  </si>
  <si>
    <t>Randy Stagno Navarra</t>
  </si>
  <si>
    <t>Robert Downes</t>
  </si>
  <si>
    <t>Steve Williamsz</t>
  </si>
  <si>
    <t>Paul Ledwith</t>
  </si>
  <si>
    <t>No of
Adj's</t>
  </si>
  <si>
    <t>Equal</t>
  </si>
  <si>
    <t>Code</t>
  </si>
  <si>
    <t>Description</t>
  </si>
  <si>
    <t>Rank</t>
  </si>
  <si>
    <t>After Adjustment</t>
  </si>
  <si>
    <t>Xclass
Adjust</t>
  </si>
  <si>
    <t>Score</t>
  </si>
  <si>
    <t>Posn</t>
  </si>
  <si>
    <t>Overall Pts</t>
  </si>
  <si>
    <t>Class Heirarchy</t>
  </si>
  <si>
    <t xml:space="preserve">Standard NA </t>
  </si>
  <si>
    <t xml:space="preserve">Standard NB </t>
  </si>
  <si>
    <t xml:space="preserve">NA Clubman </t>
  </si>
  <si>
    <t>Allocated Position Points</t>
  </si>
  <si>
    <t xml:space="preserve">Overall points are based on points scored within a class, including Cross-Class adjustments (so that each faster driver in a slower class will bump the faster class driver down one position in the points hierarchy allocation.) and Benchmark Time adjustments (+/- pts for relativity to Benchmark Time) </t>
  </si>
  <si>
    <t>Russell Garner</t>
  </si>
  <si>
    <t>Benchmark Times prior to event</t>
  </si>
  <si>
    <t>Max Lloyd</t>
  </si>
  <si>
    <t>Russell</t>
  </si>
  <si>
    <t>GARNER</t>
  </si>
  <si>
    <t>Matthew</t>
  </si>
  <si>
    <t>CAVELL</t>
  </si>
  <si>
    <t>2:00.5817</t>
  </si>
  <si>
    <t>Randy</t>
  </si>
  <si>
    <t>STAGNO NAVARRA</t>
  </si>
  <si>
    <t>Alan</t>
  </si>
  <si>
    <t>CONRAD</t>
  </si>
  <si>
    <t>David</t>
  </si>
  <si>
    <t>ADAM</t>
  </si>
  <si>
    <t>BROGAN</t>
  </si>
  <si>
    <t>Matt</t>
  </si>
  <si>
    <t>Brendan Beavis</t>
  </si>
  <si>
    <t>Dean Hasnat</t>
  </si>
  <si>
    <t>Simon</t>
  </si>
  <si>
    <t>ACFIELD</t>
  </si>
  <si>
    <t>Simon McLean</t>
  </si>
  <si>
    <t>DANNOCK</t>
  </si>
  <si>
    <t>Peter</t>
  </si>
  <si>
    <t>Ray</t>
  </si>
  <si>
    <t>MONIK</t>
  </si>
  <si>
    <t>Noel</t>
  </si>
  <si>
    <t>HERITAGE</t>
  </si>
  <si>
    <t>Joseph</t>
  </si>
  <si>
    <t>MACCORA</t>
  </si>
  <si>
    <t>Steven</t>
  </si>
  <si>
    <t>CASSAR</t>
  </si>
  <si>
    <t>Gavin</t>
  </si>
  <si>
    <t>NEWMAN</t>
  </si>
  <si>
    <t>Ian</t>
  </si>
  <si>
    <t>VAGUE</t>
  </si>
  <si>
    <t>1:54.6634</t>
  </si>
  <si>
    <t>Tim Meaden</t>
  </si>
  <si>
    <t>tim meaden</t>
  </si>
  <si>
    <t>-</t>
  </si>
  <si>
    <t>1:52.4069</t>
  </si>
  <si>
    <t>S3</t>
  </si>
  <si>
    <t>David Adam</t>
  </si>
  <si>
    <t>david adam</t>
  </si>
  <si>
    <t>1:54.1338</t>
  </si>
  <si>
    <t>S9</t>
  </si>
  <si>
    <t>Ray Monik</t>
  </si>
  <si>
    <t>ray monik</t>
  </si>
  <si>
    <t>1:54.5870</t>
  </si>
  <si>
    <t>randy stagno navarra</t>
  </si>
  <si>
    <t>1:54.9658</t>
  </si>
  <si>
    <t>S15</t>
  </si>
  <si>
    <t>Matt Brogan</t>
  </si>
  <si>
    <t>matt brogan</t>
  </si>
  <si>
    <t>1:55.7203</t>
  </si>
  <si>
    <t>Peter Stagno Navarra</t>
  </si>
  <si>
    <t>peter stagno navarra</t>
  </si>
  <si>
    <t>1:57.8236</t>
  </si>
  <si>
    <t>S22</t>
  </si>
  <si>
    <t>alan conrad</t>
  </si>
  <si>
    <t>1:57.8379</t>
  </si>
  <si>
    <t>Joseph Maccora</t>
  </si>
  <si>
    <t>joseph maccora</t>
  </si>
  <si>
    <t>1:58.2449</t>
  </si>
  <si>
    <t>S21</t>
  </si>
  <si>
    <t>Gavin Newman</t>
  </si>
  <si>
    <t>gavin newman</t>
  </si>
  <si>
    <t>1:58.5808</t>
  </si>
  <si>
    <t>Steven Cassar</t>
  </si>
  <si>
    <t>steven cassar</t>
  </si>
  <si>
    <t>1:59.7855</t>
  </si>
  <si>
    <t>S27</t>
  </si>
  <si>
    <t>Travis McInnes</t>
  </si>
  <si>
    <t>travis mcinnes</t>
  </si>
  <si>
    <t>1:59.8462</t>
  </si>
  <si>
    <t>simon mclean</t>
  </si>
  <si>
    <t>2:01.6422</t>
  </si>
  <si>
    <t>2:01.9549</t>
  </si>
  <si>
    <t>Noel Heritage</t>
  </si>
  <si>
    <t>noel heritage</t>
  </si>
  <si>
    <t>2:03.1454</t>
  </si>
  <si>
    <t>Peter Dannock</t>
  </si>
  <si>
    <t>peter dannock</t>
  </si>
  <si>
    <t>2:03.7414</t>
  </si>
  <si>
    <t>Leon Bogers</t>
  </si>
  <si>
    <t>leon bogers</t>
  </si>
  <si>
    <t>2:04.1634</t>
  </si>
  <si>
    <t>Simon Acfield</t>
  </si>
  <si>
    <t>simon acfield</t>
  </si>
  <si>
    <t>2:04.8842</t>
  </si>
  <si>
    <t>paul ledwith</t>
  </si>
  <si>
    <t>2:04.8970</t>
  </si>
  <si>
    <t>Ian Vague</t>
  </si>
  <si>
    <t>ian vague</t>
  </si>
  <si>
    <t>2:05.1485</t>
  </si>
  <si>
    <t>Andrew Potter</t>
  </si>
  <si>
    <t>andrew potter</t>
  </si>
  <si>
    <t>2:05.6664</t>
  </si>
  <si>
    <t>S13</t>
  </si>
  <si>
    <t>Simeon Ouzas</t>
  </si>
  <si>
    <t>simeon ouzas</t>
  </si>
  <si>
    <t>2:06.1347</t>
  </si>
  <si>
    <t>John Reid</t>
  </si>
  <si>
    <t>john reid</t>
  </si>
  <si>
    <t>2:07.1882</t>
  </si>
  <si>
    <t>S25</t>
  </si>
  <si>
    <t>russell garner</t>
  </si>
  <si>
    <t>2:07.4066</t>
  </si>
  <si>
    <t>wayne scanlan</t>
  </si>
  <si>
    <t>2:08.0723</t>
  </si>
  <si>
    <t>S19</t>
  </si>
  <si>
    <t>Matthew Cavell</t>
  </si>
  <si>
    <t>matthew cavell</t>
  </si>
  <si>
    <t>2:13.9183</t>
  </si>
  <si>
    <t>S7</t>
  </si>
  <si>
    <t>Jackson Mayberry-Doyle</t>
  </si>
  <si>
    <t>jackson mayberry-doyle</t>
  </si>
  <si>
    <t>2:16.6329</t>
  </si>
  <si>
    <t>Cooper Mayberry</t>
  </si>
  <si>
    <t>cooper mayberry</t>
  </si>
  <si>
    <t>2:18.8373</t>
  </si>
  <si>
    <t>steve williamsz</t>
  </si>
  <si>
    <t>Travis</t>
  </si>
  <si>
    <t>MCINNES</t>
  </si>
  <si>
    <t>MX5 Vic - MOTORSPORT CHAMPIONSHIP 2020</t>
  </si>
  <si>
    <t>The Club Sprint Champion is the competitor who accrues the most overall Class Sprint Championship points for the season, omitting the competitor’s single worst result</t>
  </si>
  <si>
    <t>1. Phillip Island 18/1/20</t>
  </si>
  <si>
    <t>2. Sandown 22/2/20</t>
  </si>
  <si>
    <t>4. Winton 19/4/20</t>
  </si>
  <si>
    <t xml:space="preserve">3. I/C Winton 7/3/20 </t>
  </si>
  <si>
    <t>5. Sandown 9/5/20</t>
  </si>
  <si>
    <t>6. The Bend (SA) 7/6/20</t>
  </si>
  <si>
    <t>7. Phillip Island 4/7/20</t>
  </si>
  <si>
    <t>8. Sandown 5/9/20</t>
  </si>
  <si>
    <t>9. Winton 15/11/20</t>
  </si>
  <si>
    <t>10. Philliip Island 6/12/20</t>
  </si>
  <si>
    <t>James Sanderson</t>
  </si>
  <si>
    <t>Robert Hart</t>
  </si>
  <si>
    <t>Peter Phillips</t>
  </si>
  <si>
    <t>Isaac Pittolo</t>
  </si>
  <si>
    <t>Andrew Tate</t>
  </si>
  <si>
    <t>Hung Do</t>
  </si>
  <si>
    <t>Kutay Dal</t>
  </si>
  <si>
    <t>Murray Seymour</t>
  </si>
  <si>
    <t>Warren Reid</t>
  </si>
  <si>
    <t>Greg Whyte</t>
  </si>
  <si>
    <t>Peter Whitaker</t>
  </si>
  <si>
    <t>Derek Pickard</t>
  </si>
  <si>
    <t>John Downes</t>
  </si>
  <si>
    <t>Adrian Zadro</t>
  </si>
  <si>
    <t>Athol Bradley</t>
  </si>
  <si>
    <t>Andrew Turner</t>
  </si>
  <si>
    <t>Robert Mason</t>
  </si>
  <si>
    <t>Alexandra Rodek</t>
  </si>
  <si>
    <t>Hung</t>
  </si>
  <si>
    <t>DO</t>
  </si>
  <si>
    <t>Kutay</t>
  </si>
  <si>
    <t>DAL</t>
  </si>
  <si>
    <t>Robert</t>
  </si>
  <si>
    <t>DOWNES</t>
  </si>
  <si>
    <t>John</t>
  </si>
  <si>
    <t>WHITAKER</t>
  </si>
  <si>
    <t>Adrian</t>
  </si>
  <si>
    <t>ZADRO</t>
  </si>
  <si>
    <t>Andrew</t>
  </si>
  <si>
    <t>TURNER</t>
  </si>
  <si>
    <t>MASON</t>
  </si>
  <si>
    <t>Murray</t>
  </si>
  <si>
    <t>SEYMOUR</t>
  </si>
  <si>
    <t>1:28.9541</t>
  </si>
  <si>
    <t>S6</t>
  </si>
  <si>
    <t>Gareth Pedley</t>
  </si>
  <si>
    <t>1:45.3001</t>
  </si>
  <si>
    <t>1:43.5329</t>
  </si>
  <si>
    <t>S2</t>
  </si>
  <si>
    <t>Craig Baird</t>
  </si>
  <si>
    <t>Daryl Ervine</t>
  </si>
  <si>
    <t>1:35.7040</t>
  </si>
  <si>
    <t>S4</t>
  </si>
  <si>
    <t>1:35.7900</t>
  </si>
  <si>
    <t>Lou Iezzi</t>
  </si>
  <si>
    <t>NSW</t>
  </si>
  <si>
    <t>1:37.3120</t>
  </si>
  <si>
    <t>S5</t>
  </si>
  <si>
    <t>1:37.3620</t>
  </si>
  <si>
    <t>Chris Hogan</t>
  </si>
  <si>
    <t>1:37.9600</t>
  </si>
  <si>
    <t>1:39.1880</t>
  </si>
  <si>
    <t>1:39.6200</t>
  </si>
  <si>
    <t>Russ Maxwell</t>
  </si>
  <si>
    <t>1:39.6370</t>
  </si>
  <si>
    <t>P1</t>
  </si>
  <si>
    <t>1:39.9390</t>
  </si>
  <si>
    <t>Luke Kovacic</t>
  </si>
  <si>
    <t>1:40.1590</t>
  </si>
  <si>
    <t>1:40.2600</t>
  </si>
  <si>
    <t>Ralph Thompson</t>
  </si>
  <si>
    <t>1:40.5730</t>
  </si>
  <si>
    <t>1:41.1850</t>
  </si>
  <si>
    <t>1:41.6110</t>
  </si>
  <si>
    <t>Gustavo Elias</t>
  </si>
  <si>
    <t>1:41.7000</t>
  </si>
  <si>
    <t>Jie Ren</t>
  </si>
  <si>
    <t>1:41.8250</t>
  </si>
  <si>
    <t>Peter Barnwell</t>
  </si>
  <si>
    <t>1:41.9740</t>
  </si>
  <si>
    <t>1:42.0420</t>
  </si>
  <si>
    <t>Ray Estreich</t>
  </si>
  <si>
    <t>1:42.6120</t>
  </si>
  <si>
    <t>1:42.8610</t>
  </si>
  <si>
    <t>Glenn Thomas</t>
  </si>
  <si>
    <t>1:43.0770</t>
  </si>
  <si>
    <t>Martyn Voormeulen</t>
  </si>
  <si>
    <t>1:43.4200</t>
  </si>
  <si>
    <t>1:43.7130</t>
  </si>
  <si>
    <t>1:43.7730</t>
  </si>
  <si>
    <t>1:44.1170</t>
  </si>
  <si>
    <t>Les Paterson</t>
  </si>
  <si>
    <t>N</t>
  </si>
  <si>
    <t>1:44.2230</t>
  </si>
  <si>
    <t>1:44.3300</t>
  </si>
  <si>
    <t>John Karayannis</t>
  </si>
  <si>
    <t>1:44.4520</t>
  </si>
  <si>
    <t>1:44.5440</t>
  </si>
  <si>
    <t>Jamie Martin</t>
  </si>
  <si>
    <t>1:44.8300</t>
  </si>
  <si>
    <t>Matthew Tarrant</t>
  </si>
  <si>
    <t>1:44.8720</t>
  </si>
  <si>
    <t>Gerardo Martin</t>
  </si>
  <si>
    <t>1:45.3850</t>
  </si>
  <si>
    <t>1:45.4390</t>
  </si>
  <si>
    <t>1:45.4590</t>
  </si>
  <si>
    <t>Keith Monaghan</t>
  </si>
  <si>
    <t>1:45.8020</t>
  </si>
  <si>
    <t>Michael DeMaio</t>
  </si>
  <si>
    <t>1:46.0590</t>
  </si>
  <si>
    <t>Andrew Digney</t>
  </si>
  <si>
    <t>1:46.3360</t>
  </si>
  <si>
    <t>Jason Atkins</t>
  </si>
  <si>
    <t>1:46.3840</t>
  </si>
  <si>
    <t>1:46.4550</t>
  </si>
  <si>
    <t>1:46.7200</t>
  </si>
  <si>
    <t>Allan Gibson</t>
  </si>
  <si>
    <t>1:46.9460</t>
  </si>
  <si>
    <t>Sean Byers</t>
  </si>
  <si>
    <t>1:47.4860</t>
  </si>
  <si>
    <t>David Alland</t>
  </si>
  <si>
    <t>1:47.4970</t>
  </si>
  <si>
    <t>Michael Tarrant</t>
  </si>
  <si>
    <t>1:47.5880</t>
  </si>
  <si>
    <t>Kim Jacobs</t>
  </si>
  <si>
    <t>1:47.6720</t>
  </si>
  <si>
    <t>1:48.1710</t>
  </si>
  <si>
    <t>Wayne Scanlan</t>
  </si>
  <si>
    <t>1:48.8260</t>
  </si>
  <si>
    <t>1:49.1920</t>
  </si>
  <si>
    <t>Mike Kelsey</t>
  </si>
  <si>
    <t>1:49.3460</t>
  </si>
  <si>
    <t>Michael Malgo</t>
  </si>
  <si>
    <t>1:49.9480</t>
  </si>
  <si>
    <t>1:50.0520</t>
  </si>
  <si>
    <t>Jack Mayberry</t>
  </si>
  <si>
    <t>1:50.1450</t>
  </si>
  <si>
    <t>Geoff Hempsall</t>
  </si>
  <si>
    <t>1:50.5770</t>
  </si>
  <si>
    <t>1:51.9580</t>
  </si>
  <si>
    <t>Graeme Tierney</t>
  </si>
  <si>
    <t>1:52.1260</t>
  </si>
  <si>
    <t>Mark Pullan</t>
  </si>
  <si>
    <t>1:54.9320</t>
  </si>
  <si>
    <t>1:54.9460</t>
  </si>
  <si>
    <t>1:56.0000</t>
  </si>
  <si>
    <t>Joe Kovacic</t>
  </si>
  <si>
    <t>1:57.1000</t>
  </si>
  <si>
    <t>New lap record</t>
  </si>
  <si>
    <t>Tim</t>
  </si>
  <si>
    <t>MEADEN</t>
  </si>
  <si>
    <t>Daryl</t>
  </si>
  <si>
    <t>ERVINE</t>
  </si>
  <si>
    <t>Craig</t>
  </si>
  <si>
    <t>BAIRD</t>
  </si>
  <si>
    <t>McLEAN</t>
  </si>
  <si>
    <t>Paul</t>
  </si>
  <si>
    <t>LEDWITH</t>
  </si>
  <si>
    <t>Paul LEDWITH</t>
  </si>
  <si>
    <t>1:50.7851</t>
  </si>
  <si>
    <t>David ADAM</t>
  </si>
  <si>
    <t>1:53.5682</t>
  </si>
  <si>
    <t>Ray MONIK</t>
  </si>
  <si>
    <t>1:54.4670</t>
  </si>
  <si>
    <t>Alan CONRAD</t>
  </si>
  <si>
    <t>1:56.0473</t>
  </si>
  <si>
    <t>Russell GARNER</t>
  </si>
  <si>
    <t>1:56.3715</t>
  </si>
  <si>
    <t>Travis McINNES</t>
  </si>
  <si>
    <t>1:57.5053</t>
  </si>
  <si>
    <t>Steven CASSAR</t>
  </si>
  <si>
    <t>1:58.2422</t>
  </si>
  <si>
    <t>S8</t>
  </si>
  <si>
    <t>Steve WILLIAMSZ</t>
  </si>
  <si>
    <t>2:00.5303</t>
  </si>
  <si>
    <t>Noel HERITAGE</t>
  </si>
  <si>
    <t>2:00.9565</t>
  </si>
  <si>
    <t>Joseph MACCORA</t>
  </si>
  <si>
    <t>2:01.0031</t>
  </si>
  <si>
    <t>Hung DO</t>
  </si>
  <si>
    <t>2:01.1419</t>
  </si>
  <si>
    <t>Peter DANNOCK</t>
  </si>
  <si>
    <t>2:01.1569</t>
  </si>
  <si>
    <t>Kutay DAL</t>
  </si>
  <si>
    <t>2:01.1678</t>
  </si>
  <si>
    <t>Simon McLEAN</t>
  </si>
  <si>
    <t>2:01.5420</t>
  </si>
  <si>
    <t>Leon BOGERS</t>
  </si>
  <si>
    <t>2:04.1965</t>
  </si>
  <si>
    <t>Saneth WIJEKOON</t>
  </si>
  <si>
    <t>2:04.2231</t>
  </si>
  <si>
    <t>Murray SEYMOUR</t>
  </si>
  <si>
    <t>2:04.3205</t>
  </si>
  <si>
    <t>Ian VAGUE</t>
  </si>
  <si>
    <t>2:04.5490</t>
  </si>
  <si>
    <t>Robert DOWNES</t>
  </si>
  <si>
    <t>2:04.6741</t>
  </si>
  <si>
    <t>Wayne SCANLAN</t>
  </si>
  <si>
    <t>2:07.2206</t>
  </si>
  <si>
    <t>Adrian ZADRO</t>
  </si>
  <si>
    <t>2:09.2122</t>
  </si>
  <si>
    <t>Peter WHITAKER</t>
  </si>
  <si>
    <t>2:15.9864</t>
  </si>
  <si>
    <t>Robert MASON</t>
  </si>
  <si>
    <t>2:23.1398</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</si>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</sst>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ss.000"/>
    <numFmt numFmtId="165" formatCode="0.000"/>
  </numFmts>
  <fonts count="15" x14ac:knownFonts="1">
    <font>
      <sz val="10"/>
      <name val="Arial"/>
    </font>
    <font>
      <u/>
      <sz val="10"/>
      <color indexed="12"/>
      <name val="Arial"/>
      <family val="2"/>
    </font>
    <font>
      <sz val="8"/>
      <name val="Arial"/>
      <family val="2"/>
    </font>
    <font>
      <b/>
      <u/>
      <sz val="12"/>
      <name val="Arial"/>
      <family val="2"/>
    </font>
    <font>
      <b/>
      <sz val="10"/>
      <name val="Arial"/>
      <family val="2"/>
    </font>
    <font>
      <sz val="10"/>
      <name val="Arial"/>
      <family val="2"/>
    </font>
    <font>
      <b/>
      <u/>
      <sz val="10"/>
      <name val="Arial"/>
      <family val="2"/>
    </font>
    <font>
      <sz val="10"/>
      <name val="Symbol"/>
      <family val="1"/>
      <charset val="2"/>
    </font>
    <font>
      <sz val="10"/>
      <color indexed="17"/>
      <name val="Arial"/>
      <family val="2"/>
    </font>
    <font>
      <sz val="11"/>
      <name val="Calibri"/>
      <family val="2"/>
    </font>
    <font>
      <b/>
      <sz val="11"/>
      <name val="Calibri"/>
      <family val="2"/>
    </font>
    <font>
      <sz val="9"/>
      <color indexed="81"/>
      <name val="Tahoma"/>
      <family val="2"/>
    </font>
    <font>
      <b/>
      <sz val="9"/>
      <color indexed="81"/>
      <name val="Tahoma"/>
      <family val="2"/>
    </font>
    <font>
      <sz val="11"/>
      <color rgb="FF000000"/>
      <name val="Calibri"/>
      <family val="2"/>
    </font>
    <font>
      <sz val="10"/>
      <color rgb="FFFF0000"/>
      <name val="Arial"/>
      <family val="2"/>
    </font>
  </fonts>
  <fills count="20">
    <fill>
      <patternFill patternType="none"/>
    </fill>
    <fill>
      <patternFill patternType="gray125"/>
    </fill>
    <fill>
      <patternFill patternType="solid">
        <fgColor indexed="51"/>
        <bgColor indexed="64"/>
      </patternFill>
    </fill>
    <fill>
      <patternFill patternType="solid">
        <fgColor indexed="22"/>
        <bgColor indexed="64"/>
      </patternFill>
    </fill>
    <fill>
      <patternFill patternType="solid">
        <fgColor rgb="FFFFFF00"/>
        <bgColor indexed="64"/>
      </patternFill>
    </fill>
    <fill>
      <patternFill patternType="solid">
        <fgColor theme="3" tint="0.59999389629810485"/>
        <bgColor indexed="64"/>
      </patternFill>
    </fill>
    <fill>
      <patternFill patternType="solid">
        <fgColor rgb="FF92D050"/>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3" tint="0.39997558519241921"/>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rgb="FFFFFF66"/>
        <bgColor indexed="64"/>
      </patternFill>
    </fill>
    <fill>
      <patternFill patternType="solid">
        <fgColor theme="3" tint="0.79998168889431442"/>
        <bgColor indexed="64"/>
      </patternFill>
    </fill>
    <fill>
      <patternFill patternType="solid">
        <fgColor rgb="FFFFFF99"/>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2" tint="-0.249977111117893"/>
        <bgColor indexed="64"/>
      </patternFill>
    </fill>
    <fill>
      <patternFill patternType="solid">
        <fgColor theme="6" tint="0.59999389629810485"/>
        <bgColor indexed="64"/>
      </patternFill>
    </fill>
  </fills>
  <borders count="20">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style="medium">
        <color indexed="64"/>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s>
  <cellStyleXfs count="4">
    <xf numFmtId="0" fontId="0" fillId="0" borderId="0"/>
    <xf numFmtId="0" fontId="1" fillId="0" borderId="0" applyNumberFormat="0" applyFill="0" applyBorder="0" applyAlignment="0" applyProtection="0">
      <alignment vertical="top"/>
      <protection locked="0"/>
    </xf>
    <xf numFmtId="0" fontId="5" fillId="0" borderId="0"/>
    <xf numFmtId="0" fontId="5" fillId="0" borderId="0"/>
  </cellStyleXfs>
  <cellXfs count="414">
    <xf numFmtId="0" fontId="0" fillId="0" borderId="0" xfId="0"/>
    <xf numFmtId="0" fontId="0" fillId="0" borderId="0" xfId="0" applyBorder="1"/>
    <xf numFmtId="0" fontId="4" fillId="0" borderId="0" xfId="0" applyFont="1" applyBorder="1" applyAlignment="1">
      <alignment horizontal="center"/>
    </xf>
    <xf numFmtId="0" fontId="4" fillId="0" borderId="0" xfId="0" quotePrefix="1" applyFont="1" applyFill="1" applyBorder="1" applyAlignment="1">
      <alignment horizontal="center"/>
    </xf>
    <xf numFmtId="0" fontId="5" fillId="0" borderId="0" xfId="0" applyFont="1" applyFill="1" applyBorder="1" applyAlignment="1">
      <alignment horizontal="center"/>
    </xf>
    <xf numFmtId="0" fontId="0" fillId="0" borderId="0" xfId="0" applyFill="1" applyBorder="1"/>
    <xf numFmtId="49" fontId="0" fillId="0" borderId="0" xfId="0" applyNumberFormat="1" applyFill="1" applyBorder="1"/>
    <xf numFmtId="49" fontId="0" fillId="0" borderId="0" xfId="0" applyNumberFormat="1" applyFill="1" applyBorder="1" applyAlignment="1">
      <alignment horizontal="center"/>
    </xf>
    <xf numFmtId="0" fontId="0" fillId="0" borderId="0" xfId="0" applyBorder="1" applyAlignment="1">
      <alignment horizontal="center"/>
    </xf>
    <xf numFmtId="0" fontId="0" fillId="0" borderId="0" xfId="0" applyFill="1" applyAlignment="1">
      <alignment wrapText="1"/>
    </xf>
    <xf numFmtId="0" fontId="3" fillId="0" borderId="0" xfId="0" applyFont="1" applyBorder="1"/>
    <xf numFmtId="49" fontId="0" fillId="0" borderId="0" xfId="0" applyNumberFormat="1" applyBorder="1"/>
    <xf numFmtId="0" fontId="0" fillId="0" borderId="0" xfId="0" applyFill="1" applyBorder="1" applyAlignment="1">
      <alignment horizontal="center"/>
    </xf>
    <xf numFmtId="0" fontId="4" fillId="0" borderId="0" xfId="0" applyFont="1" applyFill="1" applyBorder="1" applyAlignment="1">
      <alignment horizontal="center"/>
    </xf>
    <xf numFmtId="164" fontId="0" fillId="0" borderId="0" xfId="0" applyNumberFormat="1" applyFill="1" applyBorder="1"/>
    <xf numFmtId="164" fontId="0" fillId="0" borderId="0" xfId="0" applyNumberFormat="1" applyFill="1" applyBorder="1" applyAlignment="1">
      <alignment horizontal="center"/>
    </xf>
    <xf numFmtId="0" fontId="6" fillId="0" borderId="0" xfId="0" applyFont="1" applyBorder="1"/>
    <xf numFmtId="49" fontId="0" fillId="0" borderId="0" xfId="0" applyNumberFormat="1" applyBorder="1" applyAlignment="1">
      <alignment horizontal="center"/>
    </xf>
    <xf numFmtId="0" fontId="5" fillId="0" borderId="0" xfId="0" applyFont="1" applyBorder="1" applyAlignment="1">
      <alignment horizontal="left" vertical="top" wrapText="1"/>
    </xf>
    <xf numFmtId="164" fontId="0" fillId="0" borderId="0" xfId="0" applyNumberFormat="1" applyBorder="1" applyAlignment="1">
      <alignment horizontal="center"/>
    </xf>
    <xf numFmtId="0" fontId="5" fillId="0" borderId="0" xfId="0" applyFont="1" applyBorder="1" applyAlignment="1">
      <alignment horizontal="center"/>
    </xf>
    <xf numFmtId="49" fontId="5" fillId="0" borderId="0" xfId="0" applyNumberFormat="1" applyFont="1" applyBorder="1"/>
    <xf numFmtId="0" fontId="0" fillId="0" borderId="0" xfId="0" applyFill="1"/>
    <xf numFmtId="0" fontId="0" fillId="0" borderId="0" xfId="0" applyFill="1" applyAlignment="1">
      <alignment horizontal="center"/>
    </xf>
    <xf numFmtId="0" fontId="4" fillId="0" borderId="0" xfId="0" applyNumberFormat="1" applyFont="1" applyFill="1" applyBorder="1" applyAlignment="1">
      <alignment horizontal="center"/>
    </xf>
    <xf numFmtId="0" fontId="4" fillId="0" borderId="0" xfId="0" applyNumberFormat="1" applyFont="1" applyBorder="1" applyAlignment="1">
      <alignment horizontal="center"/>
    </xf>
    <xf numFmtId="0" fontId="5" fillId="0" borderId="1" xfId="0" applyFont="1" applyBorder="1" applyAlignment="1">
      <alignment horizontal="center" textRotation="90"/>
    </xf>
    <xf numFmtId="0" fontId="0" fillId="0" borderId="1" xfId="0" applyBorder="1" applyAlignment="1">
      <alignment textRotation="90"/>
    </xf>
    <xf numFmtId="0" fontId="0" fillId="0" borderId="0" xfId="0" applyFont="1" applyFill="1" applyBorder="1" applyAlignment="1">
      <alignment horizontal="center"/>
    </xf>
    <xf numFmtId="0" fontId="4" fillId="0" borderId="0" xfId="0" quotePrefix="1" applyFont="1" applyBorder="1" applyAlignment="1">
      <alignment horizontal="center"/>
    </xf>
    <xf numFmtId="0" fontId="4" fillId="0" borderId="0" xfId="0" applyFont="1" applyAlignment="1">
      <alignment vertical="top"/>
    </xf>
    <xf numFmtId="0" fontId="0" fillId="0" borderId="0" xfId="0" applyAlignment="1">
      <alignment horizontal="left" vertical="top"/>
    </xf>
    <xf numFmtId="0" fontId="0" fillId="0" borderId="0" xfId="0" applyAlignment="1">
      <alignment vertical="top"/>
    </xf>
    <xf numFmtId="0" fontId="7" fillId="0" borderId="0" xfId="0" applyFont="1" applyAlignment="1">
      <alignment horizontal="center" vertical="top"/>
    </xf>
    <xf numFmtId="0" fontId="0" fillId="0" borderId="0" xfId="0" applyAlignment="1">
      <alignment horizontal="center" vertical="top"/>
    </xf>
    <xf numFmtId="0" fontId="4" fillId="5" borderId="0" xfId="0" quotePrefix="1" applyFont="1" applyFill="1" applyBorder="1" applyAlignment="1">
      <alignment horizontal="center"/>
    </xf>
    <xf numFmtId="0" fontId="0" fillId="5" borderId="0" xfId="0" applyFill="1" applyAlignment="1">
      <alignment horizontal="center"/>
    </xf>
    <xf numFmtId="0" fontId="6" fillId="5" borderId="0" xfId="0" applyFont="1" applyFill="1" applyBorder="1" applyAlignment="1"/>
    <xf numFmtId="49" fontId="0" fillId="5" borderId="0" xfId="0" applyNumberFormat="1" applyFill="1" applyBorder="1" applyAlignment="1">
      <alignment horizontal="center"/>
    </xf>
    <xf numFmtId="0" fontId="4" fillId="4" borderId="0" xfId="0" quotePrefix="1" applyFont="1" applyFill="1" applyBorder="1" applyAlignment="1">
      <alignment horizontal="center"/>
    </xf>
    <xf numFmtId="0" fontId="4" fillId="4" borderId="0" xfId="0" applyFont="1" applyFill="1" applyBorder="1" applyAlignment="1">
      <alignment horizontal="center"/>
    </xf>
    <xf numFmtId="0" fontId="6" fillId="4" borderId="0" xfId="0" applyFont="1" applyFill="1" applyBorder="1" applyAlignment="1"/>
    <xf numFmtId="164" fontId="0" fillId="4" borderId="0" xfId="0" applyNumberFormat="1" applyFill="1" applyBorder="1"/>
    <xf numFmtId="0" fontId="0" fillId="7" borderId="0" xfId="0" applyFill="1" applyBorder="1"/>
    <xf numFmtId="0" fontId="0" fillId="6" borderId="0" xfId="0" applyFill="1" applyAlignment="1">
      <alignment horizontal="center"/>
    </xf>
    <xf numFmtId="0" fontId="6" fillId="6" borderId="0" xfId="0" applyFont="1" applyFill="1" applyBorder="1" applyAlignment="1"/>
    <xf numFmtId="49" fontId="0" fillId="6" borderId="0" xfId="0" applyNumberFormat="1" applyFill="1" applyBorder="1"/>
    <xf numFmtId="0" fontId="4" fillId="6" borderId="0" xfId="0" quotePrefix="1" applyFont="1" applyFill="1" applyBorder="1" applyAlignment="1">
      <alignment horizontal="center"/>
    </xf>
    <xf numFmtId="0" fontId="5" fillId="6" borderId="0" xfId="0" applyFont="1" applyFill="1" applyBorder="1"/>
    <xf numFmtId="0" fontId="0" fillId="7" borderId="0" xfId="0" applyFill="1" applyAlignment="1">
      <alignment horizontal="center"/>
    </xf>
    <xf numFmtId="0" fontId="6" fillId="7" borderId="0" xfId="0" applyFont="1" applyFill="1" applyBorder="1" applyAlignment="1"/>
    <xf numFmtId="0" fontId="4" fillId="7" borderId="0" xfId="0" quotePrefix="1" applyFont="1" applyFill="1" applyBorder="1" applyAlignment="1">
      <alignment horizontal="center"/>
    </xf>
    <xf numFmtId="0" fontId="0" fillId="7" borderId="0" xfId="0" applyFill="1"/>
    <xf numFmtId="49" fontId="4" fillId="0" borderId="0" xfId="0" applyNumberFormat="1" applyFont="1" applyBorder="1"/>
    <xf numFmtId="0" fontId="4" fillId="0" borderId="0" xfId="0" applyNumberFormat="1" applyFont="1" applyBorder="1" applyAlignment="1">
      <alignment horizontal="center" wrapText="1"/>
    </xf>
    <xf numFmtId="0" fontId="4" fillId="0" borderId="0" xfId="0" applyFont="1" applyBorder="1" applyAlignment="1">
      <alignment horizontal="center" textRotation="90"/>
    </xf>
    <xf numFmtId="0" fontId="0" fillId="8" borderId="0" xfId="0" applyFill="1"/>
    <xf numFmtId="0" fontId="0" fillId="8" borderId="0" xfId="0" applyFill="1" applyAlignment="1">
      <alignment horizontal="center"/>
    </xf>
    <xf numFmtId="0" fontId="5" fillId="8" borderId="0" xfId="0" applyFont="1" applyFill="1"/>
    <xf numFmtId="0" fontId="4" fillId="8" borderId="0" xfId="0" quotePrefix="1" applyFont="1" applyFill="1" applyBorder="1" applyAlignment="1">
      <alignment horizontal="center"/>
    </xf>
    <xf numFmtId="0" fontId="4" fillId="8" borderId="0" xfId="0" applyFont="1" applyFill="1" applyAlignment="1">
      <alignment horizontal="center"/>
    </xf>
    <xf numFmtId="0" fontId="6" fillId="8" borderId="0" xfId="0" applyFont="1" applyFill="1"/>
    <xf numFmtId="0" fontId="5" fillId="4" borderId="0" xfId="0" applyFont="1" applyFill="1" applyAlignment="1">
      <alignment horizontal="center"/>
    </xf>
    <xf numFmtId="0" fontId="4" fillId="6" borderId="2" xfId="0" applyNumberFormat="1" applyFont="1" applyFill="1" applyBorder="1" applyAlignment="1">
      <alignment horizontal="center"/>
    </xf>
    <xf numFmtId="0" fontId="4" fillId="6" borderId="3" xfId="0" applyNumberFormat="1" applyFont="1" applyFill="1" applyBorder="1" applyAlignment="1">
      <alignment horizontal="center"/>
    </xf>
    <xf numFmtId="0" fontId="4" fillId="4" borderId="2" xfId="0" applyNumberFormat="1" applyFont="1" applyFill="1" applyBorder="1" applyAlignment="1">
      <alignment horizontal="center"/>
    </xf>
    <xf numFmtId="0" fontId="4" fillId="4" borderId="3" xfId="0" applyNumberFormat="1" applyFont="1" applyFill="1" applyBorder="1" applyAlignment="1">
      <alignment horizontal="center"/>
    </xf>
    <xf numFmtId="0" fontId="4" fillId="5" borderId="2" xfId="0" applyNumberFormat="1" applyFont="1" applyFill="1" applyBorder="1" applyAlignment="1">
      <alignment horizontal="center"/>
    </xf>
    <xf numFmtId="0" fontId="4" fillId="5" borderId="3" xfId="0" applyNumberFormat="1" applyFont="1" applyFill="1" applyBorder="1" applyAlignment="1">
      <alignment horizontal="center"/>
    </xf>
    <xf numFmtId="0" fontId="4" fillId="5" borderId="4" xfId="0" applyNumberFormat="1" applyFont="1" applyFill="1" applyBorder="1" applyAlignment="1">
      <alignment horizontal="center"/>
    </xf>
    <xf numFmtId="0" fontId="4" fillId="8" borderId="2" xfId="0" applyNumberFormat="1" applyFont="1" applyFill="1" applyBorder="1" applyAlignment="1">
      <alignment horizontal="center"/>
    </xf>
    <xf numFmtId="0" fontId="4" fillId="8" borderId="3" xfId="0" applyNumberFormat="1" applyFont="1" applyFill="1" applyBorder="1" applyAlignment="1">
      <alignment horizontal="center"/>
    </xf>
    <xf numFmtId="0" fontId="4" fillId="8" borderId="4" xfId="0" applyNumberFormat="1" applyFont="1" applyFill="1" applyBorder="1" applyAlignment="1">
      <alignment horizontal="center"/>
    </xf>
    <xf numFmtId="0" fontId="4" fillId="7" borderId="2" xfId="0" applyNumberFormat="1" applyFont="1" applyFill="1" applyBorder="1" applyAlignment="1">
      <alignment horizontal="center"/>
    </xf>
    <xf numFmtId="0" fontId="4" fillId="7" borderId="3" xfId="0" applyNumberFormat="1" applyFont="1" applyFill="1" applyBorder="1" applyAlignment="1">
      <alignment horizontal="center"/>
    </xf>
    <xf numFmtId="0" fontId="4" fillId="7" borderId="4" xfId="0" applyNumberFormat="1" applyFont="1" applyFill="1" applyBorder="1" applyAlignment="1">
      <alignment horizontal="center"/>
    </xf>
    <xf numFmtId="0" fontId="5" fillId="4" borderId="0" xfId="0" applyFont="1" applyFill="1" applyBorder="1"/>
    <xf numFmtId="0" fontId="0" fillId="0" borderId="6" xfId="0" applyFill="1" applyBorder="1" applyAlignment="1">
      <alignment horizontal="center"/>
    </xf>
    <xf numFmtId="0" fontId="0" fillId="0" borderId="0" xfId="0" applyAlignment="1">
      <alignment horizontal="center" vertical="center"/>
    </xf>
    <xf numFmtId="0" fontId="0" fillId="0" borderId="0" xfId="0" applyAlignment="1">
      <alignment horizontal="center"/>
    </xf>
    <xf numFmtId="0" fontId="1" fillId="0" borderId="0" xfId="1" applyAlignment="1" applyProtection="1">
      <alignment horizontal="center"/>
    </xf>
    <xf numFmtId="0" fontId="5" fillId="5" borderId="0" xfId="0" applyFont="1" applyFill="1" applyBorder="1"/>
    <xf numFmtId="0" fontId="5" fillId="8" borderId="0" xfId="0" applyFont="1" applyFill="1" applyBorder="1"/>
    <xf numFmtId="0" fontId="5" fillId="7" borderId="0" xfId="0" applyFont="1" applyFill="1"/>
    <xf numFmtId="0" fontId="13" fillId="0" borderId="0" xfId="0" applyFont="1"/>
    <xf numFmtId="0" fontId="5" fillId="0" borderId="0" xfId="0" applyFont="1" applyAlignment="1">
      <alignment horizontal="left" vertical="top"/>
    </xf>
    <xf numFmtId="0" fontId="5" fillId="0" borderId="0" xfId="0" applyFont="1"/>
    <xf numFmtId="0" fontId="5" fillId="0" borderId="0" xfId="0" applyFont="1" applyAlignment="1">
      <alignment vertical="top"/>
    </xf>
    <xf numFmtId="0" fontId="10" fillId="0" borderId="0" xfId="0" applyFont="1" applyAlignment="1">
      <alignment vertical="center"/>
    </xf>
    <xf numFmtId="0" fontId="4" fillId="10" borderId="0" xfId="0" quotePrefix="1" applyFont="1" applyFill="1" applyBorder="1" applyAlignment="1">
      <alignment horizontal="center"/>
    </xf>
    <xf numFmtId="0" fontId="0" fillId="10" borderId="0" xfId="0" applyFill="1" applyAlignment="1">
      <alignment horizontal="center"/>
    </xf>
    <xf numFmtId="0" fontId="4" fillId="10" borderId="2" xfId="0" applyNumberFormat="1" applyFont="1" applyFill="1" applyBorder="1" applyAlignment="1">
      <alignment horizontal="center"/>
    </xf>
    <xf numFmtId="0" fontId="4" fillId="10" borderId="3" xfId="0" applyNumberFormat="1" applyFont="1" applyFill="1" applyBorder="1" applyAlignment="1">
      <alignment horizontal="center"/>
    </xf>
    <xf numFmtId="0" fontId="5" fillId="10" borderId="0" xfId="0" applyFont="1" applyFill="1"/>
    <xf numFmtId="0" fontId="0" fillId="10" borderId="0" xfId="0" applyFill="1"/>
    <xf numFmtId="0" fontId="4" fillId="10" borderId="4" xfId="0" applyNumberFormat="1" applyFont="1" applyFill="1" applyBorder="1" applyAlignment="1">
      <alignment horizontal="center"/>
    </xf>
    <xf numFmtId="0" fontId="0" fillId="11" borderId="0" xfId="0" applyFill="1"/>
    <xf numFmtId="0" fontId="4" fillId="11" borderId="2" xfId="0" applyNumberFormat="1" applyFont="1" applyFill="1" applyBorder="1" applyAlignment="1">
      <alignment horizontal="center"/>
    </xf>
    <xf numFmtId="0" fontId="4" fillId="11" borderId="3" xfId="0" applyNumberFormat="1" applyFont="1" applyFill="1" applyBorder="1" applyAlignment="1">
      <alignment horizontal="center"/>
    </xf>
    <xf numFmtId="0" fontId="4" fillId="11" borderId="0" xfId="0" applyFont="1" applyFill="1" applyBorder="1" applyAlignment="1">
      <alignment horizontal="center"/>
    </xf>
    <xf numFmtId="0" fontId="0" fillId="11" borderId="0" xfId="0" applyFill="1" applyBorder="1"/>
    <xf numFmtId="0" fontId="4" fillId="11" borderId="4" xfId="0" applyNumberFormat="1" applyFont="1" applyFill="1" applyBorder="1" applyAlignment="1">
      <alignment horizontal="center"/>
    </xf>
    <xf numFmtId="0" fontId="0" fillId="12" borderId="0" xfId="0" applyFill="1"/>
    <xf numFmtId="0" fontId="4" fillId="12" borderId="2" xfId="0" applyNumberFormat="1" applyFont="1" applyFill="1" applyBorder="1" applyAlignment="1">
      <alignment horizontal="center"/>
    </xf>
    <xf numFmtId="0" fontId="4" fillId="12" borderId="3" xfId="0" applyNumberFormat="1" applyFont="1" applyFill="1" applyBorder="1" applyAlignment="1">
      <alignment horizontal="center"/>
    </xf>
    <xf numFmtId="0" fontId="4" fillId="12" borderId="0" xfId="0" applyFont="1" applyFill="1" applyBorder="1" applyAlignment="1">
      <alignment horizontal="center"/>
    </xf>
    <xf numFmtId="0" fontId="0" fillId="12" borderId="0" xfId="0" applyFill="1" applyBorder="1"/>
    <xf numFmtId="0" fontId="4" fillId="12" borderId="4" xfId="0" applyNumberFormat="1" applyFont="1" applyFill="1" applyBorder="1" applyAlignment="1">
      <alignment horizontal="center"/>
    </xf>
    <xf numFmtId="164" fontId="0" fillId="11" borderId="0" xfId="0" applyNumberFormat="1" applyFill="1" applyBorder="1" applyAlignment="1">
      <alignment horizontal="center"/>
    </xf>
    <xf numFmtId="0" fontId="5" fillId="11" borderId="0" xfId="0" applyFont="1" applyFill="1"/>
    <xf numFmtId="164" fontId="0" fillId="12" borderId="0" xfId="0" applyNumberFormat="1" applyFill="1" applyBorder="1" applyAlignment="1">
      <alignment horizontal="center"/>
    </xf>
    <xf numFmtId="0" fontId="5" fillId="12" borderId="0" xfId="0" applyFont="1" applyFill="1"/>
    <xf numFmtId="0" fontId="6" fillId="11" borderId="0" xfId="0" applyFont="1" applyFill="1" applyBorder="1" applyAlignment="1"/>
    <xf numFmtId="164" fontId="0" fillId="11" borderId="0" xfId="0" applyNumberFormat="1" applyFill="1" applyBorder="1"/>
    <xf numFmtId="0" fontId="6" fillId="12" borderId="0" xfId="0" applyFont="1" applyFill="1" applyBorder="1" applyAlignment="1"/>
    <xf numFmtId="164" fontId="0" fillId="12" borderId="0" xfId="0" applyNumberFormat="1" applyFill="1" applyBorder="1"/>
    <xf numFmtId="0" fontId="6" fillId="10" borderId="0" xfId="0" applyFont="1" applyFill="1" applyBorder="1" applyAlignment="1"/>
    <xf numFmtId="49" fontId="0" fillId="10" borderId="0" xfId="0" applyNumberFormat="1" applyFill="1" applyBorder="1" applyAlignment="1">
      <alignment horizontal="center"/>
    </xf>
    <xf numFmtId="2" fontId="0" fillId="0" borderId="0" xfId="0" applyNumberFormat="1" applyAlignment="1">
      <alignment horizontal="center"/>
    </xf>
    <xf numFmtId="165" fontId="5" fillId="0" borderId="0" xfId="0" applyNumberFormat="1" applyFont="1" applyFill="1" applyBorder="1" applyAlignment="1">
      <alignment horizontal="center"/>
    </xf>
    <xf numFmtId="165" fontId="5" fillId="0" borderId="1" xfId="0" applyNumberFormat="1" applyFont="1" applyFill="1" applyBorder="1" applyAlignment="1">
      <alignment horizontal="center"/>
    </xf>
    <xf numFmtId="0" fontId="5" fillId="11" borderId="0" xfId="0" applyFont="1" applyFill="1" applyBorder="1"/>
    <xf numFmtId="0" fontId="5" fillId="6" borderId="5" xfId="0" applyFont="1" applyFill="1" applyBorder="1" applyAlignment="1">
      <alignment horizontal="center"/>
    </xf>
    <xf numFmtId="0" fontId="4" fillId="5" borderId="0" xfId="0" applyFont="1" applyFill="1" applyBorder="1"/>
    <xf numFmtId="0" fontId="8" fillId="0" borderId="0" xfId="0" applyFont="1" applyFill="1" applyBorder="1" applyAlignment="1">
      <alignment horizontal="center" vertical="center"/>
    </xf>
    <xf numFmtId="0" fontId="0" fillId="0" borderId="10" xfId="0" applyFill="1" applyBorder="1" applyAlignment="1">
      <alignment horizontal="center"/>
    </xf>
    <xf numFmtId="0" fontId="8" fillId="0" borderId="11" xfId="0" applyFont="1" applyFill="1" applyBorder="1" applyAlignment="1">
      <alignment horizontal="center" vertical="center"/>
    </xf>
    <xf numFmtId="1" fontId="8" fillId="0" borderId="1" xfId="0" applyNumberFormat="1" applyFont="1" applyBorder="1" applyAlignment="1">
      <alignment horizontal="center"/>
    </xf>
    <xf numFmtId="0" fontId="0" fillId="0" borderId="5" xfId="0" applyFill="1" applyBorder="1" applyAlignment="1">
      <alignment horizontal="center"/>
    </xf>
    <xf numFmtId="0" fontId="0" fillId="16" borderId="0" xfId="0" applyFill="1" applyBorder="1" applyAlignment="1">
      <alignment horizontal="center"/>
    </xf>
    <xf numFmtId="0" fontId="0" fillId="17" borderId="17" xfId="0" applyFill="1" applyBorder="1"/>
    <xf numFmtId="0" fontId="0" fillId="17" borderId="17" xfId="0" applyFill="1" applyBorder="1" applyAlignment="1">
      <alignment horizontal="left" vertical="top"/>
    </xf>
    <xf numFmtId="0" fontId="0" fillId="17" borderId="17" xfId="0" applyFill="1" applyBorder="1" applyAlignment="1">
      <alignment horizontal="center"/>
    </xf>
    <xf numFmtId="0" fontId="0" fillId="17" borderId="17" xfId="0" applyFill="1" applyBorder="1" applyAlignment="1">
      <alignment horizontal="left" vertical="top" wrapText="1"/>
    </xf>
    <xf numFmtId="0" fontId="0" fillId="0" borderId="11" xfId="0" applyFill="1" applyBorder="1" applyAlignment="1">
      <alignment horizontal="center"/>
    </xf>
    <xf numFmtId="0" fontId="4" fillId="14" borderId="8" xfId="0" applyFont="1" applyFill="1" applyBorder="1" applyAlignment="1">
      <alignment horizontal="center" vertical="center" wrapText="1"/>
    </xf>
    <xf numFmtId="0" fontId="4" fillId="14" borderId="9" xfId="0" applyFont="1" applyFill="1" applyBorder="1" applyAlignment="1">
      <alignment horizontal="center" vertical="center" wrapText="1"/>
    </xf>
    <xf numFmtId="2" fontId="0" fillId="0" borderId="0" xfId="0" applyNumberFormat="1" applyBorder="1" applyAlignment="1">
      <alignment horizontal="center"/>
    </xf>
    <xf numFmtId="2" fontId="4" fillId="14" borderId="8" xfId="0" applyNumberFormat="1" applyFont="1" applyFill="1" applyBorder="1" applyAlignment="1">
      <alignment horizontal="center" vertical="center" wrapText="1"/>
    </xf>
    <xf numFmtId="0" fontId="0" fillId="16" borderId="6" xfId="0" applyFill="1" applyBorder="1" applyAlignment="1">
      <alignment horizontal="center"/>
    </xf>
    <xf numFmtId="2" fontId="0" fillId="0" borderId="0" xfId="0" applyNumberFormat="1" applyFill="1" applyBorder="1" applyAlignment="1">
      <alignment horizontal="center"/>
    </xf>
    <xf numFmtId="0" fontId="0" fillId="5" borderId="2" xfId="0" applyFill="1" applyBorder="1" applyAlignment="1">
      <alignment horizontal="center"/>
    </xf>
    <xf numFmtId="0" fontId="0" fillId="5" borderId="3" xfId="0" applyFill="1" applyBorder="1" applyAlignment="1">
      <alignment horizontal="center"/>
    </xf>
    <xf numFmtId="0" fontId="0" fillId="5" borderId="4" xfId="0" applyFill="1" applyBorder="1" applyAlignment="1">
      <alignment horizontal="center"/>
    </xf>
    <xf numFmtId="1" fontId="8" fillId="0" borderId="0" xfId="0" applyNumberFormat="1" applyFont="1" applyBorder="1" applyAlignment="1">
      <alignment horizontal="center"/>
    </xf>
    <xf numFmtId="0" fontId="0" fillId="16" borderId="8" xfId="0" applyFill="1" applyBorder="1" applyAlignment="1">
      <alignment horizontal="center"/>
    </xf>
    <xf numFmtId="0" fontId="4" fillId="0" borderId="0" xfId="0" applyFont="1" applyAlignment="1">
      <alignment horizontal="left" vertical="top"/>
    </xf>
    <xf numFmtId="0" fontId="4" fillId="5" borderId="8" xfId="0" applyFont="1" applyFill="1" applyBorder="1" applyAlignment="1">
      <alignment horizontal="left" vertical="top"/>
    </xf>
    <xf numFmtId="0" fontId="0" fillId="5" borderId="9" xfId="0" applyFill="1" applyBorder="1" applyAlignment="1">
      <alignment vertical="top"/>
    </xf>
    <xf numFmtId="0" fontId="4" fillId="5" borderId="8" xfId="0" applyFont="1" applyFill="1" applyBorder="1" applyAlignment="1">
      <alignment horizontal="center" vertical="top"/>
    </xf>
    <xf numFmtId="0" fontId="4" fillId="5" borderId="2" xfId="0" applyFont="1" applyFill="1" applyBorder="1" applyAlignment="1">
      <alignment horizontal="center" vertical="top"/>
    </xf>
    <xf numFmtId="0" fontId="4" fillId="5" borderId="2" xfId="0" applyFont="1" applyFill="1" applyBorder="1" applyAlignment="1">
      <alignment vertical="top"/>
    </xf>
    <xf numFmtId="0" fontId="0" fillId="17" borderId="2" xfId="0" applyFill="1" applyBorder="1" applyAlignment="1">
      <alignment horizontal="center" vertical="top"/>
    </xf>
    <xf numFmtId="0" fontId="5" fillId="17" borderId="8" xfId="0" applyFont="1" applyFill="1" applyBorder="1" applyAlignment="1">
      <alignment horizontal="left" vertical="top"/>
    </xf>
    <xf numFmtId="0" fontId="5" fillId="17" borderId="2" xfId="0" applyFont="1" applyFill="1" applyBorder="1" applyAlignment="1">
      <alignment horizontal="center" vertical="center"/>
    </xf>
    <xf numFmtId="0" fontId="0" fillId="17" borderId="8" xfId="0" applyFill="1" applyBorder="1" applyAlignment="1">
      <alignment horizontal="center" vertical="center"/>
    </xf>
    <xf numFmtId="0" fontId="0" fillId="17" borderId="4" xfId="0" applyFill="1" applyBorder="1" applyAlignment="1">
      <alignment horizontal="center" vertical="top"/>
    </xf>
    <xf numFmtId="0" fontId="5" fillId="17" borderId="1" xfId="0" applyFont="1" applyFill="1" applyBorder="1" applyAlignment="1">
      <alignment horizontal="left" vertical="top"/>
    </xf>
    <xf numFmtId="0" fontId="5" fillId="17" borderId="4" xfId="0" applyFont="1" applyFill="1" applyBorder="1" applyAlignment="1">
      <alignment horizontal="center" vertical="center"/>
    </xf>
    <xf numFmtId="0" fontId="0" fillId="17" borderId="1" xfId="0" applyFill="1" applyBorder="1" applyAlignment="1">
      <alignment horizontal="center" vertical="center"/>
    </xf>
    <xf numFmtId="0" fontId="5" fillId="17" borderId="8" xfId="0" applyFont="1" applyFill="1" applyBorder="1" applyAlignment="1">
      <alignment horizontal="left" vertical="top" wrapText="1"/>
    </xf>
    <xf numFmtId="0" fontId="5" fillId="17" borderId="1" xfId="0" applyFont="1" applyFill="1" applyBorder="1" applyAlignment="1">
      <alignment horizontal="left" vertical="top" wrapText="1"/>
    </xf>
    <xf numFmtId="0" fontId="0" fillId="17" borderId="12" xfId="0" applyFill="1" applyBorder="1" applyAlignment="1">
      <alignment horizontal="center" vertical="top"/>
    </xf>
    <xf numFmtId="0" fontId="0" fillId="17" borderId="13" xfId="0" applyFill="1" applyBorder="1" applyAlignment="1">
      <alignment horizontal="left" vertical="top"/>
    </xf>
    <xf numFmtId="0" fontId="5" fillId="17" borderId="12" xfId="0" applyFont="1" applyFill="1" applyBorder="1" applyAlignment="1">
      <alignment horizontal="center" vertical="center"/>
    </xf>
    <xf numFmtId="0" fontId="0" fillId="17" borderId="13" xfId="0" applyFill="1" applyBorder="1" applyAlignment="1">
      <alignment horizontal="center" vertical="center"/>
    </xf>
    <xf numFmtId="0" fontId="0" fillId="17" borderId="14" xfId="0" applyFill="1" applyBorder="1" applyAlignment="1">
      <alignment vertical="top"/>
    </xf>
    <xf numFmtId="0" fontId="0" fillId="17" borderId="1" xfId="0" applyFill="1" applyBorder="1" applyAlignment="1">
      <alignment horizontal="left" vertical="top"/>
    </xf>
    <xf numFmtId="0" fontId="0" fillId="17" borderId="10" xfId="0" applyFill="1" applyBorder="1" applyAlignment="1">
      <alignment vertical="top"/>
    </xf>
    <xf numFmtId="0" fontId="9" fillId="17" borderId="18" xfId="0" applyFont="1" applyFill="1" applyBorder="1" applyAlignment="1">
      <alignment vertical="center" wrapText="1"/>
    </xf>
    <xf numFmtId="0" fontId="9" fillId="17" borderId="19" xfId="0" applyFont="1" applyFill="1" applyBorder="1" applyAlignment="1">
      <alignment vertical="center" wrapText="1"/>
    </xf>
    <xf numFmtId="0" fontId="5" fillId="17" borderId="2" xfId="0" quotePrefix="1" applyFont="1" applyFill="1" applyBorder="1" applyAlignment="1">
      <alignment vertical="top"/>
    </xf>
    <xf numFmtId="0" fontId="5" fillId="17" borderId="3" xfId="0" quotePrefix="1" applyFont="1" applyFill="1" applyBorder="1" applyAlignment="1">
      <alignment vertical="top"/>
    </xf>
    <xf numFmtId="0" fontId="5" fillId="17" borderId="4" xfId="0" quotePrefix="1" applyFont="1" applyFill="1" applyBorder="1" applyAlignment="1">
      <alignment vertical="top"/>
    </xf>
    <xf numFmtId="0" fontId="4" fillId="5" borderId="15" xfId="0" applyFont="1" applyFill="1" applyBorder="1" applyAlignment="1">
      <alignment horizontal="center"/>
    </xf>
    <xf numFmtId="0" fontId="0" fillId="16" borderId="9" xfId="0" applyFill="1" applyBorder="1" applyAlignment="1">
      <alignment horizontal="center"/>
    </xf>
    <xf numFmtId="0" fontId="5" fillId="0" borderId="0" xfId="0" applyNumberFormat="1" applyFont="1" applyFill="1" applyBorder="1" applyAlignment="1">
      <alignment horizontal="center"/>
    </xf>
    <xf numFmtId="0" fontId="4" fillId="9" borderId="7"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12" borderId="5" xfId="0" applyFont="1" applyFill="1" applyBorder="1" applyAlignment="1">
      <alignment horizontal="center" vertical="center" wrapText="1"/>
    </xf>
    <xf numFmtId="0" fontId="4" fillId="11" borderId="5" xfId="0" applyFont="1" applyFill="1" applyBorder="1" applyAlignment="1">
      <alignment horizontal="center" vertical="center" wrapText="1"/>
    </xf>
    <xf numFmtId="0" fontId="4" fillId="13" borderId="5"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14" borderId="5"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4" fillId="8" borderId="5" xfId="0" applyFont="1" applyFill="1" applyBorder="1" applyAlignment="1">
      <alignment horizontal="center" vertical="center" wrapText="1"/>
    </xf>
    <xf numFmtId="0" fontId="4" fillId="7" borderId="11" xfId="0" applyFont="1" applyFill="1" applyBorder="1" applyAlignment="1">
      <alignment horizontal="center" vertical="center" wrapText="1"/>
    </xf>
    <xf numFmtId="0" fontId="5" fillId="0" borderId="6" xfId="0" applyNumberFormat="1" applyFont="1" applyFill="1" applyBorder="1" applyAlignment="1">
      <alignment horizontal="center"/>
    </xf>
    <xf numFmtId="2" fontId="0" fillId="0" borderId="1" xfId="0" applyNumberFormat="1" applyFill="1" applyBorder="1" applyAlignment="1">
      <alignment horizontal="center"/>
    </xf>
    <xf numFmtId="0" fontId="0" fillId="0" borderId="1" xfId="0" applyBorder="1"/>
    <xf numFmtId="0" fontId="5" fillId="0" borderId="1" xfId="0" applyNumberFormat="1" applyFont="1" applyFill="1" applyBorder="1" applyAlignment="1">
      <alignment horizontal="center"/>
    </xf>
    <xf numFmtId="0" fontId="5" fillId="0" borderId="10" xfId="0" applyNumberFormat="1" applyFont="1" applyFill="1" applyBorder="1" applyAlignment="1">
      <alignment horizontal="center"/>
    </xf>
    <xf numFmtId="0" fontId="5" fillId="12" borderId="5" xfId="0" applyFont="1" applyFill="1" applyBorder="1" applyAlignment="1">
      <alignment horizontal="center"/>
    </xf>
    <xf numFmtId="0" fontId="5" fillId="12" borderId="0" xfId="0" applyFont="1" applyFill="1" applyBorder="1"/>
    <xf numFmtId="0" fontId="4" fillId="9" borderId="2" xfId="0" applyFont="1" applyFill="1" applyBorder="1" applyAlignment="1">
      <alignment horizontal="center"/>
    </xf>
    <xf numFmtId="0" fontId="4" fillId="6" borderId="3" xfId="0" applyFont="1" applyFill="1" applyBorder="1" applyAlignment="1">
      <alignment horizontal="center"/>
    </xf>
    <xf numFmtId="164" fontId="4" fillId="12" borderId="3" xfId="0" applyNumberFormat="1" applyFont="1" applyFill="1" applyBorder="1" applyAlignment="1">
      <alignment horizontal="center"/>
    </xf>
    <xf numFmtId="164" fontId="4" fillId="11" borderId="3" xfId="0" applyNumberFormat="1" applyFont="1" applyFill="1" applyBorder="1" applyAlignment="1">
      <alignment horizontal="center"/>
    </xf>
    <xf numFmtId="164" fontId="4" fillId="13" borderId="3" xfId="0" applyNumberFormat="1" applyFont="1" applyFill="1" applyBorder="1" applyAlignment="1">
      <alignment horizontal="center"/>
    </xf>
    <xf numFmtId="0" fontId="4" fillId="4" borderId="3" xfId="0" applyFont="1" applyFill="1" applyBorder="1" applyAlignment="1">
      <alignment horizontal="center"/>
    </xf>
    <xf numFmtId="164" fontId="4" fillId="10" borderId="3" xfId="0" applyNumberFormat="1" applyFont="1" applyFill="1" applyBorder="1" applyAlignment="1">
      <alignment horizontal="center"/>
    </xf>
    <xf numFmtId="164" fontId="4" fillId="8" borderId="3" xfId="0" applyNumberFormat="1" applyFont="1" applyFill="1" applyBorder="1" applyAlignment="1">
      <alignment horizontal="center"/>
    </xf>
    <xf numFmtId="0" fontId="4" fillId="12" borderId="3" xfId="0" applyFont="1" applyFill="1" applyBorder="1" applyAlignment="1">
      <alignment horizontal="center"/>
    </xf>
    <xf numFmtId="0" fontId="4" fillId="11" borderId="3" xfId="0" applyFont="1" applyFill="1" applyBorder="1" applyAlignment="1">
      <alignment horizontal="center"/>
    </xf>
    <xf numFmtId="0" fontId="4" fillId="13" borderId="3" xfId="0" applyFont="1" applyFill="1" applyBorder="1" applyAlignment="1">
      <alignment horizontal="center"/>
    </xf>
    <xf numFmtId="0" fontId="4" fillId="14" borderId="3" xfId="0" applyFont="1" applyFill="1" applyBorder="1" applyAlignment="1">
      <alignment horizontal="center"/>
    </xf>
    <xf numFmtId="0" fontId="4" fillId="5" borderId="3" xfId="0" applyFont="1" applyFill="1" applyBorder="1" applyAlignment="1">
      <alignment horizontal="center"/>
    </xf>
    <xf numFmtId="0" fontId="4" fillId="10" borderId="3" xfId="0" applyFont="1" applyFill="1" applyBorder="1" applyAlignment="1">
      <alignment horizontal="center"/>
    </xf>
    <xf numFmtId="0" fontId="4" fillId="8" borderId="3" xfId="0" applyFont="1" applyFill="1" applyBorder="1" applyAlignment="1">
      <alignment horizontal="center"/>
    </xf>
    <xf numFmtId="0" fontId="4" fillId="7" borderId="4" xfId="0" applyFont="1" applyFill="1" applyBorder="1" applyAlignment="1">
      <alignment horizontal="center"/>
    </xf>
    <xf numFmtId="164" fontId="4" fillId="7" borderId="4" xfId="0" applyNumberFormat="1" applyFont="1" applyFill="1" applyBorder="1" applyAlignment="1">
      <alignment horizontal="center"/>
    </xf>
    <xf numFmtId="164" fontId="4" fillId="9" borderId="2" xfId="0" applyNumberFormat="1" applyFont="1" applyFill="1" applyBorder="1" applyAlignment="1">
      <alignment horizontal="center"/>
    </xf>
    <xf numFmtId="1" fontId="8" fillId="0" borderId="10" xfId="0" applyNumberFormat="1" applyFont="1" applyBorder="1" applyAlignment="1">
      <alignment horizontal="center"/>
    </xf>
    <xf numFmtId="0" fontId="4" fillId="5" borderId="2" xfId="0" applyFont="1" applyFill="1" applyBorder="1" applyAlignment="1">
      <alignment horizontal="center" vertical="center" wrapText="1"/>
    </xf>
    <xf numFmtId="0" fontId="4" fillId="16" borderId="8" xfId="0" applyFont="1" applyFill="1" applyBorder="1" applyAlignment="1">
      <alignment horizontal="center" vertical="center" wrapText="1"/>
    </xf>
    <xf numFmtId="0" fontId="0" fillId="0" borderId="5" xfId="0" applyBorder="1" applyAlignment="1">
      <alignment horizontal="center"/>
    </xf>
    <xf numFmtId="0" fontId="0" fillId="0" borderId="1" xfId="0" applyBorder="1" applyAlignment="1">
      <alignment horizontal="center"/>
    </xf>
    <xf numFmtId="0" fontId="0" fillId="0" borderId="11" xfId="0" applyBorder="1" applyAlignment="1">
      <alignment horizontal="center"/>
    </xf>
    <xf numFmtId="0" fontId="14" fillId="0" borderId="0" xfId="0" applyFont="1" applyFill="1" applyBorder="1" applyAlignment="1">
      <alignment horizontal="center"/>
    </xf>
    <xf numFmtId="0" fontId="4" fillId="15" borderId="0" xfId="0" quotePrefix="1" applyFont="1" applyFill="1" applyBorder="1" applyAlignment="1">
      <alignment horizontal="center"/>
    </xf>
    <xf numFmtId="0" fontId="5" fillId="15" borderId="0" xfId="0" applyFont="1" applyFill="1" applyBorder="1"/>
    <xf numFmtId="0" fontId="5" fillId="15" borderId="0" xfId="0" applyFont="1" applyFill="1" applyAlignment="1">
      <alignment horizontal="center"/>
    </xf>
    <xf numFmtId="0" fontId="4" fillId="15" borderId="2" xfId="0" applyNumberFormat="1" applyFont="1" applyFill="1" applyBorder="1" applyAlignment="1">
      <alignment horizontal="center"/>
    </xf>
    <xf numFmtId="0" fontId="5" fillId="15" borderId="5" xfId="0" applyFont="1" applyFill="1" applyBorder="1" applyAlignment="1">
      <alignment horizontal="center"/>
    </xf>
    <xf numFmtId="0" fontId="4" fillId="15" borderId="3" xfId="0" applyNumberFormat="1" applyFont="1" applyFill="1" applyBorder="1" applyAlignment="1">
      <alignment horizontal="center"/>
    </xf>
    <xf numFmtId="0" fontId="0" fillId="15" borderId="0" xfId="0" applyFill="1" applyBorder="1"/>
    <xf numFmtId="0" fontId="4" fillId="15" borderId="0" xfId="0" applyFont="1" applyFill="1" applyBorder="1" applyAlignment="1">
      <alignment horizontal="center"/>
    </xf>
    <xf numFmtId="0" fontId="4" fillId="15" borderId="4" xfId="0" applyNumberFormat="1" applyFont="1" applyFill="1" applyBorder="1" applyAlignment="1">
      <alignment horizontal="center"/>
    </xf>
    <xf numFmtId="0" fontId="6" fillId="15" borderId="0" xfId="0" applyFont="1" applyFill="1" applyBorder="1" applyAlignment="1"/>
    <xf numFmtId="164" fontId="0" fillId="15" borderId="0" xfId="0" applyNumberFormat="1" applyFill="1" applyBorder="1"/>
    <xf numFmtId="49" fontId="4" fillId="4" borderId="3" xfId="0" applyNumberFormat="1" applyFont="1" applyFill="1" applyBorder="1" applyAlignment="1">
      <alignment horizontal="center"/>
    </xf>
    <xf numFmtId="0" fontId="0" fillId="16" borderId="7" xfId="0" applyFill="1" applyBorder="1" applyAlignment="1">
      <alignment horizontal="center"/>
    </xf>
    <xf numFmtId="0" fontId="0" fillId="16" borderId="5" xfId="0" applyFill="1" applyBorder="1" applyAlignment="1">
      <alignment horizontal="center"/>
    </xf>
    <xf numFmtId="0" fontId="0" fillId="16" borderId="11" xfId="0" applyFill="1" applyBorder="1" applyAlignment="1">
      <alignment horizontal="center"/>
    </xf>
    <xf numFmtId="0" fontId="0" fillId="16" borderId="1" xfId="0" applyFill="1" applyBorder="1" applyAlignment="1">
      <alignment horizontal="center"/>
    </xf>
    <xf numFmtId="0" fontId="0" fillId="16" borderId="10" xfId="0" applyFill="1" applyBorder="1" applyAlignment="1">
      <alignment horizontal="center"/>
    </xf>
    <xf numFmtId="0" fontId="4" fillId="3" borderId="16" xfId="0" applyFont="1" applyFill="1" applyBorder="1" applyAlignment="1">
      <alignment horizontal="center" vertical="center" wrapText="1"/>
    </xf>
    <xf numFmtId="0" fontId="4" fillId="3" borderId="13" xfId="0" applyFont="1" applyFill="1" applyBorder="1" applyAlignment="1">
      <alignment horizontal="left" vertical="center"/>
    </xf>
    <xf numFmtId="0" fontId="4" fillId="3" borderId="13" xfId="0" applyFont="1" applyFill="1" applyBorder="1" applyAlignment="1">
      <alignment horizontal="center" vertical="center"/>
    </xf>
    <xf numFmtId="0" fontId="4" fillId="7" borderId="13" xfId="0" applyFont="1" applyFill="1" applyBorder="1" applyAlignment="1">
      <alignment horizontal="center" vertical="center"/>
    </xf>
    <xf numFmtId="0" fontId="4" fillId="8" borderId="13" xfId="0" applyFont="1" applyFill="1" applyBorder="1" applyAlignment="1">
      <alignment horizontal="center" vertical="center"/>
    </xf>
    <xf numFmtId="0" fontId="4" fillId="10" borderId="13" xfId="0" applyFont="1" applyFill="1" applyBorder="1" applyAlignment="1">
      <alignment horizontal="center" vertical="center"/>
    </xf>
    <xf numFmtId="0" fontId="4" fillId="5" borderId="13" xfId="0" applyFont="1" applyFill="1" applyBorder="1" applyAlignment="1">
      <alignment horizontal="center" vertical="center"/>
    </xf>
    <xf numFmtId="0" fontId="4" fillId="14" borderId="13" xfId="0" applyFont="1" applyFill="1" applyBorder="1" applyAlignment="1">
      <alignment horizontal="center" vertical="center"/>
    </xf>
    <xf numFmtId="0" fontId="4" fillId="4" borderId="13" xfId="0" applyFont="1" applyFill="1" applyBorder="1" applyAlignment="1">
      <alignment horizontal="center" vertical="center"/>
    </xf>
    <xf numFmtId="0" fontId="4" fillId="15" borderId="13" xfId="0" applyFont="1" applyFill="1" applyBorder="1" applyAlignment="1">
      <alignment horizontal="center" vertical="center"/>
    </xf>
    <xf numFmtId="0" fontId="4" fillId="11" borderId="13" xfId="0" applyFont="1" applyFill="1" applyBorder="1" applyAlignment="1">
      <alignment horizontal="center" vertical="center"/>
    </xf>
    <xf numFmtId="0" fontId="4" fillId="12" borderId="13" xfId="0" applyFont="1" applyFill="1" applyBorder="1" applyAlignment="1">
      <alignment horizontal="center" vertical="center"/>
    </xf>
    <xf numFmtId="0" fontId="4" fillId="6" borderId="13" xfId="0" applyFont="1" applyFill="1" applyBorder="1" applyAlignment="1">
      <alignment horizontal="center" vertical="center"/>
    </xf>
    <xf numFmtId="0" fontId="4" fillId="9" borderId="14" xfId="0" applyFont="1" applyFill="1" applyBorder="1" applyAlignment="1">
      <alignment horizontal="center" vertical="center"/>
    </xf>
    <xf numFmtId="0" fontId="5" fillId="4" borderId="0" xfId="0" applyFont="1" applyFill="1" applyBorder="1" applyAlignment="1">
      <alignment horizontal="center"/>
    </xf>
    <xf numFmtId="0" fontId="0" fillId="0" borderId="7" xfId="0" applyFill="1" applyBorder="1" applyAlignment="1">
      <alignment horizontal="center"/>
    </xf>
    <xf numFmtId="165" fontId="5" fillId="0" borderId="8" xfId="0" applyNumberFormat="1" applyFont="1" applyFill="1" applyBorder="1" applyAlignment="1">
      <alignment horizontal="center"/>
    </xf>
    <xf numFmtId="2" fontId="0" fillId="0" borderId="8" xfId="0" applyNumberFormat="1" applyFill="1" applyBorder="1" applyAlignment="1">
      <alignment horizontal="center"/>
    </xf>
    <xf numFmtId="0" fontId="0" fillId="0" borderId="9" xfId="0" applyFill="1" applyBorder="1" applyAlignment="1">
      <alignment horizontal="center"/>
    </xf>
    <xf numFmtId="2" fontId="5" fillId="0" borderId="0" xfId="0" applyNumberFormat="1" applyFont="1" applyFill="1" applyBorder="1" applyAlignment="1">
      <alignment horizontal="center"/>
    </xf>
    <xf numFmtId="0" fontId="5" fillId="0" borderId="8" xfId="0" applyNumberFormat="1" applyFont="1" applyFill="1" applyBorder="1" applyAlignment="1">
      <alignment horizontal="center"/>
    </xf>
    <xf numFmtId="0" fontId="5" fillId="0" borderId="9" xfId="0" applyNumberFormat="1" applyFont="1" applyFill="1" applyBorder="1" applyAlignment="1">
      <alignment horizontal="center"/>
    </xf>
    <xf numFmtId="164" fontId="4" fillId="6" borderId="3" xfId="0" applyNumberFormat="1" applyFont="1" applyFill="1" applyBorder="1" applyAlignment="1">
      <alignment horizontal="center"/>
    </xf>
    <xf numFmtId="164" fontId="4" fillId="5" borderId="3" xfId="0" applyNumberFormat="1" applyFont="1" applyFill="1" applyBorder="1" applyAlignment="1">
      <alignment horizontal="center"/>
    </xf>
    <xf numFmtId="49" fontId="4" fillId="14" borderId="3" xfId="0" applyNumberFormat="1" applyFont="1" applyFill="1" applyBorder="1" applyAlignment="1">
      <alignment horizontal="center"/>
    </xf>
    <xf numFmtId="164" fontId="4" fillId="3" borderId="13" xfId="0" applyNumberFormat="1" applyFont="1" applyFill="1" applyBorder="1" applyAlignment="1">
      <alignment horizontal="center" vertical="center" wrapText="1"/>
    </xf>
    <xf numFmtId="0" fontId="4" fillId="3" borderId="13" xfId="0" applyFont="1" applyFill="1" applyBorder="1" applyAlignment="1">
      <alignment horizontal="center" vertical="center" wrapText="1"/>
    </xf>
    <xf numFmtId="0" fontId="5" fillId="0" borderId="8" xfId="0" applyFont="1" applyFill="1" applyBorder="1"/>
    <xf numFmtId="0" fontId="5" fillId="0" borderId="8" xfId="0" applyFont="1" applyFill="1" applyBorder="1" applyAlignment="1">
      <alignment horizontal="center"/>
    </xf>
    <xf numFmtId="0" fontId="5" fillId="0" borderId="0" xfId="0" applyFont="1" applyFill="1" applyBorder="1"/>
    <xf numFmtId="0" fontId="5" fillId="0" borderId="1" xfId="0" applyFont="1" applyFill="1" applyBorder="1"/>
    <xf numFmtId="0" fontId="5" fillId="0" borderId="9" xfId="0" applyFont="1" applyFill="1" applyBorder="1" applyAlignment="1">
      <alignment horizontal="center"/>
    </xf>
    <xf numFmtId="0" fontId="5" fillId="0" borderId="6" xfId="0" applyFont="1" applyFill="1" applyBorder="1" applyAlignment="1">
      <alignment horizontal="center"/>
    </xf>
    <xf numFmtId="0" fontId="5" fillId="0" borderId="1" xfId="0" applyFont="1" applyFill="1" applyBorder="1" applyAlignment="1">
      <alignment horizontal="center"/>
    </xf>
    <xf numFmtId="0" fontId="5" fillId="0" borderId="10" xfId="0" applyFont="1" applyFill="1" applyBorder="1" applyAlignment="1">
      <alignment horizontal="center"/>
    </xf>
    <xf numFmtId="49" fontId="0" fillId="14" borderId="0" xfId="0" applyNumberFormat="1" applyFill="1" applyBorder="1" applyAlignment="1">
      <alignment horizontal="center"/>
    </xf>
    <xf numFmtId="0" fontId="0" fillId="19" borderId="0" xfId="0" applyFill="1" applyBorder="1"/>
    <xf numFmtId="0" fontId="4" fillId="19" borderId="0" xfId="0" quotePrefix="1" applyFont="1" applyFill="1" applyBorder="1" applyAlignment="1">
      <alignment horizontal="center"/>
    </xf>
    <xf numFmtId="0" fontId="5" fillId="19" borderId="0" xfId="0" applyFont="1" applyFill="1"/>
    <xf numFmtId="0" fontId="0" fillId="19" borderId="0" xfId="0" applyFill="1" applyAlignment="1">
      <alignment horizontal="center"/>
    </xf>
    <xf numFmtId="0" fontId="4" fillId="19" borderId="2" xfId="0" applyNumberFormat="1" applyFont="1" applyFill="1" applyBorder="1" applyAlignment="1">
      <alignment horizontal="center"/>
    </xf>
    <xf numFmtId="0" fontId="4" fillId="19" borderId="3" xfId="0" applyNumberFormat="1" applyFont="1" applyFill="1" applyBorder="1" applyAlignment="1">
      <alignment horizontal="center"/>
    </xf>
    <xf numFmtId="0" fontId="0" fillId="19" borderId="0" xfId="0" applyFill="1"/>
    <xf numFmtId="0" fontId="4" fillId="19" borderId="0" xfId="0" applyFont="1" applyFill="1" applyBorder="1" applyAlignment="1">
      <alignment horizontal="center"/>
    </xf>
    <xf numFmtId="0" fontId="4" fillId="19" borderId="4" xfId="0" applyNumberFormat="1" applyFont="1" applyFill="1" applyBorder="1" applyAlignment="1">
      <alignment horizontal="center"/>
    </xf>
    <xf numFmtId="0" fontId="6" fillId="19" borderId="0" xfId="0" applyFont="1" applyFill="1" applyBorder="1" applyAlignment="1"/>
    <xf numFmtId="49" fontId="0" fillId="19" borderId="0" xfId="0" applyNumberFormat="1" applyFill="1" applyBorder="1"/>
    <xf numFmtId="0" fontId="5" fillId="14" borderId="0" xfId="0" applyFont="1" applyFill="1" applyBorder="1" applyAlignment="1">
      <alignment horizontal="center"/>
    </xf>
    <xf numFmtId="0" fontId="4" fillId="14" borderId="0" xfId="0" quotePrefix="1" applyFont="1" applyFill="1" applyBorder="1" applyAlignment="1">
      <alignment horizontal="center"/>
    </xf>
    <xf numFmtId="0" fontId="5" fillId="14" borderId="0" xfId="0" applyFont="1" applyFill="1" applyBorder="1"/>
    <xf numFmtId="0" fontId="0" fillId="14" borderId="0" xfId="0" applyFill="1" applyAlignment="1">
      <alignment horizontal="center"/>
    </xf>
    <xf numFmtId="0" fontId="4" fillId="14" borderId="2" xfId="0" applyNumberFormat="1" applyFont="1" applyFill="1" applyBorder="1" applyAlignment="1">
      <alignment horizontal="center"/>
    </xf>
    <xf numFmtId="0" fontId="4" fillId="14" borderId="3" xfId="0" applyNumberFormat="1" applyFont="1" applyFill="1" applyBorder="1" applyAlignment="1">
      <alignment horizontal="center"/>
    </xf>
    <xf numFmtId="0" fontId="6" fillId="14" borderId="0" xfId="0" applyFont="1" applyFill="1" applyBorder="1" applyAlignment="1"/>
    <xf numFmtId="0" fontId="4" fillId="18" borderId="7" xfId="0" quotePrefix="1" applyFont="1" applyFill="1" applyBorder="1" applyAlignment="1">
      <alignment horizontal="center"/>
    </xf>
    <xf numFmtId="0" fontId="4" fillId="18" borderId="5" xfId="0" quotePrefix="1" applyFont="1" applyFill="1" applyBorder="1" applyAlignment="1">
      <alignment horizontal="center"/>
    </xf>
    <xf numFmtId="0" fontId="5" fillId="0" borderId="7" xfId="0" applyFont="1" applyFill="1" applyBorder="1"/>
    <xf numFmtId="0" fontId="5" fillId="0" borderId="5" xfId="0" applyFont="1" applyFill="1" applyBorder="1"/>
    <xf numFmtId="0" fontId="5" fillId="0" borderId="11" xfId="0" applyFont="1" applyFill="1" applyBorder="1"/>
    <xf numFmtId="0" fontId="0" fillId="0" borderId="8" xfId="0" applyBorder="1"/>
    <xf numFmtId="49" fontId="0" fillId="0" borderId="8" xfId="0" applyNumberFormat="1" applyBorder="1"/>
    <xf numFmtId="49" fontId="0" fillId="0" borderId="1" xfId="0" applyNumberFormat="1" applyBorder="1"/>
    <xf numFmtId="0" fontId="0" fillId="0" borderId="8" xfId="0" applyBorder="1" applyAlignment="1">
      <alignment horizontal="center"/>
    </xf>
    <xf numFmtId="0" fontId="0" fillId="0" borderId="7" xfId="0" applyBorder="1" applyAlignment="1">
      <alignment horizontal="center"/>
    </xf>
    <xf numFmtId="0" fontId="4" fillId="18" borderId="11" xfId="0" quotePrefix="1" applyFont="1" applyFill="1" applyBorder="1" applyAlignment="1">
      <alignment horizontal="center"/>
    </xf>
    <xf numFmtId="0" fontId="4" fillId="3" borderId="7" xfId="0" applyFont="1" applyFill="1" applyBorder="1" applyAlignment="1">
      <alignment horizontal="center" vertical="center" wrapText="1"/>
    </xf>
    <xf numFmtId="0" fontId="4" fillId="3" borderId="8" xfId="0" applyFont="1" applyFill="1" applyBorder="1" applyAlignment="1">
      <alignment horizontal="left" vertical="center"/>
    </xf>
    <xf numFmtId="0" fontId="4" fillId="3" borderId="8" xfId="0" applyFont="1" applyFill="1" applyBorder="1" applyAlignment="1">
      <alignment horizontal="center" vertical="center"/>
    </xf>
    <xf numFmtId="164" fontId="4" fillId="3" borderId="8" xfId="0" applyNumberFormat="1"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7" borderId="8" xfId="0" applyFont="1" applyFill="1" applyBorder="1" applyAlignment="1">
      <alignment horizontal="center" vertical="center"/>
    </xf>
    <xf numFmtId="0" fontId="4" fillId="8" borderId="8" xfId="0" applyFont="1" applyFill="1" applyBorder="1" applyAlignment="1">
      <alignment horizontal="center" vertical="center"/>
    </xf>
    <xf numFmtId="0" fontId="4" fillId="10" borderId="8" xfId="0" applyFont="1" applyFill="1" applyBorder="1" applyAlignment="1">
      <alignment horizontal="center" vertical="center"/>
    </xf>
    <xf numFmtId="0" fontId="4" fillId="5" borderId="8" xfId="0" applyFont="1" applyFill="1" applyBorder="1" applyAlignment="1">
      <alignment horizontal="center" vertical="center"/>
    </xf>
    <xf numFmtId="0" fontId="4" fillId="14" borderId="8" xfId="0" applyFont="1" applyFill="1" applyBorder="1" applyAlignment="1">
      <alignment horizontal="center" vertical="center"/>
    </xf>
    <xf numFmtId="0" fontId="4" fillId="4" borderId="8" xfId="0" applyFont="1" applyFill="1" applyBorder="1" applyAlignment="1">
      <alignment horizontal="center" vertical="center"/>
    </xf>
    <xf numFmtId="0" fontId="4" fillId="15" borderId="8" xfId="0" applyFont="1" applyFill="1" applyBorder="1" applyAlignment="1">
      <alignment horizontal="center" vertical="center"/>
    </xf>
    <xf numFmtId="0" fontId="4" fillId="11" borderId="8" xfId="0" applyFont="1" applyFill="1" applyBorder="1" applyAlignment="1">
      <alignment horizontal="center" vertical="center"/>
    </xf>
    <xf numFmtId="0" fontId="4" fillId="12" borderId="8" xfId="0" applyFont="1" applyFill="1" applyBorder="1" applyAlignment="1">
      <alignment horizontal="center" vertical="center"/>
    </xf>
    <xf numFmtId="0" fontId="4" fillId="6" borderId="8" xfId="0" applyFont="1" applyFill="1" applyBorder="1" applyAlignment="1">
      <alignment horizontal="center" vertical="center"/>
    </xf>
    <xf numFmtId="0" fontId="4" fillId="9" borderId="9" xfId="0" applyFont="1" applyFill="1" applyBorder="1" applyAlignment="1">
      <alignment horizontal="center" vertical="center"/>
    </xf>
    <xf numFmtId="0" fontId="0" fillId="0" borderId="8" xfId="0" applyBorder="1" applyAlignment="1">
      <alignment horizontal="left"/>
    </xf>
    <xf numFmtId="164" fontId="0" fillId="0" borderId="8" xfId="0" applyNumberFormat="1" applyBorder="1" applyAlignment="1">
      <alignment horizontal="center"/>
    </xf>
    <xf numFmtId="0" fontId="5" fillId="0" borderId="8" xfId="0" applyFont="1" applyBorder="1" applyAlignment="1">
      <alignment horizontal="center"/>
    </xf>
    <xf numFmtId="0" fontId="5" fillId="0" borderId="9" xfId="0" applyFont="1" applyBorder="1" applyAlignment="1">
      <alignment horizontal="center"/>
    </xf>
    <xf numFmtId="0" fontId="0" fillId="5" borderId="7" xfId="0" applyFill="1" applyBorder="1" applyAlignment="1">
      <alignment horizontal="center"/>
    </xf>
    <xf numFmtId="165" fontId="5" fillId="0" borderId="8" xfId="0" applyNumberFormat="1" applyFont="1" applyBorder="1" applyAlignment="1">
      <alignment horizontal="center"/>
    </xf>
    <xf numFmtId="2" fontId="0" fillId="0" borderId="8" xfId="0" applyNumberFormat="1" applyBorder="1" applyAlignment="1">
      <alignment horizontal="center"/>
    </xf>
    <xf numFmtId="0" fontId="0" fillId="0" borderId="9" xfId="0" applyBorder="1" applyAlignment="1">
      <alignment horizontal="center"/>
    </xf>
    <xf numFmtId="0" fontId="0" fillId="5" borderId="9" xfId="0" applyFill="1" applyBorder="1" applyAlignment="1">
      <alignment horizontal="center"/>
    </xf>
    <xf numFmtId="0" fontId="4" fillId="9" borderId="8" xfId="0" applyFont="1" applyFill="1" applyBorder="1" applyAlignment="1">
      <alignment horizontal="center"/>
    </xf>
    <xf numFmtId="164" fontId="4" fillId="9" borderId="9" xfId="0" applyNumberFormat="1" applyFont="1" applyFill="1" applyBorder="1" applyAlignment="1">
      <alignment horizontal="center"/>
    </xf>
    <xf numFmtId="0" fontId="0" fillId="0" borderId="0" xfId="0" applyAlignment="1">
      <alignment horizontal="left"/>
    </xf>
    <xf numFmtId="0" fontId="5" fillId="0" borderId="6" xfId="0" applyFont="1" applyBorder="1" applyAlignment="1">
      <alignment horizontal="center"/>
    </xf>
    <xf numFmtId="0" fontId="0" fillId="5" borderId="5" xfId="0" applyFill="1" applyBorder="1" applyAlignment="1">
      <alignment horizontal="center"/>
    </xf>
    <xf numFmtId="0" fontId="0" fillId="0" borderId="6" xfId="0" applyBorder="1" applyAlignment="1">
      <alignment horizontal="center"/>
    </xf>
    <xf numFmtId="0" fontId="0" fillId="5" borderId="6" xfId="0" applyFill="1" applyBorder="1" applyAlignment="1">
      <alignment horizontal="center"/>
    </xf>
    <xf numFmtId="0" fontId="4" fillId="6" borderId="0" xfId="0" applyFont="1" applyFill="1" applyAlignment="1">
      <alignment horizontal="center"/>
    </xf>
    <xf numFmtId="164" fontId="4" fillId="6" borderId="6" xfId="0" applyNumberFormat="1" applyFont="1" applyFill="1" applyBorder="1" applyAlignment="1">
      <alignment horizontal="center"/>
    </xf>
    <xf numFmtId="0" fontId="4" fillId="12" borderId="0" xfId="0" applyFont="1" applyFill="1" applyAlignment="1">
      <alignment horizontal="center"/>
    </xf>
    <xf numFmtId="164" fontId="4" fillId="12" borderId="6" xfId="0" applyNumberFormat="1" applyFont="1" applyFill="1" applyBorder="1" applyAlignment="1">
      <alignment horizontal="center"/>
    </xf>
    <xf numFmtId="0" fontId="4" fillId="11" borderId="0" xfId="0" applyFont="1" applyFill="1" applyAlignment="1">
      <alignment horizontal="center"/>
    </xf>
    <xf numFmtId="164" fontId="4" fillId="11" borderId="6" xfId="0" applyNumberFormat="1" applyFont="1" applyFill="1" applyBorder="1" applyAlignment="1">
      <alignment horizontal="center"/>
    </xf>
    <xf numFmtId="0" fontId="4" fillId="0" borderId="0" xfId="0" applyFont="1" applyAlignment="1">
      <alignment horizontal="center"/>
    </xf>
    <xf numFmtId="0" fontId="4" fillId="13" borderId="0" xfId="0" applyFont="1" applyFill="1" applyAlignment="1">
      <alignment horizontal="center"/>
    </xf>
    <xf numFmtId="164" fontId="4" fillId="13" borderId="6" xfId="0" applyNumberFormat="1" applyFont="1" applyFill="1" applyBorder="1" applyAlignment="1">
      <alignment horizontal="center"/>
    </xf>
    <xf numFmtId="0" fontId="4" fillId="4" borderId="0" xfId="0" applyFont="1" applyFill="1" applyAlignment="1">
      <alignment horizontal="center"/>
    </xf>
    <xf numFmtId="164" fontId="4" fillId="4" borderId="6" xfId="0" applyNumberFormat="1" applyFont="1" applyFill="1" applyBorder="1" applyAlignment="1">
      <alignment horizontal="center"/>
    </xf>
    <xf numFmtId="0" fontId="4" fillId="14" borderId="0" xfId="0" applyFont="1" applyFill="1" applyAlignment="1">
      <alignment horizontal="center"/>
    </xf>
    <xf numFmtId="164" fontId="4" fillId="14" borderId="6" xfId="0" applyNumberFormat="1" applyFont="1" applyFill="1" applyBorder="1" applyAlignment="1">
      <alignment horizontal="center"/>
    </xf>
    <xf numFmtId="0" fontId="4" fillId="5" borderId="0" xfId="0" applyFont="1" applyFill="1" applyAlignment="1">
      <alignment horizontal="center"/>
    </xf>
    <xf numFmtId="164" fontId="4" fillId="5" borderId="6" xfId="0" applyNumberFormat="1" applyFont="1" applyFill="1" applyBorder="1" applyAlignment="1">
      <alignment horizontal="center"/>
    </xf>
    <xf numFmtId="0" fontId="4" fillId="10" borderId="0" xfId="0" applyFont="1" applyFill="1" applyAlignment="1">
      <alignment horizontal="center"/>
    </xf>
    <xf numFmtId="164" fontId="4" fillId="10" borderId="6" xfId="0" applyNumberFormat="1" applyFont="1" applyFill="1" applyBorder="1" applyAlignment="1">
      <alignment horizontal="center"/>
    </xf>
    <xf numFmtId="164" fontId="4" fillId="8" borderId="6" xfId="0" applyNumberFormat="1" applyFont="1" applyFill="1" applyBorder="1" applyAlignment="1">
      <alignment horizontal="center"/>
    </xf>
    <xf numFmtId="0" fontId="4" fillId="7" borderId="1" xfId="0" applyFont="1" applyFill="1" applyBorder="1" applyAlignment="1">
      <alignment horizontal="center"/>
    </xf>
    <xf numFmtId="164" fontId="4" fillId="7" borderId="10" xfId="0" applyNumberFormat="1" applyFont="1" applyFill="1" applyBorder="1" applyAlignment="1">
      <alignment horizontal="center"/>
    </xf>
    <xf numFmtId="164" fontId="0" fillId="0" borderId="1" xfId="0" applyNumberFormat="1" applyBorder="1" applyAlignment="1">
      <alignment horizontal="center"/>
    </xf>
    <xf numFmtId="0" fontId="5" fillId="0" borderId="1" xfId="0" applyFont="1" applyBorder="1" applyAlignment="1">
      <alignment horizontal="center"/>
    </xf>
    <xf numFmtId="0" fontId="5" fillId="0" borderId="10" xfId="0" applyFont="1" applyBorder="1" applyAlignment="1">
      <alignment horizontal="center"/>
    </xf>
    <xf numFmtId="0" fontId="0" fillId="5" borderId="11" xfId="0" applyFill="1" applyBorder="1" applyAlignment="1">
      <alignment horizontal="center"/>
    </xf>
    <xf numFmtId="165" fontId="5" fillId="0" borderId="1" xfId="0" applyNumberFormat="1" applyFont="1" applyBorder="1" applyAlignment="1">
      <alignment horizontal="center"/>
    </xf>
    <xf numFmtId="2" fontId="0" fillId="0" borderId="1" xfId="0" applyNumberFormat="1" applyBorder="1" applyAlignment="1">
      <alignment horizontal="center"/>
    </xf>
    <xf numFmtId="0" fontId="0" fillId="0" borderId="10" xfId="0" applyBorder="1" applyAlignment="1">
      <alignment horizontal="center"/>
    </xf>
    <xf numFmtId="0" fontId="0" fillId="5" borderId="10" xfId="0" applyFill="1" applyBorder="1" applyAlignment="1">
      <alignment horizontal="center"/>
    </xf>
    <xf numFmtId="0" fontId="8" fillId="0" borderId="0" xfId="0" applyFont="1" applyAlignment="1">
      <alignment horizontal="center" vertical="center"/>
    </xf>
    <xf numFmtId="0" fontId="8" fillId="0" borderId="11" xfId="0" applyFont="1" applyBorder="1" applyAlignment="1">
      <alignment horizontal="center" vertical="center"/>
    </xf>
    <xf numFmtId="1" fontId="8" fillId="0" borderId="0" xfId="0" applyNumberFormat="1" applyFont="1" applyAlignment="1">
      <alignment horizontal="center"/>
    </xf>
    <xf numFmtId="0" fontId="4" fillId="0" borderId="0" xfId="0" applyFont="1" applyAlignment="1">
      <alignment horizontal="left"/>
    </xf>
    <xf numFmtId="0" fontId="5" fillId="0" borderId="7" xfId="0" applyFont="1" applyFill="1" applyBorder="1" applyAlignment="1">
      <alignment horizontal="center"/>
    </xf>
    <xf numFmtId="0" fontId="5" fillId="0" borderId="5" xfId="0" applyFont="1" applyFill="1" applyBorder="1" applyAlignment="1">
      <alignment horizontal="center"/>
    </xf>
    <xf numFmtId="0" fontId="5" fillId="0" borderId="11" xfId="0" applyFont="1" applyFill="1" applyBorder="1" applyAlignment="1">
      <alignment horizontal="center"/>
    </xf>
    <xf numFmtId="0" fontId="0" fillId="0" borderId="0" xfId="0" applyBorder="1" applyAlignment="1">
      <alignment horizontal="left"/>
    </xf>
    <xf numFmtId="165" fontId="5" fillId="0" borderId="0" xfId="0" applyNumberFormat="1" applyFont="1" applyBorder="1" applyAlignment="1">
      <alignment horizontal="center"/>
    </xf>
    <xf numFmtId="0" fontId="5" fillId="0" borderId="5" xfId="0" applyFont="1" applyBorder="1" applyAlignment="1">
      <alignment horizontal="center"/>
    </xf>
    <xf numFmtId="0" fontId="5" fillId="0" borderId="0" xfId="0" applyFont="1" applyBorder="1" applyAlignment="1">
      <alignment horizontal="left"/>
    </xf>
    <xf numFmtId="164" fontId="5" fillId="0" borderId="0" xfId="0" applyNumberFormat="1" applyFont="1" applyBorder="1" applyAlignment="1">
      <alignment horizontal="center"/>
    </xf>
    <xf numFmtId="0" fontId="5" fillId="0" borderId="1" xfId="0" applyFont="1" applyBorder="1" applyAlignment="1">
      <alignment horizontal="left"/>
    </xf>
    <xf numFmtId="0" fontId="4" fillId="14" borderId="0" xfId="0" applyFont="1" applyFill="1" applyBorder="1" applyAlignment="1">
      <alignment horizontal="center"/>
    </xf>
    <xf numFmtId="0" fontId="0" fillId="5" borderId="8" xfId="0" applyFill="1" applyBorder="1" applyAlignment="1">
      <alignment horizontal="center"/>
    </xf>
    <xf numFmtId="49" fontId="4" fillId="0" borderId="0" xfId="0" applyNumberFormat="1" applyFont="1" applyAlignment="1">
      <alignment horizontal="center"/>
    </xf>
    <xf numFmtId="0" fontId="5" fillId="0" borderId="0" xfId="0" applyFont="1" applyAlignment="1">
      <alignment horizontal="center"/>
    </xf>
    <xf numFmtId="165" fontId="5" fillId="0" borderId="0" xfId="0" applyNumberFormat="1" applyFont="1" applyAlignment="1">
      <alignment horizontal="center"/>
    </xf>
    <xf numFmtId="0" fontId="0" fillId="16" borderId="0" xfId="0" applyFill="1" applyAlignment="1">
      <alignment horizontal="center"/>
    </xf>
    <xf numFmtId="49" fontId="4" fillId="6" borderId="6" xfId="0" applyNumberFormat="1" applyFont="1" applyFill="1" applyBorder="1" applyAlignment="1">
      <alignment horizontal="center"/>
    </xf>
    <xf numFmtId="49" fontId="0" fillId="0" borderId="0" xfId="0" applyNumberFormat="1" applyAlignment="1">
      <alignment horizontal="center"/>
    </xf>
    <xf numFmtId="49" fontId="4" fillId="4" borderId="6" xfId="0" applyNumberFormat="1" applyFont="1" applyFill="1" applyBorder="1" applyAlignment="1">
      <alignment horizontal="center"/>
    </xf>
    <xf numFmtId="164" fontId="4" fillId="10" borderId="0" xfId="0" applyNumberFormat="1" applyFont="1" applyFill="1" applyAlignment="1">
      <alignment horizontal="center"/>
    </xf>
    <xf numFmtId="0" fontId="4" fillId="7" borderId="1" xfId="0" applyFont="1" applyFill="1" applyBorder="1" applyAlignment="1">
      <alignment horizontal="center" vertical="center"/>
    </xf>
    <xf numFmtId="49" fontId="4" fillId="7" borderId="10" xfId="0" applyNumberFormat="1" applyFont="1" applyFill="1" applyBorder="1" applyAlignment="1">
      <alignment horizontal="center"/>
    </xf>
    <xf numFmtId="49" fontId="0" fillId="0" borderId="1" xfId="0" applyNumberFormat="1" applyBorder="1" applyAlignment="1">
      <alignment horizontal="center"/>
    </xf>
    <xf numFmtId="0" fontId="0" fillId="5" borderId="1" xfId="0" applyFill="1" applyBorder="1" applyAlignment="1">
      <alignment horizontal="center"/>
    </xf>
    <xf numFmtId="0" fontId="4" fillId="0" borderId="0" xfId="0" applyFont="1"/>
    <xf numFmtId="0" fontId="4" fillId="18" borderId="7" xfId="0" applyNumberFormat="1" applyFont="1" applyFill="1" applyBorder="1" applyAlignment="1">
      <alignment horizontal="center"/>
    </xf>
    <xf numFmtId="0" fontId="4" fillId="18" borderId="5" xfId="0" applyNumberFormat="1" applyFont="1" applyFill="1" applyBorder="1" applyAlignment="1">
      <alignment horizontal="center"/>
    </xf>
    <xf numFmtId="0" fontId="4" fillId="18" borderId="11" xfId="0" applyNumberFormat="1" applyFont="1" applyFill="1" applyBorder="1" applyAlignment="1">
      <alignment horizontal="center"/>
    </xf>
    <xf numFmtId="0" fontId="5" fillId="14" borderId="0" xfId="0" applyFont="1" applyFill="1"/>
    <xf numFmtId="0" fontId="3" fillId="2" borderId="0" xfId="0" applyFont="1" applyFill="1" applyBorder="1" applyAlignment="1">
      <alignment horizontal="center"/>
    </xf>
    <xf numFmtId="0" fontId="4" fillId="0" borderId="0" xfId="0" applyFont="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5" fillId="0" borderId="0" xfId="0" applyFont="1" applyAlignment="1">
      <alignment horizontal="left" vertical="top" wrapText="1"/>
    </xf>
    <xf numFmtId="0" fontId="5" fillId="17" borderId="9" xfId="0" applyFont="1" applyFill="1" applyBorder="1" applyAlignment="1">
      <alignment horizontal="center" vertical="center"/>
    </xf>
    <xf numFmtId="0" fontId="5" fillId="17" borderId="10" xfId="0" applyFont="1" applyFill="1" applyBorder="1" applyAlignment="1">
      <alignment horizontal="center" vertical="center"/>
    </xf>
    <xf numFmtId="49" fontId="0" fillId="0" borderId="8" xfId="0" applyNumberFormat="1" applyBorder="1" applyAlignment="1">
      <alignment horizontal="center"/>
    </xf>
    <xf numFmtId="49" fontId="4" fillId="0" borderId="0" xfId="0" applyNumberFormat="1" applyFont="1" applyBorder="1" applyAlignment="1">
      <alignment horizontal="center"/>
    </xf>
    <xf numFmtId="0" fontId="4" fillId="7" borderId="0" xfId="0" applyFont="1" applyFill="1" applyBorder="1" applyAlignment="1">
      <alignment horizontal="center"/>
    </xf>
    <xf numFmtId="0" fontId="5" fillId="19" borderId="0" xfId="0" applyFont="1" applyFill="1" applyBorder="1" applyAlignment="1">
      <alignment horizontal="center"/>
    </xf>
    <xf numFmtId="0" fontId="5" fillId="11" borderId="0" xfId="0" applyFont="1" applyFill="1" applyBorder="1" applyAlignment="1">
      <alignment horizontal="center"/>
    </xf>
    <xf numFmtId="0" fontId="4" fillId="6" borderId="4" xfId="0" applyNumberFormat="1" applyFont="1" applyFill="1" applyBorder="1" applyAlignment="1">
      <alignment horizontal="center"/>
    </xf>
    <xf numFmtId="0" fontId="4" fillId="4" borderId="4" xfId="0" applyNumberFormat="1" applyFont="1" applyFill="1" applyBorder="1" applyAlignment="1">
      <alignment horizontal="center"/>
    </xf>
    <xf numFmtId="0" fontId="4" fillId="14" borderId="4" xfId="0" applyNumberFormat="1" applyFont="1" applyFill="1" applyBorder="1" applyAlignment="1">
      <alignment horizontal="center"/>
    </xf>
    <xf numFmtId="0" fontId="5" fillId="5" borderId="0" xfId="0" applyFont="1" applyFill="1" applyBorder="1" applyAlignment="1">
      <alignment horizontal="center"/>
    </xf>
    <xf numFmtId="0" fontId="5" fillId="10" borderId="0" xfId="0" applyFont="1" applyFill="1" applyBorder="1" applyAlignment="1">
      <alignment horizontal="center"/>
    </xf>
    <xf numFmtId="0" fontId="5" fillId="8" borderId="0" xfId="0" applyFont="1" applyFill="1" applyBorder="1" applyAlignment="1">
      <alignment horizontal="center"/>
    </xf>
    <xf numFmtId="0" fontId="5" fillId="7" borderId="0" xfId="0" applyFont="1" applyFill="1" applyBorder="1" applyAlignment="1">
      <alignment horizontal="center"/>
    </xf>
  </cellXfs>
  <cellStyles count="4">
    <cellStyle name="Hyperlink" xfId="1" builtinId="8"/>
    <cellStyle name="Normal" xfId="0" builtinId="0"/>
    <cellStyle name="Normal 2 2" xfId="2" xr:uid="{00000000-0005-0000-0000-000002000000}"/>
    <cellStyle name="Normal 3" xfId="3" xr:uid="{00000000-0005-0000-0000-000003000000}"/>
  </cellStyles>
  <dxfs count="1595">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FF00"/>
        </patternFill>
      </fill>
    </dxf>
    <dxf>
      <fill>
        <patternFill>
          <bgColor rgb="FFFFFF99"/>
        </patternFill>
      </fill>
    </dxf>
    <dxf>
      <fill>
        <patternFill>
          <bgColor theme="9" tint="0.39994506668294322"/>
        </patternFill>
      </fill>
    </dxf>
    <dxf>
      <fill>
        <patternFill>
          <bgColor theme="9" tint="0.39994506668294322"/>
        </patternFill>
      </fill>
    </dxf>
    <dxf>
      <fill>
        <patternFill>
          <bgColor rgb="FF92D050"/>
        </patternFill>
      </fill>
    </dxf>
    <dxf>
      <fill>
        <patternFill>
          <bgColor theme="6" tint="0.39994506668294322"/>
        </patternFill>
      </fill>
    </dxf>
    <dxf>
      <fill>
        <patternFill>
          <bgColor theme="6" tint="0.39994506668294322"/>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39994506668294322"/>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39994506668294322"/>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39994506668294322"/>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39994506668294322"/>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39994506668294322"/>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39994506668294322"/>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39994506668294322"/>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39994506668294322"/>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FF00"/>
        </patternFill>
      </fill>
    </dxf>
    <dxf>
      <fill>
        <patternFill>
          <bgColor rgb="FFFFFF99"/>
        </patternFill>
      </fill>
    </dxf>
    <dxf>
      <fill>
        <patternFill>
          <bgColor theme="9" tint="0.39994506668294322"/>
        </patternFill>
      </fill>
    </dxf>
    <dxf>
      <fill>
        <patternFill>
          <bgColor theme="9" tint="0.39994506668294322"/>
        </patternFill>
      </fill>
    </dxf>
    <dxf>
      <fill>
        <patternFill>
          <bgColor rgb="FF92D050"/>
        </patternFill>
      </fill>
    </dxf>
    <dxf>
      <fill>
        <patternFill>
          <bgColor theme="6"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10" Type="http://schemas.openxmlformats.org/officeDocument/2006/relationships/externalLink" Target="externalLinks/externalLink4.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0.0.40\home\Downloads\Championship-2017-R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wnloads\Championship-2017-R1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piarc%20and%20MX5\Championship-2017-R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X5%20Championship%202017%20R1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piarc%20and%20MX5\MX5%20Championship%202017%20R1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MX5%20Championship%202018%20R1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piarc%20and%20MX5\MX5%20Championship%202018%20R1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MX5%20Championship%202019%20R1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piarc%20and%20MX5\MX5%20Championship%202019%20R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mpionship Points"/>
      <sheetName val="Rd1 Broadford"/>
      <sheetName val="Rd2 Winton"/>
      <sheetName val="Rd3 Winton"/>
      <sheetName val="Rd4 Sandown"/>
      <sheetName val="Rd5 Sandown"/>
      <sheetName val="Rd6 PI"/>
      <sheetName val="Rd7 Winton"/>
      <sheetName val="Rd8 Sandown"/>
      <sheetName val="Rd9 SMSP"/>
      <sheetName val="Rd10 PI"/>
      <sheetName val="Championship Scoring"/>
    </sheetNames>
    <sheetDataSet>
      <sheetData sheetId="0" refreshError="1"/>
      <sheetData sheetId="1">
        <row r="2">
          <cell r="AE2" t="str">
            <v>SNA</v>
          </cell>
          <cell r="AF2" t="str">
            <v>Robert Downes</v>
          </cell>
          <cell r="AG2">
            <v>1.1239236111111111E-3</v>
          </cell>
        </row>
        <row r="3">
          <cell r="AE3" t="str">
            <v>SNB</v>
          </cell>
          <cell r="AF3" t="str">
            <v>Peter Dannock</v>
          </cell>
          <cell r="AG3">
            <v>8.4469907407407399E-4</v>
          </cell>
        </row>
        <row r="4">
          <cell r="AE4" t="str">
            <v>SNC</v>
          </cell>
          <cell r="AF4" t="str">
            <v>Robert Hart</v>
          </cell>
          <cell r="AG4">
            <v>8.0659722222222211E-4</v>
          </cell>
        </row>
        <row r="5">
          <cell r="AE5" t="str">
            <v>SND</v>
          </cell>
        </row>
        <row r="6">
          <cell r="AE6" t="str">
            <v>NAC</v>
          </cell>
          <cell r="AF6" t="str">
            <v>Tim Emery</v>
          </cell>
          <cell r="AG6">
            <v>8.333101851851852E-4</v>
          </cell>
        </row>
        <row r="7">
          <cell r="AE7" t="str">
            <v>NBC</v>
          </cell>
          <cell r="AF7" t="str">
            <v>Noel Heritage</v>
          </cell>
          <cell r="AG7">
            <v>8.3692129629629644E-4</v>
          </cell>
        </row>
        <row r="8">
          <cell r="AE8" t="str">
            <v>ABMOD</v>
          </cell>
        </row>
        <row r="9">
          <cell r="AE9" t="str">
            <v>CDMOD</v>
          </cell>
        </row>
        <row r="10">
          <cell r="AE10" t="str">
            <v>SMOD</v>
          </cell>
          <cell r="AF10" t="str">
            <v>Russell Garner</v>
          </cell>
          <cell r="AG10">
            <v>7.8325231481481486E-4</v>
          </cell>
        </row>
        <row r="11">
          <cell r="AE11" t="str">
            <v>RES</v>
          </cell>
          <cell r="AF11" t="str">
            <v>Brendan Beavis</v>
          </cell>
          <cell r="AG11">
            <v>7.7526620370370369E-4</v>
          </cell>
        </row>
        <row r="12">
          <cell r="AE12" t="str">
            <v>OPN</v>
          </cell>
          <cell r="AF12" t="str">
            <v>Brendan Beavis</v>
          </cell>
          <cell r="AG12">
            <v>7.7708333333333329E-4</v>
          </cell>
        </row>
      </sheetData>
      <sheetData sheetId="2" refreshError="1"/>
      <sheetData sheetId="3" refreshError="1"/>
      <sheetData sheetId="4" refreshError="1"/>
      <sheetData sheetId="5" refreshError="1"/>
      <sheetData sheetId="6">
        <row r="2">
          <cell r="AE2" t="str">
            <v>SNA</v>
          </cell>
        </row>
      </sheetData>
      <sheetData sheetId="7" refreshError="1"/>
      <sheetData sheetId="8" refreshError="1"/>
      <sheetData sheetId="9">
        <row r="2">
          <cell r="AE2" t="str">
            <v>SNA</v>
          </cell>
        </row>
      </sheetData>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mpionship Points"/>
      <sheetName val="Rd1 Broadford"/>
      <sheetName val="Rd2 Winton"/>
      <sheetName val="Rd3 Winton"/>
      <sheetName val="Rd4 Sandown"/>
      <sheetName val="Rd5 Sandown"/>
      <sheetName val="Rd6 PI"/>
      <sheetName val="Rd7 Winton"/>
      <sheetName val="Rd8 Sandown"/>
      <sheetName val="Rd9 SMSP"/>
      <sheetName val="Rd10 PI"/>
      <sheetName val="Championship Scoring"/>
    </sheetNames>
    <sheetDataSet>
      <sheetData sheetId="0"/>
      <sheetData sheetId="1">
        <row r="2">
          <cell r="AE2" t="str">
            <v>SNA</v>
          </cell>
          <cell r="AF2" t="str">
            <v>Robert Downes</v>
          </cell>
          <cell r="AG2">
            <v>1.1239236111111111E-3</v>
          </cell>
        </row>
        <row r="3">
          <cell r="AE3" t="str">
            <v>SNB</v>
          </cell>
          <cell r="AF3" t="str">
            <v>Peter Dannock</v>
          </cell>
          <cell r="AG3">
            <v>8.4469907407407399E-4</v>
          </cell>
        </row>
        <row r="4">
          <cell r="AE4" t="str">
            <v>SNC</v>
          </cell>
          <cell r="AF4" t="str">
            <v>Robert Hart</v>
          </cell>
          <cell r="AG4">
            <v>8.0659722222222211E-4</v>
          </cell>
        </row>
        <row r="5">
          <cell r="AE5" t="str">
            <v>SND</v>
          </cell>
        </row>
        <row r="6">
          <cell r="AE6" t="str">
            <v>NAC</v>
          </cell>
          <cell r="AF6" t="str">
            <v>Tim Emery</v>
          </cell>
          <cell r="AG6">
            <v>8.333101851851852E-4</v>
          </cell>
        </row>
        <row r="7">
          <cell r="AE7" t="str">
            <v>NBC</v>
          </cell>
          <cell r="AF7" t="str">
            <v>Noel Heritage</v>
          </cell>
          <cell r="AG7">
            <v>8.3692129629629644E-4</v>
          </cell>
        </row>
        <row r="8">
          <cell r="AE8" t="str">
            <v>ABMOD</v>
          </cell>
        </row>
        <row r="9">
          <cell r="AE9" t="str">
            <v>CDMOD</v>
          </cell>
        </row>
        <row r="10">
          <cell r="AE10" t="str">
            <v>SMOD</v>
          </cell>
          <cell r="AF10" t="str">
            <v>Russell Garner</v>
          </cell>
          <cell r="AG10">
            <v>7.8325231481481486E-4</v>
          </cell>
        </row>
        <row r="11">
          <cell r="AE11" t="str">
            <v>RES</v>
          </cell>
          <cell r="AF11" t="str">
            <v>Brendan Beavis</v>
          </cell>
          <cell r="AG11">
            <v>7.7526620370370369E-4</v>
          </cell>
        </row>
        <row r="12">
          <cell r="AE12" t="str">
            <v>OPN</v>
          </cell>
          <cell r="AF12" t="str">
            <v>Brendan Beavis</v>
          </cell>
          <cell r="AG12">
            <v>7.7708333333333329E-4</v>
          </cell>
        </row>
      </sheetData>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mpionship Points"/>
      <sheetName val="Rd1 Broadford"/>
      <sheetName val="Rd2 Winton"/>
      <sheetName val="Rd3 Winton"/>
      <sheetName val="Rd4 Sandown"/>
      <sheetName val="Rd5 Sandown"/>
      <sheetName val="Rd6 PI"/>
      <sheetName val="Rd7 Winton"/>
      <sheetName val="Rd8 Sandown"/>
      <sheetName val="Rd9 SMSP"/>
      <sheetName val="Rd10 PI"/>
      <sheetName val="Championship Scoring"/>
    </sheetNames>
    <sheetDataSet>
      <sheetData sheetId="0" refreshError="1"/>
      <sheetData sheetId="1">
        <row r="2">
          <cell r="AE2" t="str">
            <v>SNA</v>
          </cell>
          <cell r="AF2" t="str">
            <v>Robert Downes</v>
          </cell>
          <cell r="AG2">
            <v>1.1239236111111111E-3</v>
          </cell>
        </row>
        <row r="3">
          <cell r="AE3" t="str">
            <v>SNB</v>
          </cell>
          <cell r="AF3" t="str">
            <v>Peter Dannock</v>
          </cell>
          <cell r="AG3">
            <v>8.4469907407407399E-4</v>
          </cell>
        </row>
        <row r="4">
          <cell r="AE4" t="str">
            <v>SNC</v>
          </cell>
          <cell r="AF4" t="str">
            <v>Robert Hart</v>
          </cell>
          <cell r="AG4">
            <v>8.0659722222222211E-4</v>
          </cell>
        </row>
        <row r="5">
          <cell r="AE5" t="str">
            <v>SND</v>
          </cell>
        </row>
        <row r="6">
          <cell r="AE6" t="str">
            <v>NAC</v>
          </cell>
          <cell r="AF6" t="str">
            <v>Tim Emery</v>
          </cell>
          <cell r="AG6">
            <v>8.333101851851852E-4</v>
          </cell>
        </row>
        <row r="7">
          <cell r="AE7" t="str">
            <v>NBC</v>
          </cell>
          <cell r="AF7" t="str">
            <v>Noel Heritage</v>
          </cell>
          <cell r="AG7">
            <v>8.3692129629629644E-4</v>
          </cell>
        </row>
        <row r="8">
          <cell r="AE8" t="str">
            <v>ABMOD</v>
          </cell>
        </row>
        <row r="9">
          <cell r="AE9" t="str">
            <v>CDMOD</v>
          </cell>
        </row>
        <row r="10">
          <cell r="AE10" t="str">
            <v>SMOD</v>
          </cell>
          <cell r="AF10" t="str">
            <v>Russell Garner</v>
          </cell>
          <cell r="AG10">
            <v>7.8325231481481486E-4</v>
          </cell>
        </row>
        <row r="11">
          <cell r="AE11" t="str">
            <v>RES</v>
          </cell>
          <cell r="AF11" t="str">
            <v>Brendan Beavis</v>
          </cell>
          <cell r="AG11">
            <v>7.7526620370370369E-4</v>
          </cell>
        </row>
        <row r="12">
          <cell r="AE12" t="str">
            <v>OPN</v>
          </cell>
          <cell r="AF12" t="str">
            <v>Brendan Beavis</v>
          </cell>
          <cell r="AG12">
            <v>7.7708333333333329E-4</v>
          </cell>
        </row>
      </sheetData>
      <sheetData sheetId="2" refreshError="1"/>
      <sheetData sheetId="3" refreshError="1"/>
      <sheetData sheetId="4" refreshError="1"/>
      <sheetData sheetId="5" refreshError="1"/>
      <sheetData sheetId="6">
        <row r="2">
          <cell r="AE2" t="str">
            <v>SNA</v>
          </cell>
        </row>
      </sheetData>
      <sheetData sheetId="7" refreshError="1"/>
      <sheetData sheetId="8" refreshError="1"/>
      <sheetData sheetId="9">
        <row r="2">
          <cell r="AE2" t="str">
            <v>SNA</v>
          </cell>
        </row>
      </sheetData>
      <sheetData sheetId="10" refreshError="1"/>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mpionship Points"/>
      <sheetName val="Rd1 Broadford"/>
      <sheetName val="Rd2 Winton"/>
      <sheetName val="Rd3 Winton"/>
      <sheetName val="Rd4 Sandown"/>
      <sheetName val="Rd5 Sandown"/>
      <sheetName val="Rd6 PI"/>
      <sheetName val="Rd7 Winton"/>
      <sheetName val="Rd8 Sandown"/>
      <sheetName val="Rd9 SMSP"/>
      <sheetName val="Rd10 PI"/>
      <sheetName val="Championship Scoring"/>
    </sheetNames>
    <sheetDataSet>
      <sheetData sheetId="0"/>
      <sheetData sheetId="1">
        <row r="2">
          <cell r="AE2" t="str">
            <v>SNA</v>
          </cell>
          <cell r="AF2" t="str">
            <v>Robert Downes</v>
          </cell>
          <cell r="AG2">
            <v>1.1239236111111111E-3</v>
          </cell>
        </row>
        <row r="3">
          <cell r="AE3" t="str">
            <v>SNB</v>
          </cell>
          <cell r="AF3" t="str">
            <v>Peter Dannock</v>
          </cell>
          <cell r="AG3">
            <v>8.4469907407407399E-4</v>
          </cell>
        </row>
        <row r="4">
          <cell r="AE4" t="str">
            <v>SNC</v>
          </cell>
          <cell r="AF4" t="str">
            <v>Robert Hart</v>
          </cell>
          <cell r="AG4">
            <v>8.0659722222222211E-4</v>
          </cell>
        </row>
        <row r="5">
          <cell r="AE5" t="str">
            <v>SND</v>
          </cell>
        </row>
        <row r="6">
          <cell r="AE6" t="str">
            <v>NAC</v>
          </cell>
          <cell r="AF6" t="str">
            <v>Tim Emery</v>
          </cell>
          <cell r="AG6">
            <v>8.333101851851852E-4</v>
          </cell>
        </row>
        <row r="7">
          <cell r="AE7" t="str">
            <v>NBC</v>
          </cell>
          <cell r="AF7" t="str">
            <v>Noel Heritage</v>
          </cell>
          <cell r="AG7">
            <v>8.3692129629629644E-4</v>
          </cell>
        </row>
        <row r="8">
          <cell r="AE8" t="str">
            <v>ABMOD</v>
          </cell>
        </row>
        <row r="9">
          <cell r="AE9" t="str">
            <v>CDMOD</v>
          </cell>
        </row>
        <row r="10">
          <cell r="AE10" t="str">
            <v>SMOD</v>
          </cell>
          <cell r="AF10" t="str">
            <v>Russell Garner</v>
          </cell>
          <cell r="AG10">
            <v>7.8325231481481486E-4</v>
          </cell>
        </row>
        <row r="11">
          <cell r="AE11" t="str">
            <v>RES</v>
          </cell>
          <cell r="AF11" t="str">
            <v>Brendan Beavis</v>
          </cell>
          <cell r="AG11">
            <v>7.7526620370370369E-4</v>
          </cell>
        </row>
        <row r="12">
          <cell r="AE12" t="str">
            <v>OPN</v>
          </cell>
          <cell r="AF12" t="str">
            <v>Brendan Beavis</v>
          </cell>
          <cell r="AG12">
            <v>7.7708333333333329E-4</v>
          </cell>
        </row>
      </sheetData>
      <sheetData sheetId="2"/>
      <sheetData sheetId="3"/>
      <sheetData sheetId="4"/>
      <sheetData sheetId="5">
        <row r="2">
          <cell r="AE2" t="str">
            <v>SNA</v>
          </cell>
          <cell r="AF2" t="str">
            <v>Robert Downes</v>
          </cell>
          <cell r="AG2">
            <v>1.1239236111111111E-3</v>
          </cell>
        </row>
        <row r="3">
          <cell r="AE3" t="str">
            <v>SNB</v>
          </cell>
          <cell r="AF3" t="str">
            <v>James Sanderson</v>
          </cell>
          <cell r="AG3">
            <v>1.100925925925926E-3</v>
          </cell>
        </row>
        <row r="4">
          <cell r="AE4" t="str">
            <v>SNC</v>
          </cell>
          <cell r="AF4" t="str">
            <v>Robert Hart</v>
          </cell>
          <cell r="AG4">
            <v>1.0593518518518517E-3</v>
          </cell>
        </row>
        <row r="5">
          <cell r="AE5" t="str">
            <v>SND</v>
          </cell>
          <cell r="AF5" t="str">
            <v>Randy Stagno N</v>
          </cell>
          <cell r="AG5" t="str">
            <v>1:31.7520</v>
          </cell>
        </row>
        <row r="6">
          <cell r="AE6" t="str">
            <v>NAC</v>
          </cell>
          <cell r="AF6" t="str">
            <v>Robert Downes</v>
          </cell>
          <cell r="AG6">
            <v>1.1213541666666665E-3</v>
          </cell>
        </row>
        <row r="7">
          <cell r="AE7" t="str">
            <v>NBC</v>
          </cell>
          <cell r="AF7" t="str">
            <v>Peter Phillips</v>
          </cell>
          <cell r="AG7">
            <v>1.0919907407407408E-3</v>
          </cell>
        </row>
        <row r="8">
          <cell r="AE8" t="str">
            <v>ABMOD</v>
          </cell>
          <cell r="AF8" t="str">
            <v>Dean Hasnat</v>
          </cell>
          <cell r="AG8" t="str">
            <v>1:31.5196</v>
          </cell>
        </row>
        <row r="9">
          <cell r="AE9" t="str">
            <v>CDMOD</v>
          </cell>
          <cell r="AF9" t="str">
            <v>Alan Conrad</v>
          </cell>
          <cell r="AG9" t="str">
            <v>1:30.9898</v>
          </cell>
        </row>
        <row r="10">
          <cell r="AE10" t="str">
            <v>SMOD</v>
          </cell>
          <cell r="AF10" t="str">
            <v>Russell Garner</v>
          </cell>
          <cell r="AG10">
            <v>1.0246643518518519E-3</v>
          </cell>
        </row>
        <row r="11">
          <cell r="AE11" t="str">
            <v>RES</v>
          </cell>
          <cell r="AF11" t="str">
            <v>Paul Ledwith</v>
          </cell>
          <cell r="AG11">
            <v>9.8364583333333333E-4</v>
          </cell>
        </row>
        <row r="12">
          <cell r="AE12" t="str">
            <v>OPN</v>
          </cell>
          <cell r="AF12" t="str">
            <v>Steven Cook</v>
          </cell>
          <cell r="AG12">
            <v>9.6119212962962966E-4</v>
          </cell>
        </row>
      </sheetData>
      <sheetData sheetId="6">
        <row r="2">
          <cell r="AE2" t="str">
            <v>SNA</v>
          </cell>
          <cell r="AF2" t="str">
            <v>Robert Downes</v>
          </cell>
          <cell r="AG2">
            <v>1.4273495370370371E-3</v>
          </cell>
        </row>
        <row r="3">
          <cell r="AE3" t="str">
            <v>SNB</v>
          </cell>
          <cell r="AF3" t="str">
            <v>Stephen Downes</v>
          </cell>
          <cell r="AG3">
            <v>1.4279050925925926E-3</v>
          </cell>
        </row>
        <row r="4">
          <cell r="AE4" t="str">
            <v>SNC</v>
          </cell>
          <cell r="AF4" t="str">
            <v>Alan Conrad</v>
          </cell>
          <cell r="AG4">
            <v>1.3765625000000002E-3</v>
          </cell>
        </row>
        <row r="5">
          <cell r="AE5" t="str">
            <v>SND</v>
          </cell>
          <cell r="AF5" t="str">
            <v>Randy Stagno Navarra</v>
          </cell>
          <cell r="AG5">
            <v>1.4013310185185186E-3</v>
          </cell>
        </row>
        <row r="6">
          <cell r="AE6" t="str">
            <v>NAC</v>
          </cell>
          <cell r="AF6" t="str">
            <v>Robert Downes</v>
          </cell>
          <cell r="AG6">
            <v>1.4134722222222222E-3</v>
          </cell>
        </row>
        <row r="7">
          <cell r="AE7" t="str">
            <v>NBC</v>
          </cell>
          <cell r="AF7" t="str">
            <v>Noel Heritage</v>
          </cell>
          <cell r="AG7">
            <v>1.3983680555555557E-3</v>
          </cell>
        </row>
        <row r="8">
          <cell r="AE8" t="str">
            <v>ABMOD</v>
          </cell>
        </row>
        <row r="9">
          <cell r="AE9" t="str">
            <v>CDMOD</v>
          </cell>
        </row>
        <row r="10">
          <cell r="AE10" t="str">
            <v>SMOD</v>
          </cell>
          <cell r="AF10" t="str">
            <v>Russell Garner</v>
          </cell>
          <cell r="AG10">
            <v>1.2893287037037038E-3</v>
          </cell>
        </row>
        <row r="11">
          <cell r="AE11" t="str">
            <v>RES</v>
          </cell>
          <cell r="AF11" t="str">
            <v>Paul Ledwith</v>
          </cell>
          <cell r="AG11">
            <v>1.2727662037037037E-3</v>
          </cell>
        </row>
        <row r="12">
          <cell r="AE12" t="str">
            <v>OPN</v>
          </cell>
          <cell r="AF12" t="str">
            <v>David Wilken</v>
          </cell>
          <cell r="AG12">
            <v>1.2022337962962963E-3</v>
          </cell>
        </row>
      </sheetData>
      <sheetData sheetId="7"/>
      <sheetData sheetId="8"/>
      <sheetData sheetId="9">
        <row r="2">
          <cell r="AE2" t="str">
            <v>SNA</v>
          </cell>
          <cell r="AF2" t="str">
            <v>Robert Downes</v>
          </cell>
          <cell r="AG2" t="str">
            <v>1:10.4297</v>
          </cell>
        </row>
        <row r="3">
          <cell r="AE3" t="str">
            <v>SNB</v>
          </cell>
          <cell r="AF3" t="str">
            <v>Simeon Ouzas</v>
          </cell>
          <cell r="AG3" t="str">
            <v>1:10.7023</v>
          </cell>
        </row>
        <row r="4">
          <cell r="AE4" t="str">
            <v>SNC</v>
          </cell>
          <cell r="AF4" t="str">
            <v>Alan Conrad</v>
          </cell>
          <cell r="AG4">
            <v>7.9759259259259269E-4</v>
          </cell>
        </row>
        <row r="5">
          <cell r="AE5" t="str">
            <v>SND</v>
          </cell>
        </row>
        <row r="6">
          <cell r="AE6" t="str">
            <v>NAC</v>
          </cell>
          <cell r="AF6" t="str">
            <v>Tim Emery</v>
          </cell>
          <cell r="AG6" t="str">
            <v>1:08.2979</v>
          </cell>
        </row>
        <row r="7">
          <cell r="AE7" t="str">
            <v>NBC</v>
          </cell>
          <cell r="AF7" t="str">
            <v>Noel Heritage</v>
          </cell>
          <cell r="AG7" t="str">
            <v>1:08.5686</v>
          </cell>
        </row>
        <row r="8">
          <cell r="AE8" t="str">
            <v>ABMOD</v>
          </cell>
        </row>
        <row r="9">
          <cell r="AE9" t="str">
            <v>CDMOD</v>
          </cell>
        </row>
        <row r="10">
          <cell r="AE10" t="str">
            <v>SMOD</v>
          </cell>
          <cell r="AF10" t="str">
            <v>Russell Garner</v>
          </cell>
          <cell r="AG10" t="str">
            <v>1:04.4118</v>
          </cell>
        </row>
        <row r="11">
          <cell r="AE11" t="str">
            <v>RES</v>
          </cell>
          <cell r="AF11" t="str">
            <v>Fabian Mastronardi</v>
          </cell>
          <cell r="AG11" t="str">
            <v>1:07.5963</v>
          </cell>
        </row>
        <row r="12">
          <cell r="AE12" t="str">
            <v>OPN</v>
          </cell>
        </row>
      </sheetData>
      <sheetData sheetId="10"/>
      <sheetData sheetId="11">
        <row r="7">
          <cell r="A7" t="str">
            <v>Class</v>
          </cell>
          <cell r="B7" t="str">
            <v>Description</v>
          </cell>
          <cell r="C7" t="str">
            <v>Code</v>
          </cell>
          <cell r="D7" t="str">
            <v>Rank</v>
          </cell>
        </row>
        <row r="8">
          <cell r="A8" t="str">
            <v>SNA</v>
          </cell>
          <cell r="B8" t="str">
            <v xml:space="preserve">Standard NA </v>
          </cell>
          <cell r="C8">
            <v>1</v>
          </cell>
          <cell r="D8">
            <v>1</v>
          </cell>
        </row>
        <row r="9">
          <cell r="A9" t="str">
            <v>SNB</v>
          </cell>
          <cell r="B9" t="str">
            <v xml:space="preserve">Standard NB </v>
          </cell>
          <cell r="C9">
            <v>2</v>
          </cell>
          <cell r="D9">
            <v>1</v>
          </cell>
        </row>
        <row r="10">
          <cell r="A10" t="str">
            <v>NAC</v>
          </cell>
          <cell r="B10" t="str">
            <v xml:space="preserve">NA Clubman </v>
          </cell>
          <cell r="C10">
            <v>3</v>
          </cell>
          <cell r="D10">
            <v>2</v>
          </cell>
        </row>
        <row r="11">
          <cell r="A11" t="str">
            <v>NBC</v>
          </cell>
          <cell r="B11" t="str">
            <v>NB Clubman</v>
          </cell>
          <cell r="C11">
            <v>4</v>
          </cell>
          <cell r="D11">
            <v>2</v>
          </cell>
        </row>
        <row r="12">
          <cell r="A12" t="str">
            <v>SNC</v>
          </cell>
          <cell r="B12" t="str">
            <v>Standard NC</v>
          </cell>
          <cell r="C12">
            <v>5</v>
          </cell>
          <cell r="D12">
            <v>3</v>
          </cell>
        </row>
        <row r="13">
          <cell r="A13" t="str">
            <v>SND</v>
          </cell>
          <cell r="B13" t="str">
            <v>Standard ND</v>
          </cell>
          <cell r="C13">
            <v>6</v>
          </cell>
          <cell r="D13">
            <v>3</v>
          </cell>
        </row>
        <row r="14">
          <cell r="A14" t="str">
            <v>ABMOD</v>
          </cell>
          <cell r="B14" t="str">
            <v>NA/NB Modified</v>
          </cell>
          <cell r="C14">
            <v>7</v>
          </cell>
          <cell r="D14">
            <v>4</v>
          </cell>
        </row>
        <row r="15">
          <cell r="A15" t="str">
            <v>CDMOD</v>
          </cell>
          <cell r="B15" t="str">
            <v>NC/ND Modified</v>
          </cell>
          <cell r="C15">
            <v>8</v>
          </cell>
          <cell r="D15">
            <v>4</v>
          </cell>
        </row>
        <row r="16">
          <cell r="A16" t="str">
            <v>SMOD</v>
          </cell>
          <cell r="B16" t="str">
            <v>Super Modified</v>
          </cell>
          <cell r="C16">
            <v>9</v>
          </cell>
          <cell r="D16">
            <v>5</v>
          </cell>
        </row>
        <row r="17">
          <cell r="A17" t="str">
            <v>RES</v>
          </cell>
          <cell r="B17" t="str">
            <v>Restricted Open</v>
          </cell>
          <cell r="C17">
            <v>10</v>
          </cell>
          <cell r="D17">
            <v>6</v>
          </cell>
        </row>
        <row r="18">
          <cell r="A18" t="str">
            <v>OPN</v>
          </cell>
          <cell r="B18" t="str">
            <v>Open</v>
          </cell>
          <cell r="C18">
            <v>11</v>
          </cell>
          <cell r="D18">
            <v>7</v>
          </cell>
        </row>
        <row r="21">
          <cell r="A21" t="str">
            <v>Place</v>
          </cell>
          <cell r="B21" t="str">
            <v>Score</v>
          </cell>
        </row>
        <row r="22">
          <cell r="A22">
            <v>1</v>
          </cell>
          <cell r="B22">
            <v>100</v>
          </cell>
        </row>
        <row r="23">
          <cell r="A23">
            <v>2</v>
          </cell>
          <cell r="B23">
            <v>75</v>
          </cell>
        </row>
        <row r="24">
          <cell r="A24">
            <v>3</v>
          </cell>
          <cell r="B24">
            <v>60</v>
          </cell>
        </row>
        <row r="25">
          <cell r="A25">
            <v>4</v>
          </cell>
          <cell r="B25">
            <v>45</v>
          </cell>
        </row>
        <row r="26">
          <cell r="A26">
            <v>5</v>
          </cell>
          <cell r="B26">
            <v>30</v>
          </cell>
        </row>
        <row r="27">
          <cell r="A27">
            <v>6</v>
          </cell>
          <cell r="B27">
            <v>15</v>
          </cell>
        </row>
        <row r="28">
          <cell r="A28">
            <v>7</v>
          </cell>
          <cell r="B28">
            <v>15</v>
          </cell>
        </row>
        <row r="29">
          <cell r="A29">
            <v>8</v>
          </cell>
          <cell r="B29">
            <v>15</v>
          </cell>
        </row>
        <row r="30">
          <cell r="A30">
            <v>9</v>
          </cell>
          <cell r="B30">
            <v>15</v>
          </cell>
        </row>
        <row r="31">
          <cell r="A31">
            <v>10</v>
          </cell>
          <cell r="B31">
            <v>15</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mpionship Points"/>
      <sheetName val="Rd1 Broadford"/>
      <sheetName val="Rd2 Winton"/>
      <sheetName val="Rd3 Winton"/>
      <sheetName val="Rd4 Sandown"/>
      <sheetName val="Rd5 Sandown"/>
      <sheetName val="Rd6 PI"/>
      <sheetName val="Rd7 Winton"/>
      <sheetName val="Rd8 Sandown"/>
      <sheetName val="Rd9 SMSP"/>
      <sheetName val="Rd10 PI"/>
      <sheetName val="Championship Scoring"/>
    </sheetNames>
    <sheetDataSet>
      <sheetData sheetId="0"/>
      <sheetData sheetId="1">
        <row r="2">
          <cell r="AE2" t="str">
            <v>SNA</v>
          </cell>
          <cell r="AF2" t="str">
            <v>Robert Downes</v>
          </cell>
          <cell r="AG2">
            <v>1.1239236111111111E-3</v>
          </cell>
        </row>
        <row r="3">
          <cell r="AE3" t="str">
            <v>SNB</v>
          </cell>
          <cell r="AF3" t="str">
            <v>Peter Dannock</v>
          </cell>
          <cell r="AG3">
            <v>8.4469907407407399E-4</v>
          </cell>
        </row>
        <row r="4">
          <cell r="AE4" t="str">
            <v>SNC</v>
          </cell>
          <cell r="AF4" t="str">
            <v>Robert Hart</v>
          </cell>
          <cell r="AG4">
            <v>8.0659722222222211E-4</v>
          </cell>
        </row>
        <row r="5">
          <cell r="AE5" t="str">
            <v>SND</v>
          </cell>
        </row>
        <row r="6">
          <cell r="AE6" t="str">
            <v>NAC</v>
          </cell>
          <cell r="AF6" t="str">
            <v>Tim Emery</v>
          </cell>
          <cell r="AG6">
            <v>8.333101851851852E-4</v>
          </cell>
        </row>
        <row r="7">
          <cell r="AE7" t="str">
            <v>NBC</v>
          </cell>
          <cell r="AF7" t="str">
            <v>Noel Heritage</v>
          </cell>
          <cell r="AG7">
            <v>8.3692129629629644E-4</v>
          </cell>
        </row>
        <row r="8">
          <cell r="AE8" t="str">
            <v>ABMOD</v>
          </cell>
        </row>
        <row r="9">
          <cell r="AE9" t="str">
            <v>CDMOD</v>
          </cell>
        </row>
        <row r="10">
          <cell r="AE10" t="str">
            <v>SMOD</v>
          </cell>
          <cell r="AF10" t="str">
            <v>Russell Garner</v>
          </cell>
          <cell r="AG10">
            <v>7.8325231481481486E-4</v>
          </cell>
        </row>
        <row r="11">
          <cell r="AE11" t="str">
            <v>RES</v>
          </cell>
          <cell r="AF11" t="str">
            <v>Brendan Beavis</v>
          </cell>
          <cell r="AG11">
            <v>7.7526620370370369E-4</v>
          </cell>
        </row>
        <row r="12">
          <cell r="AE12" t="str">
            <v>OPN</v>
          </cell>
          <cell r="AF12" t="str">
            <v>Brendan Beavis</v>
          </cell>
          <cell r="AG12">
            <v>7.7708333333333329E-4</v>
          </cell>
        </row>
      </sheetData>
      <sheetData sheetId="2"/>
      <sheetData sheetId="3"/>
      <sheetData sheetId="4"/>
      <sheetData sheetId="5">
        <row r="2">
          <cell r="AE2" t="str">
            <v>SNA</v>
          </cell>
          <cell r="AF2" t="str">
            <v>Robert Downes</v>
          </cell>
          <cell r="AG2">
            <v>1.1239236111111111E-3</v>
          </cell>
        </row>
        <row r="3">
          <cell r="AE3" t="str">
            <v>SNB</v>
          </cell>
          <cell r="AF3" t="str">
            <v>James Sanderson</v>
          </cell>
          <cell r="AG3">
            <v>1.100925925925926E-3</v>
          </cell>
        </row>
        <row r="4">
          <cell r="AE4" t="str">
            <v>SNC</v>
          </cell>
          <cell r="AF4" t="str">
            <v>Robert Hart</v>
          </cell>
          <cell r="AG4">
            <v>1.0593518518518517E-3</v>
          </cell>
        </row>
        <row r="5">
          <cell r="AE5" t="str">
            <v>SND</v>
          </cell>
          <cell r="AF5" t="str">
            <v>Randy Stagno N</v>
          </cell>
          <cell r="AG5" t="str">
            <v>1:31.7520</v>
          </cell>
        </row>
        <row r="6">
          <cell r="AE6" t="str">
            <v>NAC</v>
          </cell>
          <cell r="AF6" t="str">
            <v>Robert Downes</v>
          </cell>
          <cell r="AG6">
            <v>1.1213541666666665E-3</v>
          </cell>
        </row>
        <row r="7">
          <cell r="AE7" t="str">
            <v>NBC</v>
          </cell>
          <cell r="AF7" t="str">
            <v>Peter Phillips</v>
          </cell>
          <cell r="AG7">
            <v>1.0919907407407408E-3</v>
          </cell>
        </row>
        <row r="8">
          <cell r="AE8" t="str">
            <v>ABMOD</v>
          </cell>
          <cell r="AF8" t="str">
            <v>Dean Hasnat</v>
          </cell>
          <cell r="AG8" t="str">
            <v>1:31.5196</v>
          </cell>
        </row>
        <row r="9">
          <cell r="AE9" t="str">
            <v>CDMOD</v>
          </cell>
          <cell r="AF9" t="str">
            <v>Alan Conrad</v>
          </cell>
          <cell r="AG9" t="str">
            <v>1:30.9898</v>
          </cell>
        </row>
        <row r="10">
          <cell r="AE10" t="str">
            <v>SMOD</v>
          </cell>
          <cell r="AF10" t="str">
            <v>Russell Garner</v>
          </cell>
          <cell r="AG10">
            <v>1.0246643518518519E-3</v>
          </cell>
        </row>
        <row r="11">
          <cell r="AE11" t="str">
            <v>RES</v>
          </cell>
          <cell r="AF11" t="str">
            <v>Paul Ledwith</v>
          </cell>
          <cell r="AG11">
            <v>9.8364583333333333E-4</v>
          </cell>
        </row>
        <row r="12">
          <cell r="AE12" t="str">
            <v>OPN</v>
          </cell>
          <cell r="AF12" t="str">
            <v>Steven Cook</v>
          </cell>
          <cell r="AG12">
            <v>9.6119212962962966E-4</v>
          </cell>
        </row>
      </sheetData>
      <sheetData sheetId="6">
        <row r="2">
          <cell r="AE2" t="str">
            <v>SNA</v>
          </cell>
          <cell r="AF2" t="str">
            <v>Robert Downes</v>
          </cell>
          <cell r="AG2">
            <v>1.4273495370370371E-3</v>
          </cell>
        </row>
        <row r="3">
          <cell r="AE3" t="str">
            <v>SNB</v>
          </cell>
          <cell r="AF3" t="str">
            <v>Stephen Downes</v>
          </cell>
          <cell r="AG3">
            <v>1.4279050925925926E-3</v>
          </cell>
        </row>
        <row r="4">
          <cell r="AE4" t="str">
            <v>SNC</v>
          </cell>
          <cell r="AF4" t="str">
            <v>Alan Conrad</v>
          </cell>
          <cell r="AG4">
            <v>1.3765625000000002E-3</v>
          </cell>
        </row>
        <row r="5">
          <cell r="AE5" t="str">
            <v>SND</v>
          </cell>
          <cell r="AF5" t="str">
            <v>Randy Stagno Navarra</v>
          </cell>
          <cell r="AG5">
            <v>1.4013310185185186E-3</v>
          </cell>
        </row>
        <row r="6">
          <cell r="AE6" t="str">
            <v>NAC</v>
          </cell>
          <cell r="AF6" t="str">
            <v>Robert Downes</v>
          </cell>
          <cell r="AG6">
            <v>1.4134722222222222E-3</v>
          </cell>
        </row>
        <row r="7">
          <cell r="AE7" t="str">
            <v>NBC</v>
          </cell>
          <cell r="AF7" t="str">
            <v>Noel Heritage</v>
          </cell>
          <cell r="AG7">
            <v>1.3983680555555557E-3</v>
          </cell>
        </row>
        <row r="8">
          <cell r="AE8" t="str">
            <v>ABMOD</v>
          </cell>
        </row>
        <row r="9">
          <cell r="AE9" t="str">
            <v>CDMOD</v>
          </cell>
        </row>
        <row r="10">
          <cell r="AE10" t="str">
            <v>SMOD</v>
          </cell>
          <cell r="AF10" t="str">
            <v>Russell Garner</v>
          </cell>
          <cell r="AG10">
            <v>1.2893287037037038E-3</v>
          </cell>
        </row>
        <row r="11">
          <cell r="AE11" t="str">
            <v>RES</v>
          </cell>
          <cell r="AF11" t="str">
            <v>Paul Ledwith</v>
          </cell>
          <cell r="AG11">
            <v>1.2727662037037037E-3</v>
          </cell>
        </row>
        <row r="12">
          <cell r="AE12" t="str">
            <v>OPN</v>
          </cell>
          <cell r="AF12" t="str">
            <v>David Wilken</v>
          </cell>
          <cell r="AG12">
            <v>1.2022337962962963E-3</v>
          </cell>
        </row>
      </sheetData>
      <sheetData sheetId="7"/>
      <sheetData sheetId="8"/>
      <sheetData sheetId="9">
        <row r="2">
          <cell r="AE2" t="str">
            <v>SNA</v>
          </cell>
          <cell r="AF2" t="str">
            <v>Robert Downes</v>
          </cell>
          <cell r="AG2" t="str">
            <v>1:10.4297</v>
          </cell>
        </row>
        <row r="3">
          <cell r="AE3" t="str">
            <v>SNB</v>
          </cell>
          <cell r="AF3" t="str">
            <v>Simeon Ouzas</v>
          </cell>
          <cell r="AG3" t="str">
            <v>1:10.7023</v>
          </cell>
        </row>
        <row r="4">
          <cell r="AE4" t="str">
            <v>SNC</v>
          </cell>
          <cell r="AF4" t="str">
            <v>Alan Conrad</v>
          </cell>
          <cell r="AG4">
            <v>7.9759259259259269E-4</v>
          </cell>
        </row>
        <row r="5">
          <cell r="AE5" t="str">
            <v>SND</v>
          </cell>
        </row>
        <row r="6">
          <cell r="AE6" t="str">
            <v>NAC</v>
          </cell>
          <cell r="AF6" t="str">
            <v>Tim Emery</v>
          </cell>
          <cell r="AG6" t="str">
            <v>1:08.2979</v>
          </cell>
        </row>
        <row r="7">
          <cell r="AE7" t="str">
            <v>NBC</v>
          </cell>
          <cell r="AF7" t="str">
            <v>Noel Heritage</v>
          </cell>
          <cell r="AG7" t="str">
            <v>1:08.5686</v>
          </cell>
        </row>
        <row r="8">
          <cell r="AE8" t="str">
            <v>ABMOD</v>
          </cell>
        </row>
        <row r="9">
          <cell r="AE9" t="str">
            <v>CDMOD</v>
          </cell>
        </row>
        <row r="10">
          <cell r="AE10" t="str">
            <v>SMOD</v>
          </cell>
          <cell r="AF10" t="str">
            <v>Russell Garner</v>
          </cell>
          <cell r="AG10" t="str">
            <v>1:04.4118</v>
          </cell>
        </row>
        <row r="11">
          <cell r="AE11" t="str">
            <v>RES</v>
          </cell>
          <cell r="AF11" t="str">
            <v>Fabian Mastronardi</v>
          </cell>
          <cell r="AG11" t="str">
            <v>1:07.5963</v>
          </cell>
        </row>
        <row r="12">
          <cell r="AE12" t="str">
            <v>OPN</v>
          </cell>
        </row>
      </sheetData>
      <sheetData sheetId="10"/>
      <sheetData sheetId="11">
        <row r="7">
          <cell r="A7" t="str">
            <v>Class</v>
          </cell>
          <cell r="B7" t="str">
            <v>Description</v>
          </cell>
          <cell r="C7" t="str">
            <v>Code</v>
          </cell>
          <cell r="D7" t="str">
            <v>Rank</v>
          </cell>
        </row>
        <row r="8">
          <cell r="A8" t="str">
            <v>SNA</v>
          </cell>
          <cell r="B8" t="str">
            <v xml:space="preserve">Standard NA </v>
          </cell>
          <cell r="C8">
            <v>1</v>
          </cell>
          <cell r="D8">
            <v>1</v>
          </cell>
        </row>
        <row r="9">
          <cell r="A9" t="str">
            <v>SNB</v>
          </cell>
          <cell r="B9" t="str">
            <v xml:space="preserve">Standard NB </v>
          </cell>
          <cell r="C9">
            <v>2</v>
          </cell>
          <cell r="D9">
            <v>1</v>
          </cell>
        </row>
        <row r="10">
          <cell r="A10" t="str">
            <v>NAC</v>
          </cell>
          <cell r="B10" t="str">
            <v xml:space="preserve">NA Clubman </v>
          </cell>
          <cell r="C10">
            <v>3</v>
          </cell>
          <cell r="D10">
            <v>2</v>
          </cell>
        </row>
        <row r="11">
          <cell r="A11" t="str">
            <v>NBC</v>
          </cell>
          <cell r="B11" t="str">
            <v>NB Clubman</v>
          </cell>
          <cell r="C11">
            <v>4</v>
          </cell>
          <cell r="D11">
            <v>2</v>
          </cell>
        </row>
        <row r="12">
          <cell r="A12" t="str">
            <v>SNC</v>
          </cell>
          <cell r="B12" t="str">
            <v>Standard NC</v>
          </cell>
          <cell r="C12">
            <v>5</v>
          </cell>
          <cell r="D12">
            <v>3</v>
          </cell>
        </row>
        <row r="13">
          <cell r="A13" t="str">
            <v>SND</v>
          </cell>
          <cell r="B13" t="str">
            <v>Standard ND</v>
          </cell>
          <cell r="C13">
            <v>6</v>
          </cell>
          <cell r="D13">
            <v>3</v>
          </cell>
        </row>
        <row r="14">
          <cell r="A14" t="str">
            <v>ABMOD</v>
          </cell>
          <cell r="B14" t="str">
            <v>NA/NB Modified</v>
          </cell>
          <cell r="C14">
            <v>7</v>
          </cell>
          <cell r="D14">
            <v>4</v>
          </cell>
        </row>
        <row r="15">
          <cell r="A15" t="str">
            <v>CDMOD</v>
          </cell>
          <cell r="B15" t="str">
            <v>NC/ND Modified</v>
          </cell>
          <cell r="C15">
            <v>8</v>
          </cell>
          <cell r="D15">
            <v>4</v>
          </cell>
        </row>
        <row r="16">
          <cell r="A16" t="str">
            <v>SMOD</v>
          </cell>
          <cell r="B16" t="str">
            <v>Super Modified</v>
          </cell>
          <cell r="C16">
            <v>9</v>
          </cell>
          <cell r="D16">
            <v>5</v>
          </cell>
        </row>
        <row r="17">
          <cell r="A17" t="str">
            <v>RES</v>
          </cell>
          <cell r="B17" t="str">
            <v>Restricted Open</v>
          </cell>
          <cell r="C17">
            <v>10</v>
          </cell>
          <cell r="D17">
            <v>6</v>
          </cell>
        </row>
        <row r="18">
          <cell r="A18" t="str">
            <v>OPN</v>
          </cell>
          <cell r="B18" t="str">
            <v>Open</v>
          </cell>
          <cell r="C18">
            <v>11</v>
          </cell>
          <cell r="D18">
            <v>7</v>
          </cell>
        </row>
        <row r="21">
          <cell r="A21" t="str">
            <v>Place</v>
          </cell>
          <cell r="B21" t="str">
            <v>Score</v>
          </cell>
        </row>
        <row r="22">
          <cell r="A22">
            <v>1</v>
          </cell>
          <cell r="B22">
            <v>100</v>
          </cell>
        </row>
        <row r="23">
          <cell r="A23">
            <v>2</v>
          </cell>
          <cell r="B23">
            <v>75</v>
          </cell>
        </row>
        <row r="24">
          <cell r="A24">
            <v>3</v>
          </cell>
          <cell r="B24">
            <v>60</v>
          </cell>
        </row>
        <row r="25">
          <cell r="A25">
            <v>4</v>
          </cell>
          <cell r="B25">
            <v>45</v>
          </cell>
        </row>
        <row r="26">
          <cell r="A26">
            <v>5</v>
          </cell>
          <cell r="B26">
            <v>30</v>
          </cell>
        </row>
        <row r="27">
          <cell r="A27">
            <v>6</v>
          </cell>
          <cell r="B27">
            <v>15</v>
          </cell>
        </row>
        <row r="28">
          <cell r="A28">
            <v>7</v>
          </cell>
          <cell r="B28">
            <v>15</v>
          </cell>
        </row>
        <row r="29">
          <cell r="A29">
            <v>8</v>
          </cell>
          <cell r="B29">
            <v>15</v>
          </cell>
        </row>
        <row r="30">
          <cell r="A30">
            <v>9</v>
          </cell>
          <cell r="B30">
            <v>15</v>
          </cell>
        </row>
        <row r="31">
          <cell r="A31">
            <v>10</v>
          </cell>
          <cell r="B31">
            <v>15</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mpionship Points"/>
      <sheetName val="Rd1 PI"/>
      <sheetName val="Rd2 Winton"/>
      <sheetName val="Rd3 Winton IC"/>
      <sheetName val="Rd4 Sandown"/>
      <sheetName val="Rd5 Winton"/>
      <sheetName val="Rd6 PI"/>
      <sheetName val="Rd7 Winton"/>
      <sheetName val="Rd8 Sandown"/>
      <sheetName val="Rd9 TourOfTassie"/>
      <sheetName val="Rd10 PI"/>
      <sheetName val="Championship Scoring"/>
    </sheetNames>
    <sheetDataSet>
      <sheetData sheetId="0"/>
      <sheetData sheetId="1">
        <row r="2">
          <cell r="AE2" t="str">
            <v>SNA</v>
          </cell>
          <cell r="AF2" t="str">
            <v>Robert Downes</v>
          </cell>
          <cell r="AG2">
            <v>1.4273495370370371E-3</v>
          </cell>
        </row>
        <row r="3">
          <cell r="AE3" t="str">
            <v>SNB</v>
          </cell>
          <cell r="AF3" t="str">
            <v>Gareth Pedley</v>
          </cell>
          <cell r="AG3" t="str">
            <v>2:02.8897</v>
          </cell>
        </row>
        <row r="4">
          <cell r="AE4" t="str">
            <v>SNC</v>
          </cell>
          <cell r="AF4" t="str">
            <v>Alan Conrad</v>
          </cell>
          <cell r="AG4">
            <v>1.3765625000000002E-3</v>
          </cell>
        </row>
        <row r="5">
          <cell r="AE5" t="str">
            <v>SND</v>
          </cell>
          <cell r="AF5" t="str">
            <v>Randy Stagno Navarra</v>
          </cell>
          <cell r="AG5">
            <v>1.3754282407407406E-3</v>
          </cell>
        </row>
        <row r="6">
          <cell r="AE6" t="str">
            <v>NAC</v>
          </cell>
          <cell r="AF6" t="str">
            <v>Robert Downes</v>
          </cell>
          <cell r="AG6">
            <v>1.4134722222222222E-3</v>
          </cell>
        </row>
        <row r="7">
          <cell r="AE7" t="str">
            <v>NBC</v>
          </cell>
          <cell r="AF7" t="str">
            <v>Max Lloyd</v>
          </cell>
          <cell r="AG7" t="str">
            <v>2:00.5817</v>
          </cell>
        </row>
        <row r="8">
          <cell r="AE8" t="str">
            <v>ABMOD</v>
          </cell>
          <cell r="AF8" t="str">
            <v>Gavin Newman</v>
          </cell>
          <cell r="AG8" t="str">
            <v>1:57.6877</v>
          </cell>
        </row>
        <row r="9">
          <cell r="AE9" t="str">
            <v>CDMOD</v>
          </cell>
          <cell r="AF9" t="str">
            <v>Randy Stagno Navarra</v>
          </cell>
          <cell r="AG9" t="str">
            <v>1:55.6312</v>
          </cell>
        </row>
        <row r="10">
          <cell r="AE10" t="str">
            <v>SMOD</v>
          </cell>
          <cell r="AF10" t="str">
            <v>Russell Garner</v>
          </cell>
          <cell r="AG10">
            <v>1.2893287037037038E-3</v>
          </cell>
        </row>
        <row r="11">
          <cell r="AE11" t="str">
            <v>RES</v>
          </cell>
          <cell r="AF11" t="str">
            <v>Paul Ledwith</v>
          </cell>
          <cell r="AG11">
            <v>1.2727662037037037E-3</v>
          </cell>
        </row>
        <row r="12">
          <cell r="AE12" t="str">
            <v>OPN</v>
          </cell>
          <cell r="AF12" t="str">
            <v>David Wilken</v>
          </cell>
          <cell r="AG12">
            <v>1.2022337962962963E-3</v>
          </cell>
        </row>
      </sheetData>
      <sheetData sheetId="2"/>
      <sheetData sheetId="3"/>
      <sheetData sheetId="4"/>
      <sheetData sheetId="5"/>
      <sheetData sheetId="6"/>
      <sheetData sheetId="7"/>
      <sheetData sheetId="8"/>
      <sheetData sheetId="9"/>
      <sheetData sheetId="10"/>
      <sheetData sheetId="11">
        <row r="21">
          <cell r="A21" t="str">
            <v>Place</v>
          </cell>
          <cell r="B21" t="str">
            <v>Score</v>
          </cell>
        </row>
        <row r="22">
          <cell r="A22">
            <v>1</v>
          </cell>
          <cell r="B22">
            <v>100</v>
          </cell>
        </row>
        <row r="23">
          <cell r="A23">
            <v>2</v>
          </cell>
          <cell r="B23">
            <v>75</v>
          </cell>
        </row>
        <row r="24">
          <cell r="A24">
            <v>3</v>
          </cell>
          <cell r="B24">
            <v>60</v>
          </cell>
        </row>
        <row r="25">
          <cell r="A25">
            <v>4</v>
          </cell>
          <cell r="B25">
            <v>45</v>
          </cell>
        </row>
        <row r="26">
          <cell r="A26">
            <v>5</v>
          </cell>
          <cell r="B26">
            <v>30</v>
          </cell>
        </row>
        <row r="27">
          <cell r="A27">
            <v>6</v>
          </cell>
          <cell r="B27">
            <v>15</v>
          </cell>
        </row>
        <row r="28">
          <cell r="A28">
            <v>7</v>
          </cell>
          <cell r="B28">
            <v>15</v>
          </cell>
        </row>
        <row r="29">
          <cell r="A29">
            <v>8</v>
          </cell>
          <cell r="B29">
            <v>15</v>
          </cell>
        </row>
        <row r="30">
          <cell r="A30">
            <v>9</v>
          </cell>
          <cell r="B30">
            <v>15</v>
          </cell>
        </row>
        <row r="31">
          <cell r="A31">
            <v>10</v>
          </cell>
          <cell r="B31">
            <v>15</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mpionship Points"/>
      <sheetName val="Rd1 PI"/>
      <sheetName val="Rd2 Winton"/>
      <sheetName val="Rd3 Winton IC"/>
      <sheetName val="Rd4 Sandown"/>
      <sheetName val="Rd5 Winton"/>
      <sheetName val="Rd6 PI"/>
      <sheetName val="Rd7 Winton"/>
      <sheetName val="Rd8 Sandown"/>
      <sheetName val="Rd9 TourOfTassie"/>
      <sheetName val="Rd10 PI"/>
      <sheetName val="Championship Scoring"/>
    </sheetNames>
    <sheetDataSet>
      <sheetData sheetId="0"/>
      <sheetData sheetId="1">
        <row r="2">
          <cell r="AE2" t="str">
            <v>SNA</v>
          </cell>
          <cell r="AF2" t="str">
            <v>Robert Downes</v>
          </cell>
          <cell r="AG2">
            <v>1.4273495370370371E-3</v>
          </cell>
        </row>
        <row r="3">
          <cell r="AE3" t="str">
            <v>SNB</v>
          </cell>
          <cell r="AF3" t="str">
            <v>Gareth Pedley</v>
          </cell>
          <cell r="AG3" t="str">
            <v>2:02.8897</v>
          </cell>
        </row>
        <row r="4">
          <cell r="AE4" t="str">
            <v>SNC</v>
          </cell>
          <cell r="AF4" t="str">
            <v>Alan Conrad</v>
          </cell>
          <cell r="AG4">
            <v>1.3765625000000002E-3</v>
          </cell>
        </row>
        <row r="5">
          <cell r="AE5" t="str">
            <v>SND</v>
          </cell>
          <cell r="AF5" t="str">
            <v>Randy Stagno Navarra</v>
          </cell>
          <cell r="AG5">
            <v>1.3754282407407406E-3</v>
          </cell>
        </row>
        <row r="6">
          <cell r="AE6" t="str">
            <v>NAC</v>
          </cell>
          <cell r="AF6" t="str">
            <v>Robert Downes</v>
          </cell>
          <cell r="AG6">
            <v>1.4134722222222222E-3</v>
          </cell>
        </row>
        <row r="7">
          <cell r="AE7" t="str">
            <v>NBC</v>
          </cell>
          <cell r="AF7" t="str">
            <v>Max Lloyd</v>
          </cell>
          <cell r="AG7" t="str">
            <v>2:00.5817</v>
          </cell>
        </row>
        <row r="8">
          <cell r="AE8" t="str">
            <v>ABMOD</v>
          </cell>
          <cell r="AF8" t="str">
            <v>Gavin Newman</v>
          </cell>
          <cell r="AG8" t="str">
            <v>1:57.6877</v>
          </cell>
        </row>
        <row r="9">
          <cell r="AE9" t="str">
            <v>CDMOD</v>
          </cell>
          <cell r="AF9" t="str">
            <v>Randy Stagno Navarra</v>
          </cell>
          <cell r="AG9" t="str">
            <v>1:55.6312</v>
          </cell>
        </row>
        <row r="10">
          <cell r="AE10" t="str">
            <v>SMOD</v>
          </cell>
          <cell r="AF10" t="str">
            <v>Russell Garner</v>
          </cell>
          <cell r="AG10">
            <v>1.2893287037037038E-3</v>
          </cell>
        </row>
        <row r="11">
          <cell r="AE11" t="str">
            <v>RES</v>
          </cell>
          <cell r="AF11" t="str">
            <v>Paul Ledwith</v>
          </cell>
          <cell r="AG11">
            <v>1.2727662037037037E-3</v>
          </cell>
        </row>
        <row r="12">
          <cell r="AE12" t="str">
            <v>OPN</v>
          </cell>
          <cell r="AF12" t="str">
            <v>David Wilken</v>
          </cell>
          <cell r="AG12">
            <v>1.2022337962962963E-3</v>
          </cell>
        </row>
      </sheetData>
      <sheetData sheetId="2"/>
      <sheetData sheetId="3"/>
      <sheetData sheetId="4"/>
      <sheetData sheetId="5"/>
      <sheetData sheetId="6"/>
      <sheetData sheetId="7"/>
      <sheetData sheetId="8"/>
      <sheetData sheetId="9"/>
      <sheetData sheetId="10"/>
      <sheetData sheetId="11">
        <row r="21">
          <cell r="A21" t="str">
            <v>Place</v>
          </cell>
          <cell r="B21" t="str">
            <v>Score</v>
          </cell>
        </row>
        <row r="22">
          <cell r="A22">
            <v>1</v>
          </cell>
          <cell r="B22">
            <v>100</v>
          </cell>
        </row>
        <row r="23">
          <cell r="A23">
            <v>2</v>
          </cell>
          <cell r="B23">
            <v>75</v>
          </cell>
        </row>
        <row r="24">
          <cell r="A24">
            <v>3</v>
          </cell>
          <cell r="B24">
            <v>60</v>
          </cell>
        </row>
        <row r="25">
          <cell r="A25">
            <v>4</v>
          </cell>
          <cell r="B25">
            <v>45</v>
          </cell>
        </row>
        <row r="26">
          <cell r="A26">
            <v>5</v>
          </cell>
          <cell r="B26">
            <v>30</v>
          </cell>
        </row>
        <row r="27">
          <cell r="A27">
            <v>6</v>
          </cell>
          <cell r="B27">
            <v>15</v>
          </cell>
        </row>
        <row r="28">
          <cell r="A28">
            <v>7</v>
          </cell>
          <cell r="B28">
            <v>15</v>
          </cell>
        </row>
        <row r="29">
          <cell r="A29">
            <v>8</v>
          </cell>
          <cell r="B29">
            <v>15</v>
          </cell>
        </row>
        <row r="30">
          <cell r="A30">
            <v>9</v>
          </cell>
          <cell r="B30">
            <v>15</v>
          </cell>
        </row>
        <row r="31">
          <cell r="A31">
            <v>10</v>
          </cell>
          <cell r="B31">
            <v>15</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mpionship Points"/>
      <sheetName val="Rd1 PI"/>
      <sheetName val="Rd2 Sandown"/>
      <sheetName val="Rd3 Winton"/>
      <sheetName val="Rd4 Sandown"/>
      <sheetName val="Rd5 Wakefield"/>
      <sheetName val="Rd6 PI"/>
      <sheetName val="Rd7 Broadford"/>
      <sheetName val="Rd8 Winton"/>
      <sheetName val="Rd9 PI"/>
      <sheetName val="Rd10 PI"/>
      <sheetName val="Championship Scoring"/>
    </sheetNames>
    <sheetDataSet>
      <sheetData sheetId="0"/>
      <sheetData sheetId="1"/>
      <sheetData sheetId="2"/>
      <sheetData sheetId="3"/>
      <sheetData sheetId="4"/>
      <sheetData sheetId="5"/>
      <sheetData sheetId="6"/>
      <sheetData sheetId="7"/>
      <sheetData sheetId="8"/>
      <sheetData sheetId="9"/>
      <sheetData sheetId="10"/>
      <sheetData sheetId="11">
        <row r="7">
          <cell r="A7" t="str">
            <v>Class</v>
          </cell>
          <cell r="B7" t="str">
            <v>Description</v>
          </cell>
          <cell r="C7" t="str">
            <v>Code</v>
          </cell>
          <cell r="D7" t="str">
            <v>Rank</v>
          </cell>
        </row>
        <row r="8">
          <cell r="A8" t="str">
            <v>SNA</v>
          </cell>
          <cell r="B8" t="str">
            <v xml:space="preserve">Standard NA </v>
          </cell>
          <cell r="C8">
            <v>1</v>
          </cell>
          <cell r="D8">
            <v>1</v>
          </cell>
        </row>
        <row r="9">
          <cell r="A9" t="str">
            <v>SNB</v>
          </cell>
          <cell r="B9" t="str">
            <v xml:space="preserve">Standard NB </v>
          </cell>
          <cell r="C9">
            <v>2</v>
          </cell>
          <cell r="D9">
            <v>1</v>
          </cell>
        </row>
        <row r="10">
          <cell r="A10" t="str">
            <v>NAC</v>
          </cell>
          <cell r="B10" t="str">
            <v xml:space="preserve">NA Clubman </v>
          </cell>
          <cell r="C10">
            <v>3</v>
          </cell>
          <cell r="D10">
            <v>2</v>
          </cell>
        </row>
        <row r="11">
          <cell r="A11" t="str">
            <v>NBC</v>
          </cell>
          <cell r="B11" t="str">
            <v>NB Clubman</v>
          </cell>
          <cell r="C11">
            <v>4</v>
          </cell>
          <cell r="D11">
            <v>2</v>
          </cell>
        </row>
        <row r="12">
          <cell r="A12" t="str">
            <v>SNC</v>
          </cell>
          <cell r="B12" t="str">
            <v>Standard NC</v>
          </cell>
          <cell r="C12">
            <v>5</v>
          </cell>
          <cell r="D12">
            <v>3</v>
          </cell>
        </row>
        <row r="13">
          <cell r="A13" t="str">
            <v>SND</v>
          </cell>
          <cell r="B13" t="str">
            <v>Standard ND</v>
          </cell>
          <cell r="C13">
            <v>6</v>
          </cell>
          <cell r="D13">
            <v>3</v>
          </cell>
        </row>
        <row r="14">
          <cell r="A14" t="str">
            <v>ABMOD</v>
          </cell>
          <cell r="B14" t="str">
            <v>NA/NB Modified</v>
          </cell>
          <cell r="C14">
            <v>7</v>
          </cell>
          <cell r="D14">
            <v>4</v>
          </cell>
        </row>
        <row r="15">
          <cell r="A15" t="str">
            <v>CDMOD</v>
          </cell>
          <cell r="B15" t="str">
            <v>NC/ND Modified</v>
          </cell>
          <cell r="C15">
            <v>8</v>
          </cell>
          <cell r="D15">
            <v>4</v>
          </cell>
        </row>
        <row r="16">
          <cell r="A16" t="str">
            <v>SMOD</v>
          </cell>
          <cell r="B16" t="str">
            <v>Super Modified</v>
          </cell>
          <cell r="C16">
            <v>9</v>
          </cell>
          <cell r="D16">
            <v>5</v>
          </cell>
        </row>
        <row r="17">
          <cell r="A17" t="str">
            <v>RES</v>
          </cell>
          <cell r="B17" t="str">
            <v>Restricted Open</v>
          </cell>
          <cell r="C17">
            <v>10</v>
          </cell>
          <cell r="D17">
            <v>6</v>
          </cell>
        </row>
        <row r="18">
          <cell r="A18" t="str">
            <v>OPN</v>
          </cell>
          <cell r="B18" t="str">
            <v>Open</v>
          </cell>
          <cell r="C18">
            <v>11</v>
          </cell>
          <cell r="D18">
            <v>7</v>
          </cell>
        </row>
        <row r="22">
          <cell r="A22">
            <v>1</v>
          </cell>
          <cell r="B22">
            <v>100</v>
          </cell>
        </row>
        <row r="23">
          <cell r="A23">
            <v>2</v>
          </cell>
          <cell r="B23">
            <v>75</v>
          </cell>
        </row>
        <row r="24">
          <cell r="A24">
            <v>3</v>
          </cell>
          <cell r="B24">
            <v>60</v>
          </cell>
        </row>
        <row r="25">
          <cell r="A25">
            <v>4</v>
          </cell>
          <cell r="B25">
            <v>45</v>
          </cell>
        </row>
        <row r="26">
          <cell r="A26">
            <v>5</v>
          </cell>
          <cell r="B26">
            <v>30</v>
          </cell>
        </row>
        <row r="27">
          <cell r="A27">
            <v>6</v>
          </cell>
          <cell r="B27">
            <v>15</v>
          </cell>
        </row>
        <row r="28">
          <cell r="A28">
            <v>7</v>
          </cell>
          <cell r="B28">
            <v>15</v>
          </cell>
        </row>
        <row r="29">
          <cell r="A29">
            <v>8</v>
          </cell>
          <cell r="B29">
            <v>15</v>
          </cell>
        </row>
        <row r="30">
          <cell r="A30">
            <v>9</v>
          </cell>
          <cell r="B30">
            <v>15</v>
          </cell>
        </row>
        <row r="31">
          <cell r="A31">
            <v>10</v>
          </cell>
          <cell r="B31">
            <v>15</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mpionship Points"/>
      <sheetName val="Rd1 PI"/>
      <sheetName val="Rd2 Sandown"/>
      <sheetName val="Rd3 Winton"/>
      <sheetName val="Rd4 Sandown"/>
      <sheetName val="Rd5 Wakefield"/>
      <sheetName val="Rd6 PI"/>
      <sheetName val="Rd7 Broadford"/>
      <sheetName val="Rd8 Winton"/>
      <sheetName val="Rd9 PI"/>
      <sheetName val="Rd10 PI"/>
      <sheetName val="Championship Scor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ow r="7">
          <cell r="A7" t="str">
            <v>Class</v>
          </cell>
          <cell r="B7" t="str">
            <v>Description</v>
          </cell>
          <cell r="C7" t="str">
            <v>Code</v>
          </cell>
          <cell r="D7" t="str">
            <v>Rank</v>
          </cell>
        </row>
        <row r="8">
          <cell r="A8" t="str">
            <v>SNA</v>
          </cell>
          <cell r="B8" t="str">
            <v xml:space="preserve">Standard NA </v>
          </cell>
          <cell r="C8">
            <v>1</v>
          </cell>
          <cell r="D8">
            <v>1</v>
          </cell>
        </row>
        <row r="9">
          <cell r="A9" t="str">
            <v>SNB</v>
          </cell>
          <cell r="B9" t="str">
            <v xml:space="preserve">Standard NB </v>
          </cell>
          <cell r="C9">
            <v>2</v>
          </cell>
          <cell r="D9">
            <v>1</v>
          </cell>
        </row>
        <row r="10">
          <cell r="A10" t="str">
            <v>NAC</v>
          </cell>
          <cell r="B10" t="str">
            <v xml:space="preserve">NA Clubman </v>
          </cell>
          <cell r="C10">
            <v>3</v>
          </cell>
          <cell r="D10">
            <v>2</v>
          </cell>
        </row>
        <row r="11">
          <cell r="A11" t="str">
            <v>NBC</v>
          </cell>
          <cell r="B11" t="str">
            <v>NB Clubman</v>
          </cell>
          <cell r="C11">
            <v>4</v>
          </cell>
          <cell r="D11">
            <v>2</v>
          </cell>
        </row>
        <row r="12">
          <cell r="A12" t="str">
            <v>SNC</v>
          </cell>
          <cell r="B12" t="str">
            <v>Standard NC</v>
          </cell>
          <cell r="C12">
            <v>5</v>
          </cell>
          <cell r="D12">
            <v>3</v>
          </cell>
        </row>
        <row r="13">
          <cell r="A13" t="str">
            <v>SND</v>
          </cell>
          <cell r="B13" t="str">
            <v>Standard ND</v>
          </cell>
          <cell r="C13">
            <v>6</v>
          </cell>
          <cell r="D13">
            <v>3</v>
          </cell>
        </row>
        <row r="14">
          <cell r="A14" t="str">
            <v>ABMOD</v>
          </cell>
          <cell r="B14" t="str">
            <v>NA/NB Modified</v>
          </cell>
          <cell r="C14">
            <v>7</v>
          </cell>
          <cell r="D14">
            <v>4</v>
          </cell>
        </row>
        <row r="15">
          <cell r="A15" t="str">
            <v>CDMOD</v>
          </cell>
          <cell r="B15" t="str">
            <v>NC/ND Modified</v>
          </cell>
          <cell r="C15">
            <v>8</v>
          </cell>
          <cell r="D15">
            <v>4</v>
          </cell>
        </row>
        <row r="16">
          <cell r="A16" t="str">
            <v>SMOD</v>
          </cell>
          <cell r="B16" t="str">
            <v>Super Modified</v>
          </cell>
          <cell r="C16">
            <v>9</v>
          </cell>
          <cell r="D16">
            <v>5</v>
          </cell>
        </row>
        <row r="17">
          <cell r="A17" t="str">
            <v>RES</v>
          </cell>
          <cell r="B17" t="str">
            <v>Restricted Open</v>
          </cell>
          <cell r="C17">
            <v>10</v>
          </cell>
          <cell r="D17">
            <v>6</v>
          </cell>
        </row>
        <row r="18">
          <cell r="A18" t="str">
            <v>OPN</v>
          </cell>
          <cell r="B18" t="str">
            <v>Open</v>
          </cell>
          <cell r="C18">
            <v>11</v>
          </cell>
          <cell r="D18">
            <v>7</v>
          </cell>
        </row>
        <row r="22">
          <cell r="A22">
            <v>1</v>
          </cell>
          <cell r="B22">
            <v>100</v>
          </cell>
        </row>
        <row r="23">
          <cell r="A23">
            <v>2</v>
          </cell>
          <cell r="B23">
            <v>75</v>
          </cell>
        </row>
        <row r="24">
          <cell r="A24">
            <v>3</v>
          </cell>
          <cell r="B24">
            <v>60</v>
          </cell>
        </row>
        <row r="25">
          <cell r="A25">
            <v>4</v>
          </cell>
          <cell r="B25">
            <v>45</v>
          </cell>
        </row>
        <row r="26">
          <cell r="A26">
            <v>5</v>
          </cell>
          <cell r="B26">
            <v>30</v>
          </cell>
        </row>
        <row r="27">
          <cell r="A27">
            <v>6</v>
          </cell>
          <cell r="B27">
            <v>15</v>
          </cell>
        </row>
        <row r="28">
          <cell r="A28">
            <v>7</v>
          </cell>
          <cell r="B28">
            <v>15</v>
          </cell>
        </row>
        <row r="29">
          <cell r="A29">
            <v>8</v>
          </cell>
          <cell r="B29">
            <v>15</v>
          </cell>
        </row>
        <row r="30">
          <cell r="A30">
            <v>9</v>
          </cell>
          <cell r="B30">
            <v>15</v>
          </cell>
        </row>
        <row r="31">
          <cell r="A31">
            <v>10</v>
          </cell>
          <cell r="B31">
            <v>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36"/>
  <sheetViews>
    <sheetView tabSelected="1" zoomScale="90" zoomScaleNormal="90" workbookViewId="0">
      <pane xSplit="3" ySplit="2" topLeftCell="D3" activePane="bottomRight" state="frozen"/>
      <selection activeCell="A2" sqref="A2"/>
      <selection pane="topRight" activeCell="A2" sqref="A2"/>
      <selection pane="bottomLeft" activeCell="A2" sqref="A2"/>
      <selection pane="bottomRight" sqref="A1:O1"/>
    </sheetView>
  </sheetViews>
  <sheetFormatPr defaultColWidth="9.140625" defaultRowHeight="12.75" x14ac:dyDescent="0.2"/>
  <cols>
    <col min="1" max="1" width="7.140625" style="2" bestFit="1" customWidth="1"/>
    <col min="2" max="2" width="9.85546875" style="1" customWidth="1"/>
    <col min="3" max="3" width="18.5703125" style="1" bestFit="1" customWidth="1"/>
    <col min="4" max="4" width="8.5703125" style="8" customWidth="1"/>
    <col min="5" max="5" width="10.42578125" style="25" customWidth="1"/>
    <col min="6" max="14" width="6.42578125" style="8" customWidth="1"/>
    <col min="15" max="15" width="4.42578125" style="8" bestFit="1" customWidth="1"/>
    <col min="16" max="16" width="19.7109375" style="1" hidden="1" customWidth="1"/>
    <col min="17" max="17" width="7.140625" style="1" customWidth="1"/>
    <col min="18" max="16384" width="9.140625" style="1"/>
  </cols>
  <sheetData>
    <row r="1" spans="1:17" ht="15.75" x14ac:dyDescent="0.25">
      <c r="A1" s="394" t="s">
        <v>197</v>
      </c>
      <c r="B1" s="394"/>
      <c r="C1" s="394"/>
      <c r="D1" s="394"/>
      <c r="E1" s="394"/>
      <c r="F1" s="394"/>
      <c r="G1" s="394"/>
      <c r="H1" s="394"/>
      <c r="I1" s="394"/>
      <c r="J1" s="394"/>
      <c r="K1" s="394"/>
      <c r="L1" s="394"/>
      <c r="M1" s="394"/>
      <c r="N1" s="394"/>
      <c r="O1" s="394"/>
    </row>
    <row r="2" spans="1:17" s="27" customFormat="1" ht="119.45" customHeight="1" thickBot="1" x14ac:dyDescent="0.25">
      <c r="A2" s="2" t="s">
        <v>0</v>
      </c>
      <c r="B2" s="53" t="s">
        <v>1</v>
      </c>
      <c r="C2" s="53"/>
      <c r="D2" s="2" t="s">
        <v>2</v>
      </c>
      <c r="E2" s="54" t="s">
        <v>46</v>
      </c>
      <c r="F2" s="55" t="s">
        <v>199</v>
      </c>
      <c r="G2" s="55" t="s">
        <v>200</v>
      </c>
      <c r="H2" s="55" t="s">
        <v>202</v>
      </c>
      <c r="I2" s="55" t="s">
        <v>201</v>
      </c>
      <c r="J2" s="55" t="s">
        <v>203</v>
      </c>
      <c r="K2" s="55" t="s">
        <v>204</v>
      </c>
      <c r="L2" s="55" t="s">
        <v>205</v>
      </c>
      <c r="M2" s="55" t="s">
        <v>206</v>
      </c>
      <c r="N2" s="55" t="s">
        <v>207</v>
      </c>
      <c r="O2" s="55" t="s">
        <v>208</v>
      </c>
      <c r="P2" s="26"/>
      <c r="Q2" s="26"/>
    </row>
    <row r="3" spans="1:17" s="5" customFormat="1" x14ac:dyDescent="0.2">
      <c r="A3" s="291">
        <v>1</v>
      </c>
      <c r="B3" s="293" t="s">
        <v>92</v>
      </c>
      <c r="C3" s="264" t="s">
        <v>354</v>
      </c>
      <c r="D3" s="265" t="s">
        <v>22</v>
      </c>
      <c r="E3" s="390">
        <f>SUM(F3:O3) - MIN(F3:O3)</f>
        <v>430</v>
      </c>
      <c r="F3" s="366">
        <f>IFERROR(VLOOKUP($P3,'Rd1 PI'!$C$2:$AC$28,27,0),0)</f>
        <v>105</v>
      </c>
      <c r="G3" s="265">
        <f>IFERROR(VLOOKUP($P3,'Rd2 Sandown'!$C$2:$AC$32,27,0),0)</f>
        <v>105</v>
      </c>
      <c r="H3" s="265">
        <f>IFERROR(VLOOKUP($P3,'Rd3 Winton'!$C$2:$AC$62,27,0),0)</f>
        <v>110</v>
      </c>
      <c r="I3" s="265" t="s">
        <v>112</v>
      </c>
      <c r="J3" s="265" t="s">
        <v>112</v>
      </c>
      <c r="K3" s="265" t="s">
        <v>112</v>
      </c>
      <c r="L3" s="265">
        <f>IFERROR(VLOOKUP($P3,'Rd7 PI'!$C$2:$AC$62,27,0),0)</f>
        <v>110</v>
      </c>
      <c r="M3" s="265">
        <f>IFERROR(VLOOKUP($P3,#REF!,27,0),0)</f>
        <v>0</v>
      </c>
      <c r="N3" s="265">
        <f>IFERROR(VLOOKUP($P3,#REF!,27,0),0)</f>
        <v>0</v>
      </c>
      <c r="O3" s="268">
        <f>IFERROR(VLOOKUP($P3,#REF!,27,0),0)</f>
        <v>0</v>
      </c>
      <c r="P3" s="5" t="str">
        <f>CONCATENATE(LOWER(B3)," ",LOWER(C3))</f>
        <v>simon mclean</v>
      </c>
    </row>
    <row r="4" spans="1:17" s="5" customFormat="1" x14ac:dyDescent="0.2">
      <c r="A4" s="292">
        <v>2</v>
      </c>
      <c r="B4" s="294" t="s">
        <v>47</v>
      </c>
      <c r="C4" s="266" t="s">
        <v>48</v>
      </c>
      <c r="D4" s="4" t="s">
        <v>21</v>
      </c>
      <c r="E4" s="391">
        <f>SUM(F4:O4) - MIN(F4:O4)</f>
        <v>420</v>
      </c>
      <c r="F4" s="367">
        <f>IFERROR(VLOOKUP($P4,'Rd1 PI'!$C$2:$AC$28,27,0),0)</f>
        <v>100</v>
      </c>
      <c r="G4" s="4">
        <f>IFERROR(VLOOKUP($P4,'Rd2 Sandown'!$C$2:$AC$32,27,0),0)</f>
        <v>105</v>
      </c>
      <c r="H4" s="4">
        <f>IFERROR(VLOOKUP($P4,'Rd3 Winton'!$C$2:$AC$62,27,0),0)</f>
        <v>105</v>
      </c>
      <c r="I4" s="4" t="s">
        <v>112</v>
      </c>
      <c r="J4" s="4" t="s">
        <v>112</v>
      </c>
      <c r="K4" s="4" t="s">
        <v>112</v>
      </c>
      <c r="L4" s="4">
        <f>IFERROR(VLOOKUP($P4,'Rd7 PI'!$C$2:$AC$62,27,0),0)</f>
        <v>110</v>
      </c>
      <c r="M4" s="4">
        <f>IFERROR(VLOOKUP($P4,#REF!,27,0),0)</f>
        <v>0</v>
      </c>
      <c r="N4" s="4">
        <f>IFERROR(VLOOKUP($P4,#REF!,27,0),0)</f>
        <v>0</v>
      </c>
      <c r="O4" s="269">
        <f>IFERROR(VLOOKUP($P4,#REF!,27,0),0)</f>
        <v>0</v>
      </c>
      <c r="P4" s="5" t="str">
        <f>CONCATENATE(LOWER(B4)," ",LOWER(C4))</f>
        <v>steve williamsz</v>
      </c>
    </row>
    <row r="5" spans="1:17" s="5" customFormat="1" x14ac:dyDescent="0.2">
      <c r="A5" s="292">
        <v>3</v>
      </c>
      <c r="B5" s="294" t="s">
        <v>86</v>
      </c>
      <c r="C5" s="266" t="s">
        <v>87</v>
      </c>
      <c r="D5" s="4" t="s">
        <v>16</v>
      </c>
      <c r="E5" s="391">
        <f>SUM(F5:O5) - MIN(F5:O5)</f>
        <v>395</v>
      </c>
      <c r="F5" s="367">
        <f>IFERROR(VLOOKUP($P5,'Rd1 PI'!$C$2:$AC$28,27,0),0)</f>
        <v>95</v>
      </c>
      <c r="G5" s="4">
        <f>IFERROR(VLOOKUP($P5,'Rd2 Sandown'!$C$2:$AC$32,27,0),0)</f>
        <v>105</v>
      </c>
      <c r="H5" s="4">
        <f>IFERROR(VLOOKUP($P5,'Rd3 Winton'!$C$2:$AC$62,27,0),0)</f>
        <v>100</v>
      </c>
      <c r="I5" s="4" t="s">
        <v>112</v>
      </c>
      <c r="J5" s="4" t="s">
        <v>112</v>
      </c>
      <c r="K5" s="4" t="s">
        <v>112</v>
      </c>
      <c r="L5" s="4">
        <f>IFERROR(VLOOKUP($P5,'Rd7 PI'!$C$2:$AC$62,27,0),0)</f>
        <v>95</v>
      </c>
      <c r="M5" s="4">
        <f>IFERROR(VLOOKUP($P5,#REF!,27,0),0)</f>
        <v>0</v>
      </c>
      <c r="N5" s="4">
        <f>IFERROR(VLOOKUP($P5,#REF!,27,0),0)</f>
        <v>0</v>
      </c>
      <c r="O5" s="269">
        <f>IFERROR(VLOOKUP($P5,#REF!,27,0),0)</f>
        <v>0</v>
      </c>
      <c r="P5" s="5" t="str">
        <f>CONCATENATE(LOWER(B5)," ",LOWER(C5))</f>
        <v>david adam</v>
      </c>
    </row>
    <row r="6" spans="1:17" s="5" customFormat="1" x14ac:dyDescent="0.2">
      <c r="A6" s="292">
        <v>4</v>
      </c>
      <c r="B6" s="294" t="s">
        <v>77</v>
      </c>
      <c r="C6" s="266" t="s">
        <v>78</v>
      </c>
      <c r="D6" s="4" t="s">
        <v>44</v>
      </c>
      <c r="E6" s="391">
        <f>SUM(F6:O6) - MIN(F6:O6)</f>
        <v>335</v>
      </c>
      <c r="F6" s="367">
        <f>IFERROR(VLOOKUP($P6,'Rd1 PI'!$C$2:$AC$28,27,0),0)</f>
        <v>65</v>
      </c>
      <c r="G6" s="4">
        <f>IFERROR(VLOOKUP($P6,'Rd2 Sandown'!$C$2:$AC$32,27,0),0)</f>
        <v>65</v>
      </c>
      <c r="H6" s="4">
        <f>IFERROR(VLOOKUP($P6,'Rd3 Winton'!$C$2:$AC$62,27,0),0)</f>
        <v>105</v>
      </c>
      <c r="I6" s="4" t="s">
        <v>112</v>
      </c>
      <c r="J6" s="4" t="s">
        <v>112</v>
      </c>
      <c r="K6" s="4" t="s">
        <v>112</v>
      </c>
      <c r="L6" s="4">
        <f>IFERROR(VLOOKUP($P6,'Rd7 PI'!$C$2:$AC$62,27,0),0)</f>
        <v>100</v>
      </c>
      <c r="M6" s="4">
        <f>IFERROR(VLOOKUP($P6,#REF!,27,0),0)</f>
        <v>0</v>
      </c>
      <c r="N6" s="4">
        <f>IFERROR(VLOOKUP($P6,#REF!,27,0),0)</f>
        <v>0</v>
      </c>
      <c r="O6" s="269">
        <f>IFERROR(VLOOKUP($P6,#REF!,27,0),0)</f>
        <v>0</v>
      </c>
      <c r="P6" s="5" t="str">
        <f>CONCATENATE(LOWER(B6)," ",LOWER(C6))</f>
        <v>russell garner</v>
      </c>
    </row>
    <row r="7" spans="1:17" s="5" customFormat="1" x14ac:dyDescent="0.2">
      <c r="A7" s="292">
        <v>5</v>
      </c>
      <c r="B7" s="294" t="s">
        <v>99</v>
      </c>
      <c r="C7" s="266" t="s">
        <v>100</v>
      </c>
      <c r="D7" s="4" t="s">
        <v>21</v>
      </c>
      <c r="E7" s="391">
        <f>SUM(F7:O7) - MIN(F7:O7)</f>
        <v>290</v>
      </c>
      <c r="F7" s="367">
        <f>IFERROR(VLOOKUP($P7,'Rd1 PI'!$C$2:$AC$28,27,0),0)</f>
        <v>70</v>
      </c>
      <c r="G7" s="4">
        <f>IFERROR(VLOOKUP($P7,'Rd2 Sandown'!$C$2:$AC$32,27,0),0)</f>
        <v>60</v>
      </c>
      <c r="H7" s="4">
        <f>IFERROR(VLOOKUP($P7,'Rd3 Winton'!$C$2:$AC$62,27,0),0)</f>
        <v>80</v>
      </c>
      <c r="I7" s="4" t="s">
        <v>112</v>
      </c>
      <c r="J7" s="4" t="s">
        <v>112</v>
      </c>
      <c r="K7" s="4" t="s">
        <v>112</v>
      </c>
      <c r="L7" s="4">
        <f>IFERROR(VLOOKUP($P7,'Rd7 PI'!$C$2:$AC$62,27,0),0)</f>
        <v>80</v>
      </c>
      <c r="M7" s="4">
        <f>IFERROR(VLOOKUP($P7,#REF!,27,0),0)</f>
        <v>0</v>
      </c>
      <c r="N7" s="4">
        <f>IFERROR(VLOOKUP($P7,#REF!,27,0),0)</f>
        <v>0</v>
      </c>
      <c r="O7" s="269">
        <f>IFERROR(VLOOKUP($P7,#REF!,27,0),0)</f>
        <v>0</v>
      </c>
      <c r="P7" s="5" t="str">
        <f>CONCATENATE(LOWER(B7)," ",LOWER(C7))</f>
        <v>noel heritage</v>
      </c>
    </row>
    <row r="8" spans="1:17" s="5" customFormat="1" x14ac:dyDescent="0.2">
      <c r="A8" s="292">
        <v>6</v>
      </c>
      <c r="B8" s="294" t="s">
        <v>27</v>
      </c>
      <c r="C8" s="266" t="s">
        <v>28</v>
      </c>
      <c r="D8" s="4" t="s">
        <v>5</v>
      </c>
      <c r="E8" s="391">
        <f>SUM(F8:O8) - MIN(F8:O8)</f>
        <v>280</v>
      </c>
      <c r="F8" s="367">
        <f>IFERROR(VLOOKUP($P8,'Rd1 PI'!$C$2:$AC$28,27,0),0)</f>
        <v>90</v>
      </c>
      <c r="G8" s="4">
        <f>IFERROR(VLOOKUP($P8,'Rd2 Sandown'!$C$2:$AC$32,27,0),0)</f>
        <v>95</v>
      </c>
      <c r="H8" s="4">
        <f>IFERROR(VLOOKUP($P8,'Rd3 Winton'!$C$2:$AC$62,27,0),0)</f>
        <v>95</v>
      </c>
      <c r="I8" s="4" t="s">
        <v>112</v>
      </c>
      <c r="J8" s="4" t="s">
        <v>112</v>
      </c>
      <c r="K8" s="4" t="s">
        <v>112</v>
      </c>
      <c r="L8" s="4">
        <f>IFERROR(VLOOKUP($P8,'Rd7 PI'!$C$2:$AC$62,27,0),0)</f>
        <v>0</v>
      </c>
      <c r="M8" s="4">
        <f>IFERROR(VLOOKUP($P8,#REF!,27,0),0)</f>
        <v>0</v>
      </c>
      <c r="N8" s="4">
        <f>IFERROR(VLOOKUP($P8,#REF!,27,0),0)</f>
        <v>0</v>
      </c>
      <c r="O8" s="269">
        <f>IFERROR(VLOOKUP($P8,#REF!,27,0),0)</f>
        <v>0</v>
      </c>
      <c r="P8" s="5" t="str">
        <f>CONCATENATE(LOWER(B8)," ",LOWER(C8))</f>
        <v>simeon ouzas</v>
      </c>
    </row>
    <row r="9" spans="1:17" s="5" customFormat="1" x14ac:dyDescent="0.2">
      <c r="A9" s="292">
        <v>7</v>
      </c>
      <c r="B9" s="294" t="s">
        <v>105</v>
      </c>
      <c r="C9" s="266" t="s">
        <v>106</v>
      </c>
      <c r="D9" s="4" t="s">
        <v>44</v>
      </c>
      <c r="E9" s="391">
        <f>SUM(F9:O9) - MIN(F9:O9)</f>
        <v>260</v>
      </c>
      <c r="F9" s="367">
        <f>IFERROR(VLOOKUP($P9,'Rd1 PI'!$C$2:$AC$28,27,0),0)</f>
        <v>90</v>
      </c>
      <c r="G9" s="4">
        <f>IFERROR(VLOOKUP($P9,'Rd2 Sandown'!$C$2:$AC$32,27,0),0)</f>
        <v>100</v>
      </c>
      <c r="H9" s="4">
        <f>IFERROR(VLOOKUP($P9,'Rd3 Winton'!$C$2:$AC$62,27,0),0)</f>
        <v>70</v>
      </c>
      <c r="I9" s="4" t="s">
        <v>112</v>
      </c>
      <c r="J9" s="4" t="s">
        <v>112</v>
      </c>
      <c r="K9" s="4" t="s">
        <v>112</v>
      </c>
      <c r="L9" s="4">
        <f>IFERROR(VLOOKUP($P9,'Rd7 PI'!$C$2:$AC$62,27,0),0)</f>
        <v>0</v>
      </c>
      <c r="M9" s="4">
        <f>IFERROR(VLOOKUP($P9,#REF!,27,0),0)</f>
        <v>0</v>
      </c>
      <c r="N9" s="4">
        <f>IFERROR(VLOOKUP($P9,#REF!,27,0),0)</f>
        <v>0</v>
      </c>
      <c r="O9" s="269">
        <f>IFERROR(VLOOKUP($P9,#REF!,27,0),0)</f>
        <v>0</v>
      </c>
      <c r="P9" s="5" t="str">
        <f>CONCATENATE(LOWER(B9)," ",LOWER(C9))</f>
        <v>gavin newman</v>
      </c>
    </row>
    <row r="10" spans="1:17" s="5" customFormat="1" x14ac:dyDescent="0.2">
      <c r="A10" s="292">
        <v>8</v>
      </c>
      <c r="B10" s="294" t="s">
        <v>101</v>
      </c>
      <c r="C10" s="266" t="s">
        <v>102</v>
      </c>
      <c r="D10" s="4" t="s">
        <v>45</v>
      </c>
      <c r="E10" s="391">
        <f>SUM(F10:O10) - MIN(F10:O10)</f>
        <v>255</v>
      </c>
      <c r="F10" s="367">
        <f>IFERROR(VLOOKUP($P10,'Rd1 PI'!$C$2:$AC$28,27,0),0)</f>
        <v>50</v>
      </c>
      <c r="G10" s="4">
        <f>IFERROR(VLOOKUP($P10,'Rd2 Sandown'!$C$2:$AC$32,27,0),0)</f>
        <v>95</v>
      </c>
      <c r="H10" s="4">
        <f>IFERROR(VLOOKUP($P10,'Rd3 Winton'!$C$2:$AC$62,27,0),0)</f>
        <v>105</v>
      </c>
      <c r="I10" s="4" t="s">
        <v>112</v>
      </c>
      <c r="J10" s="4" t="s">
        <v>112</v>
      </c>
      <c r="K10" s="4" t="s">
        <v>112</v>
      </c>
      <c r="L10" s="4">
        <f>IFERROR(VLOOKUP($P10,'Rd7 PI'!$C$2:$AC$62,27,0),0)</f>
        <v>5</v>
      </c>
      <c r="M10" s="4">
        <f>IFERROR(VLOOKUP($P10,#REF!,27,0),0)</f>
        <v>0</v>
      </c>
      <c r="N10" s="4">
        <f>IFERROR(VLOOKUP($P10,#REF!,27,0),0)</f>
        <v>0</v>
      </c>
      <c r="O10" s="269">
        <f>IFERROR(VLOOKUP($P10,#REF!,27,0),0)</f>
        <v>0</v>
      </c>
      <c r="P10" s="5" t="str">
        <f>CONCATENATE(LOWER(B10)," ",LOWER(C10))</f>
        <v>joseph maccora</v>
      </c>
    </row>
    <row r="11" spans="1:17" s="5" customFormat="1" x14ac:dyDescent="0.2">
      <c r="A11" s="292">
        <v>9</v>
      </c>
      <c r="B11" s="294" t="s">
        <v>96</v>
      </c>
      <c r="C11" s="266" t="s">
        <v>95</v>
      </c>
      <c r="D11" s="4" t="s">
        <v>21</v>
      </c>
      <c r="E11" s="391">
        <f>SUM(F11:O11) - MIN(F11:O11)</f>
        <v>250</v>
      </c>
      <c r="F11" s="367">
        <f>IFERROR(VLOOKUP($P11,'Rd1 PI'!$C$2:$AC$28,27,0),0)</f>
        <v>50</v>
      </c>
      <c r="G11" s="4">
        <f>IFERROR(VLOOKUP($P11,'Rd2 Sandown'!$C$2:$AC$32,27,0),0)</f>
        <v>75</v>
      </c>
      <c r="H11" s="4">
        <f>IFERROR(VLOOKUP($P11,'Rd3 Winton'!$C$2:$AC$62,27,0),0)</f>
        <v>60</v>
      </c>
      <c r="I11" s="4" t="s">
        <v>112</v>
      </c>
      <c r="J11" s="4" t="s">
        <v>112</v>
      </c>
      <c r="K11" s="4" t="s">
        <v>112</v>
      </c>
      <c r="L11" s="4">
        <f>IFERROR(VLOOKUP($P11,'Rd7 PI'!$C$2:$AC$62,27,0),0)</f>
        <v>65</v>
      </c>
      <c r="M11" s="4">
        <f>IFERROR(VLOOKUP($P11,#REF!,27,0),0)</f>
        <v>0</v>
      </c>
      <c r="N11" s="4">
        <f>IFERROR(VLOOKUP($P11,#REF!,27,0),0)</f>
        <v>0</v>
      </c>
      <c r="O11" s="269">
        <f>IFERROR(VLOOKUP($P11,#REF!,27,0),0)</f>
        <v>0</v>
      </c>
      <c r="P11" s="5" t="str">
        <f>CONCATENATE(LOWER(B11)," ",LOWER(C11))</f>
        <v>peter dannock</v>
      </c>
    </row>
    <row r="12" spans="1:17" s="5" customFormat="1" x14ac:dyDescent="0.2">
      <c r="A12" s="292">
        <v>10</v>
      </c>
      <c r="B12" s="294" t="s">
        <v>84</v>
      </c>
      <c r="C12" s="266" t="s">
        <v>85</v>
      </c>
      <c r="D12" s="4" t="s">
        <v>45</v>
      </c>
      <c r="E12" s="391">
        <f>SUM(F12:O12) - MIN(F12:O12)</f>
        <v>235</v>
      </c>
      <c r="F12" s="367">
        <f>IFERROR(VLOOKUP($P12,'Rd1 PI'!$C$2:$AC$28,27,0),0)</f>
        <v>70</v>
      </c>
      <c r="G12" s="4">
        <f>IFERROR(VLOOKUP($P12,'Rd2 Sandown'!$C$2:$AC$32,27,0),0)</f>
        <v>5</v>
      </c>
      <c r="H12" s="4">
        <f>IFERROR(VLOOKUP($P12,'Rd3 Winton'!$C$2:$AC$62,27,0),0)</f>
        <v>60</v>
      </c>
      <c r="I12" s="4" t="s">
        <v>112</v>
      </c>
      <c r="J12" s="4" t="s">
        <v>112</v>
      </c>
      <c r="K12" s="4" t="s">
        <v>112</v>
      </c>
      <c r="L12" s="4">
        <f>IFERROR(VLOOKUP($P12,'Rd7 PI'!$C$2:$AC$62,27,0),0)</f>
        <v>100</v>
      </c>
      <c r="M12" s="4">
        <f>IFERROR(VLOOKUP($P12,#REF!,27,0),0)</f>
        <v>0</v>
      </c>
      <c r="N12" s="4">
        <f>IFERROR(VLOOKUP($P12,#REF!,27,0),0)</f>
        <v>0</v>
      </c>
      <c r="O12" s="269">
        <f>IFERROR(VLOOKUP($P12,#REF!,27,0),0)</f>
        <v>0</v>
      </c>
      <c r="P12" s="5" t="str">
        <f>CONCATENATE(LOWER(B12)," ",LOWER(C12))</f>
        <v>alan conrad</v>
      </c>
    </row>
    <row r="13" spans="1:17" s="5" customFormat="1" x14ac:dyDescent="0.2">
      <c r="A13" s="292">
        <v>11</v>
      </c>
      <c r="B13" s="294" t="s">
        <v>355</v>
      </c>
      <c r="C13" s="266" t="s">
        <v>356</v>
      </c>
      <c r="D13" s="4" t="s">
        <v>13</v>
      </c>
      <c r="E13" s="391">
        <f>SUM(F13:O13) - MIN(F13:O13)</f>
        <v>210</v>
      </c>
      <c r="F13" s="367">
        <f>IFERROR(VLOOKUP($P13,'Rd1 PI'!$C$2:$AC$28,27,0),0)</f>
        <v>0</v>
      </c>
      <c r="G13" s="4">
        <f>IFERROR(VLOOKUP($P13,'Rd2 Sandown'!$C$2:$AC$32,27,0),0)</f>
        <v>0</v>
      </c>
      <c r="H13" s="4">
        <f>IFERROR(VLOOKUP($P13,'Rd3 Winton'!$C$2:$AC$62,27,0),0)</f>
        <v>105</v>
      </c>
      <c r="I13" s="4" t="s">
        <v>112</v>
      </c>
      <c r="J13" s="4" t="s">
        <v>112</v>
      </c>
      <c r="K13" s="4" t="s">
        <v>112</v>
      </c>
      <c r="L13" s="4">
        <f>IFERROR(VLOOKUP($P13,'Rd7 PI'!$C$2:$AC$62,27,0),0)</f>
        <v>105</v>
      </c>
      <c r="M13" s="4">
        <f>IFERROR(VLOOKUP($P13,#REF!,27,0),0)</f>
        <v>0</v>
      </c>
      <c r="N13" s="4">
        <f>IFERROR(VLOOKUP($P13,#REF!,27,0),0)</f>
        <v>0</v>
      </c>
      <c r="O13" s="269">
        <f>IFERROR(VLOOKUP($P13,#REF!,27,0),0)</f>
        <v>0</v>
      </c>
      <c r="P13" s="5" t="str">
        <f>CONCATENATE(LOWER(B13)," ",LOWER(C13))</f>
        <v>paul ledwith</v>
      </c>
    </row>
    <row r="14" spans="1:17" s="5" customFormat="1" x14ac:dyDescent="0.2">
      <c r="A14" s="292">
        <v>12</v>
      </c>
      <c r="B14" s="294" t="s">
        <v>235</v>
      </c>
      <c r="C14" s="266" t="s">
        <v>236</v>
      </c>
      <c r="D14" s="4" t="s">
        <v>5</v>
      </c>
      <c r="E14" s="391">
        <f>SUM(F14:O14) - MIN(F14:O14)</f>
        <v>190</v>
      </c>
      <c r="F14" s="367">
        <f>IFERROR(VLOOKUP($P14,'Rd1 PI'!$C$2:$AC$28,27,0),0)</f>
        <v>0</v>
      </c>
      <c r="G14" s="4">
        <f>IFERROR(VLOOKUP($P14,'Rd2 Sandown'!$C$2:$AC$32,27,0),0)</f>
        <v>35</v>
      </c>
      <c r="H14" s="4">
        <f>IFERROR(VLOOKUP($P14,'Rd3 Winton'!$C$2:$AC$62,27,0),0)</f>
        <v>65</v>
      </c>
      <c r="I14" s="4" t="s">
        <v>112</v>
      </c>
      <c r="J14" s="4" t="s">
        <v>112</v>
      </c>
      <c r="K14" s="4" t="s">
        <v>112</v>
      </c>
      <c r="L14" s="4">
        <f>IFERROR(VLOOKUP($P14,'Rd7 PI'!$C$2:$AC$62,27,0),0)</f>
        <v>90</v>
      </c>
      <c r="M14" s="4">
        <f>IFERROR(VLOOKUP($P14,#REF!,27,0),0)</f>
        <v>0</v>
      </c>
      <c r="N14" s="4">
        <f>IFERROR(VLOOKUP($P14,#REF!,27,0),0)</f>
        <v>0</v>
      </c>
      <c r="O14" s="269">
        <f>IFERROR(VLOOKUP($P14,#REF!,27,0),0)</f>
        <v>0</v>
      </c>
      <c r="P14" s="5" t="str">
        <f>CONCATENATE(LOWER(B14)," ",LOWER(C14))</f>
        <v>adrian zadro</v>
      </c>
    </row>
    <row r="15" spans="1:17" s="5" customFormat="1" x14ac:dyDescent="0.2">
      <c r="A15" s="292">
        <v>13</v>
      </c>
      <c r="B15" s="294" t="s">
        <v>89</v>
      </c>
      <c r="C15" s="266" t="s">
        <v>88</v>
      </c>
      <c r="D15" s="4" t="s">
        <v>45</v>
      </c>
      <c r="E15" s="391">
        <f>SUM(F15:O15) - MIN(F15:O15)</f>
        <v>180</v>
      </c>
      <c r="F15" s="367">
        <f>IFERROR(VLOOKUP($P15,'Rd1 PI'!$C$2:$AC$28,27,0),0)</f>
        <v>105</v>
      </c>
      <c r="G15" s="4">
        <f>IFERROR(VLOOKUP($P15,'Rd2 Sandown'!$C$2:$AC$32,27,0),0)</f>
        <v>0</v>
      </c>
      <c r="H15" s="4">
        <f>IFERROR(VLOOKUP($P15,'Rd3 Winton'!$C$2:$AC$62,27,0),0)</f>
        <v>75</v>
      </c>
      <c r="I15" s="4" t="s">
        <v>112</v>
      </c>
      <c r="J15" s="4" t="s">
        <v>112</v>
      </c>
      <c r="K15" s="4" t="s">
        <v>112</v>
      </c>
      <c r="L15" s="4">
        <f>IFERROR(VLOOKUP($P15,'Rd7 PI'!$C$2:$AC$62,27,0),0)</f>
        <v>0</v>
      </c>
      <c r="M15" s="4">
        <f>IFERROR(VLOOKUP($P15,#REF!,27,0),0)</f>
        <v>0</v>
      </c>
      <c r="N15" s="4">
        <f>IFERROR(VLOOKUP($P15,#REF!,27,0),0)</f>
        <v>0</v>
      </c>
      <c r="O15" s="269">
        <f>IFERROR(VLOOKUP($P15,#REF!,27,0),0)</f>
        <v>0</v>
      </c>
      <c r="P15" s="5" t="str">
        <f>CONCATENATE(LOWER(B15)," ",LOWER(C15))</f>
        <v>matt brogan</v>
      </c>
    </row>
    <row r="16" spans="1:17" s="5" customFormat="1" x14ac:dyDescent="0.2">
      <c r="A16" s="292">
        <v>13</v>
      </c>
      <c r="B16" s="294" t="s">
        <v>97</v>
      </c>
      <c r="C16" s="266" t="s">
        <v>98</v>
      </c>
      <c r="D16" s="4" t="s">
        <v>13</v>
      </c>
      <c r="E16" s="391">
        <f>SUM(F16:O16) - MIN(F16:O16)</f>
        <v>180</v>
      </c>
      <c r="F16" s="367">
        <f>IFERROR(VLOOKUP($P16,'Rd1 PI'!$C$2:$AC$28,27,0),0)</f>
        <v>65</v>
      </c>
      <c r="G16" s="4">
        <f>IFERROR(VLOOKUP($P16,'Rd2 Sandown'!$C$2:$AC$32,27,0),0)</f>
        <v>65</v>
      </c>
      <c r="H16" s="4">
        <f>IFERROR(VLOOKUP($P16,'Rd3 Winton'!$C$2:$AC$62,27,0),0)</f>
        <v>0</v>
      </c>
      <c r="I16" s="4" t="s">
        <v>112</v>
      </c>
      <c r="J16" s="4" t="s">
        <v>112</v>
      </c>
      <c r="K16" s="4" t="s">
        <v>112</v>
      </c>
      <c r="L16" s="4">
        <f>IFERROR(VLOOKUP($P16,'Rd7 PI'!$C$2:$AC$62,27,0),0)</f>
        <v>50</v>
      </c>
      <c r="M16" s="4">
        <f>IFERROR(VLOOKUP($P16,#REF!,27,0),0)</f>
        <v>0</v>
      </c>
      <c r="N16" s="4">
        <f>IFERROR(VLOOKUP($P16,#REF!,27,0),0)</f>
        <v>0</v>
      </c>
      <c r="O16" s="269">
        <f>IFERROR(VLOOKUP($P16,#REF!,27,0),0)</f>
        <v>0</v>
      </c>
      <c r="P16" s="5" t="str">
        <f>CONCATENATE(LOWER(B16)," ",LOWER(C16))</f>
        <v>ray monik</v>
      </c>
    </row>
    <row r="17" spans="1:16" s="5" customFormat="1" x14ac:dyDescent="0.2">
      <c r="A17" s="292">
        <v>13</v>
      </c>
      <c r="B17" s="294" t="s">
        <v>231</v>
      </c>
      <c r="C17" s="266" t="s">
        <v>239</v>
      </c>
      <c r="D17" s="4" t="s">
        <v>3</v>
      </c>
      <c r="E17" s="391">
        <f>SUM(F17:O17) - MIN(F17:O17)</f>
        <v>180</v>
      </c>
      <c r="F17" s="367">
        <f>IFERROR(VLOOKUP($P17,'Rd1 PI'!$C$2:$AC$28,27,0),0)</f>
        <v>0</v>
      </c>
      <c r="G17" s="4">
        <f>IFERROR(VLOOKUP($P17,'Rd2 Sandown'!$C$2:$AC$32,27,0),0)</f>
        <v>90</v>
      </c>
      <c r="H17" s="4">
        <f>IFERROR(VLOOKUP($P17,'Rd3 Winton'!$C$2:$AC$62,27,0),0)</f>
        <v>0</v>
      </c>
      <c r="I17" s="4" t="s">
        <v>112</v>
      </c>
      <c r="J17" s="4" t="s">
        <v>112</v>
      </c>
      <c r="K17" s="4" t="s">
        <v>112</v>
      </c>
      <c r="L17" s="4">
        <f>IFERROR(VLOOKUP($P17,'Rd7 PI'!$C$2:$AC$62,27,0),0)</f>
        <v>90</v>
      </c>
      <c r="M17" s="4">
        <f>IFERROR(VLOOKUP($P17,#REF!,27,0),0)</f>
        <v>0</v>
      </c>
      <c r="N17" s="4">
        <f>IFERROR(VLOOKUP($P17,#REF!,27,0),0)</f>
        <v>0</v>
      </c>
      <c r="O17" s="269">
        <f>IFERROR(VLOOKUP($P17,#REF!,27,0),0)</f>
        <v>0</v>
      </c>
      <c r="P17" s="5" t="str">
        <f>CONCATENATE(LOWER(B17)," ",LOWER(C17))</f>
        <v>robert mason</v>
      </c>
    </row>
    <row r="18" spans="1:16" s="5" customFormat="1" x14ac:dyDescent="0.2">
      <c r="A18" s="292">
        <v>16</v>
      </c>
      <c r="B18" s="294" t="s">
        <v>227</v>
      </c>
      <c r="C18" s="266" t="s">
        <v>228</v>
      </c>
      <c r="D18" s="4" t="s">
        <v>4</v>
      </c>
      <c r="E18" s="391">
        <f>SUM(F18:O18) - MIN(F18:O18)</f>
        <v>120</v>
      </c>
      <c r="F18" s="367">
        <f>IFERROR(VLOOKUP($P18,'Rd1 PI'!$C$2:$AC$28,27,0),0)</f>
        <v>0</v>
      </c>
      <c r="G18" s="4">
        <f>IFERROR(VLOOKUP($P18,'Rd2 Sandown'!$C$2:$AC$32,27,0),0)</f>
        <v>65</v>
      </c>
      <c r="H18" s="4">
        <f>IFERROR(VLOOKUP($P18,'Rd3 Winton'!$C$2:$AC$62,27,0),0)</f>
        <v>0</v>
      </c>
      <c r="I18" s="4" t="s">
        <v>112</v>
      </c>
      <c r="J18" s="4" t="s">
        <v>112</v>
      </c>
      <c r="K18" s="4" t="s">
        <v>112</v>
      </c>
      <c r="L18" s="4">
        <f>IFERROR(VLOOKUP($P18,'Rd7 PI'!$C$2:$AC$62,27,0),0)</f>
        <v>55</v>
      </c>
      <c r="M18" s="4">
        <f>IFERROR(VLOOKUP($P18,#REF!,27,0),0)</f>
        <v>0</v>
      </c>
      <c r="N18" s="4">
        <f>IFERROR(VLOOKUP($P18,#REF!,27,0),0)</f>
        <v>0</v>
      </c>
      <c r="O18" s="269">
        <f>IFERROR(VLOOKUP($P18,#REF!,27,0),0)</f>
        <v>0</v>
      </c>
      <c r="P18" s="5" t="str">
        <f>CONCATENATE(LOWER(B18)," ",LOWER(C18))</f>
        <v>hung do</v>
      </c>
    </row>
    <row r="19" spans="1:16" s="5" customFormat="1" x14ac:dyDescent="0.2">
      <c r="A19" s="292">
        <v>17</v>
      </c>
      <c r="B19" s="294" t="s">
        <v>79</v>
      </c>
      <c r="C19" s="266" t="s">
        <v>80</v>
      </c>
      <c r="D19" s="4" t="s">
        <v>5</v>
      </c>
      <c r="E19" s="391">
        <f>SUM(F19:O19) - MIN(F19:O19)</f>
        <v>115</v>
      </c>
      <c r="F19" s="367">
        <f>IFERROR(VLOOKUP($P19,'Rd1 PI'!$C$2:$AC$28,27,0),0)</f>
        <v>50</v>
      </c>
      <c r="G19" s="4">
        <f>IFERROR(VLOOKUP($P19,'Rd2 Sandown'!$C$2:$AC$32,27,0),0)</f>
        <v>65</v>
      </c>
      <c r="H19" s="4">
        <f>IFERROR(VLOOKUP($P19,'Rd3 Winton'!$C$2:$AC$62,27,0),0)</f>
        <v>0</v>
      </c>
      <c r="I19" s="4" t="s">
        <v>112</v>
      </c>
      <c r="J19" s="4" t="s">
        <v>112</v>
      </c>
      <c r="K19" s="4" t="s">
        <v>112</v>
      </c>
      <c r="L19" s="4">
        <f>IFERROR(VLOOKUP($P19,'Rd7 PI'!$C$2:$AC$62,27,0),0)</f>
        <v>0</v>
      </c>
      <c r="M19" s="4">
        <f>IFERROR(VLOOKUP($P19,#REF!,27,0),0)</f>
        <v>0</v>
      </c>
      <c r="N19" s="4">
        <f>IFERROR(VLOOKUP($P19,#REF!,27,0),0)</f>
        <v>0</v>
      </c>
      <c r="O19" s="269">
        <f>IFERROR(VLOOKUP($P19,#REF!,27,0),0)</f>
        <v>0</v>
      </c>
      <c r="P19" s="5" t="str">
        <f>CONCATENATE(LOWER(B19)," ",LOWER(C19))</f>
        <v>matthew cavell</v>
      </c>
    </row>
    <row r="20" spans="1:16" s="5" customFormat="1" x14ac:dyDescent="0.2">
      <c r="A20" s="292">
        <v>18</v>
      </c>
      <c r="B20" s="294" t="s">
        <v>233</v>
      </c>
      <c r="C20" s="266" t="s">
        <v>232</v>
      </c>
      <c r="D20" s="4" t="s">
        <v>5</v>
      </c>
      <c r="E20" s="391">
        <f>SUM(F20:O20) - MIN(F20:O20)</f>
        <v>100</v>
      </c>
      <c r="F20" s="367">
        <f>IFERROR(VLOOKUP($P20,'Rd1 PI'!$C$2:$AC$28,27,0),0)</f>
        <v>0</v>
      </c>
      <c r="G20" s="4">
        <f>IFERROR(VLOOKUP($P20,'Rd2 Sandown'!$C$2:$AC$32,27,0),0)</f>
        <v>50</v>
      </c>
      <c r="H20" s="4">
        <f>IFERROR(VLOOKUP($P20,'Rd3 Winton'!$C$2:$AC$62,27,0),0)</f>
        <v>50</v>
      </c>
      <c r="I20" s="4" t="s">
        <v>112</v>
      </c>
      <c r="J20" s="4" t="s">
        <v>112</v>
      </c>
      <c r="K20" s="4" t="s">
        <v>112</v>
      </c>
      <c r="L20" s="4">
        <f>IFERROR(VLOOKUP($P20,'Rd7 PI'!$C$2:$AC$62,27,0),0)</f>
        <v>0</v>
      </c>
      <c r="M20" s="4">
        <f>IFERROR(VLOOKUP($P20,#REF!,27,0),0)</f>
        <v>0</v>
      </c>
      <c r="N20" s="4">
        <f>IFERROR(VLOOKUP($P20,#REF!,27,0),0)</f>
        <v>0</v>
      </c>
      <c r="O20" s="269">
        <f>IFERROR(VLOOKUP($P20,#REF!,27,0),0)</f>
        <v>0</v>
      </c>
      <c r="P20" s="5" t="str">
        <f>CONCATENATE(LOWER(B20)," ",LOWER(C20))</f>
        <v>john downes</v>
      </c>
    </row>
    <row r="21" spans="1:16" s="5" customFormat="1" x14ac:dyDescent="0.2">
      <c r="A21" s="292">
        <v>19</v>
      </c>
      <c r="B21" s="294" t="s">
        <v>348</v>
      </c>
      <c r="C21" s="266" t="s">
        <v>349</v>
      </c>
      <c r="D21" s="4" t="s">
        <v>14</v>
      </c>
      <c r="E21" s="391">
        <f>SUM(F21:O21) - MIN(F21:O21)</f>
        <v>90</v>
      </c>
      <c r="F21" s="367">
        <f>IFERROR(VLOOKUP($P21,'Rd1 PI'!$C$2:$AC$28,27,0),0)</f>
        <v>0</v>
      </c>
      <c r="G21" s="4">
        <f>IFERROR(VLOOKUP($P21,'Rd2 Sandown'!$C$2:$AC$32,27,0),0)</f>
        <v>0</v>
      </c>
      <c r="H21" s="4">
        <f>IFERROR(VLOOKUP($P21,'Rd3 Winton'!$C$2:$AC$62,27,0),0)</f>
        <v>90</v>
      </c>
      <c r="I21" s="4" t="s">
        <v>112</v>
      </c>
      <c r="J21" s="4" t="s">
        <v>112</v>
      </c>
      <c r="K21" s="4" t="s">
        <v>112</v>
      </c>
      <c r="L21" s="4">
        <f>IFERROR(VLOOKUP($P21,'Rd7 PI'!$C$2:$AC$62,27,0),0)</f>
        <v>0</v>
      </c>
      <c r="M21" s="4">
        <f>IFERROR(VLOOKUP($P21,#REF!,27,0),0)</f>
        <v>0</v>
      </c>
      <c r="N21" s="4">
        <f>IFERROR(VLOOKUP($P21,#REF!,27,0),0)</f>
        <v>0</v>
      </c>
      <c r="O21" s="269">
        <f>IFERROR(VLOOKUP($P21,#REF!,27,0),0)</f>
        <v>0</v>
      </c>
      <c r="P21" s="5" t="str">
        <f>CONCATENATE(LOWER(B21)," ",LOWER(C21))</f>
        <v>tim meaden</v>
      </c>
    </row>
    <row r="22" spans="1:16" s="5" customFormat="1" x14ac:dyDescent="0.2">
      <c r="A22" s="292">
        <v>19</v>
      </c>
      <c r="B22" s="294" t="s">
        <v>352</v>
      </c>
      <c r="C22" s="266" t="s">
        <v>353</v>
      </c>
      <c r="D22" s="4" t="s">
        <v>3</v>
      </c>
      <c r="E22" s="391">
        <f>SUM(F22:O22) - MIN(F22:O22)</f>
        <v>90</v>
      </c>
      <c r="F22" s="367">
        <f>IFERROR(VLOOKUP($P22,'Rd1 PI'!$C$2:$AC$28,27,0),0)</f>
        <v>0</v>
      </c>
      <c r="G22" s="4">
        <f>IFERROR(VLOOKUP($P22,'Rd2 Sandown'!$C$2:$AC$32,27,0),0)</f>
        <v>0</v>
      </c>
      <c r="H22" s="4">
        <f>IFERROR(VLOOKUP($P22,'Rd3 Winton'!$C$2:$AC$62,27,0),0)</f>
        <v>90</v>
      </c>
      <c r="I22" s="4" t="s">
        <v>112</v>
      </c>
      <c r="J22" s="4" t="s">
        <v>112</v>
      </c>
      <c r="K22" s="4" t="s">
        <v>112</v>
      </c>
      <c r="L22" s="4">
        <f>IFERROR(VLOOKUP($P22,'Rd7 PI'!$C$2:$AC$62,27,0),0)</f>
        <v>0</v>
      </c>
      <c r="M22" s="4">
        <f>IFERROR(VLOOKUP($P22,#REF!,27,0),0)</f>
        <v>0</v>
      </c>
      <c r="N22" s="4">
        <f>IFERROR(VLOOKUP($P22,#REF!,27,0),0)</f>
        <v>0</v>
      </c>
      <c r="O22" s="269">
        <f>IFERROR(VLOOKUP($P22,#REF!,27,0),0)</f>
        <v>0</v>
      </c>
      <c r="P22" s="5" t="str">
        <f>CONCATENATE(LOWER(B22)," ",LOWER(C22))</f>
        <v>craig baird</v>
      </c>
    </row>
    <row r="23" spans="1:16" s="5" customFormat="1" x14ac:dyDescent="0.2">
      <c r="A23" s="292">
        <v>21</v>
      </c>
      <c r="B23" s="294" t="s">
        <v>240</v>
      </c>
      <c r="C23" s="266" t="s">
        <v>241</v>
      </c>
      <c r="D23" s="4" t="s">
        <v>21</v>
      </c>
      <c r="E23" s="391">
        <f>SUM(F23:O23) - MIN(F23:O23)</f>
        <v>75</v>
      </c>
      <c r="F23" s="367">
        <f>IFERROR(VLOOKUP($P23,'Rd1 PI'!$C$2:$AC$28,27,0),0)</f>
        <v>0</v>
      </c>
      <c r="G23" s="4">
        <f>IFERROR(VLOOKUP($P23,'Rd2 Sandown'!$C$2:$AC$32,27,0),0)</f>
        <v>40</v>
      </c>
      <c r="H23" s="4">
        <f>IFERROR(VLOOKUP($P23,'Rd3 Winton'!$C$2:$AC$62,27,0),0)</f>
        <v>0</v>
      </c>
      <c r="I23" s="4" t="s">
        <v>112</v>
      </c>
      <c r="J23" s="4" t="s">
        <v>112</v>
      </c>
      <c r="K23" s="4" t="s">
        <v>112</v>
      </c>
      <c r="L23" s="4">
        <f>IFERROR(VLOOKUP($P23,'Rd7 PI'!$C$2:$AC$62,27,0),0)</f>
        <v>35</v>
      </c>
      <c r="M23" s="4">
        <f>IFERROR(VLOOKUP($P23,#REF!,27,0),0)</f>
        <v>0</v>
      </c>
      <c r="N23" s="4">
        <f>IFERROR(VLOOKUP($P23,#REF!,27,0),0)</f>
        <v>0</v>
      </c>
      <c r="O23" s="269">
        <f>IFERROR(VLOOKUP($P23,#REF!,27,0),0)</f>
        <v>0</v>
      </c>
      <c r="P23" s="5" t="str">
        <f>CONCATENATE(LOWER(B23)," ",LOWER(C23))</f>
        <v>murray seymour</v>
      </c>
    </row>
    <row r="24" spans="1:16" s="5" customFormat="1" x14ac:dyDescent="0.2">
      <c r="A24" s="292">
        <v>21</v>
      </c>
      <c r="B24" s="294" t="s">
        <v>229</v>
      </c>
      <c r="C24" s="266" t="s">
        <v>230</v>
      </c>
      <c r="D24" s="4" t="s">
        <v>44</v>
      </c>
      <c r="E24" s="391">
        <f>SUM(F24:O24) - MIN(F24:O24)</f>
        <v>75</v>
      </c>
      <c r="F24" s="367">
        <f>IFERROR(VLOOKUP($P24,'Rd1 PI'!$C$2:$AC$28,27,0),0)</f>
        <v>0</v>
      </c>
      <c r="G24" s="4">
        <f>IFERROR(VLOOKUP($P24,'Rd2 Sandown'!$C$2:$AC$32,27,0),0)</f>
        <v>20</v>
      </c>
      <c r="H24" s="4">
        <f>IFERROR(VLOOKUP($P24,'Rd3 Winton'!$C$2:$AC$62,27,0),0)</f>
        <v>50</v>
      </c>
      <c r="I24" s="4" t="s">
        <v>112</v>
      </c>
      <c r="J24" s="4" t="s">
        <v>112</v>
      </c>
      <c r="K24" s="4" t="s">
        <v>112</v>
      </c>
      <c r="L24" s="4">
        <f>IFERROR(VLOOKUP($P24,'Rd7 PI'!$C$2:$AC$62,27,0),0)</f>
        <v>5</v>
      </c>
      <c r="M24" s="4">
        <f>IFERROR(VLOOKUP($P24,#REF!,27,0),0)</f>
        <v>0</v>
      </c>
      <c r="N24" s="4">
        <f>IFERROR(VLOOKUP($P24,#REF!,27,0),0)</f>
        <v>0</v>
      </c>
      <c r="O24" s="269">
        <f>IFERROR(VLOOKUP($P24,#REF!,27,0),0)</f>
        <v>0</v>
      </c>
      <c r="P24" s="5" t="str">
        <f>CONCATENATE(LOWER(B24)," ",LOWER(C24))</f>
        <v>kutay dal</v>
      </c>
    </row>
    <row r="25" spans="1:16" s="5" customFormat="1" x14ac:dyDescent="0.2">
      <c r="A25" s="292">
        <v>23</v>
      </c>
      <c r="B25" s="294" t="s">
        <v>82</v>
      </c>
      <c r="C25" s="266" t="s">
        <v>83</v>
      </c>
      <c r="D25" s="4" t="s">
        <v>44</v>
      </c>
      <c r="E25" s="391">
        <f>SUM(F25:O25) - MIN(F25:O25)</f>
        <v>70</v>
      </c>
      <c r="F25" s="367">
        <f>IFERROR(VLOOKUP($P25,'Rd1 PI'!$C$2:$AC$28,27,0),0)</f>
        <v>65</v>
      </c>
      <c r="G25" s="4">
        <f>IFERROR(VLOOKUP($P25,'Rd2 Sandown'!$C$2:$AC$32,27,0),0)</f>
        <v>0</v>
      </c>
      <c r="H25" s="4">
        <f>IFERROR(VLOOKUP($P25,'Rd3 Winton'!$C$2:$AC$62,27,0),0)</f>
        <v>5</v>
      </c>
      <c r="I25" s="4" t="s">
        <v>112</v>
      </c>
      <c r="J25" s="4" t="s">
        <v>112</v>
      </c>
      <c r="K25" s="4" t="s">
        <v>112</v>
      </c>
      <c r="L25" s="4">
        <f>IFERROR(VLOOKUP($P25,'Rd7 PI'!$C$2:$AC$62,27,0),0)</f>
        <v>0</v>
      </c>
      <c r="M25" s="4">
        <f>IFERROR(VLOOKUP($P25,#REF!,27,0),0)</f>
        <v>0</v>
      </c>
      <c r="N25" s="4">
        <f>IFERROR(VLOOKUP($P25,#REF!,27,0),0)</f>
        <v>0</v>
      </c>
      <c r="O25" s="269">
        <f>IFERROR(VLOOKUP($P25,#REF!,27,0),0)</f>
        <v>0</v>
      </c>
      <c r="P25" s="5" t="str">
        <f>CONCATENATE(LOWER(B25)," ",LOWER(C25))</f>
        <v>randy stagno navarra</v>
      </c>
    </row>
    <row r="26" spans="1:16" s="5" customFormat="1" x14ac:dyDescent="0.2">
      <c r="A26" s="292">
        <v>24</v>
      </c>
      <c r="B26" s="294" t="s">
        <v>350</v>
      </c>
      <c r="C26" s="266" t="s">
        <v>351</v>
      </c>
      <c r="D26" s="4" t="s">
        <v>3</v>
      </c>
      <c r="E26" s="391">
        <f>SUM(F26:O26) - MIN(F26:O26)</f>
        <v>65</v>
      </c>
      <c r="F26" s="367">
        <f>IFERROR(VLOOKUP($P26,'Rd1 PI'!$C$2:$AC$28,27,0),0)</f>
        <v>0</v>
      </c>
      <c r="G26" s="4">
        <f>IFERROR(VLOOKUP($P26,'Rd2 Sandown'!$C$2:$AC$32,27,0),0)</f>
        <v>0</v>
      </c>
      <c r="H26" s="4">
        <f>IFERROR(VLOOKUP($P26,'Rd3 Winton'!$C$2:$AC$62,27,0),0)</f>
        <v>65</v>
      </c>
      <c r="I26" s="4" t="s">
        <v>112</v>
      </c>
      <c r="J26" s="4" t="s">
        <v>112</v>
      </c>
      <c r="K26" s="4" t="s">
        <v>112</v>
      </c>
      <c r="L26" s="4">
        <f>IFERROR(VLOOKUP($P26,'Rd7 PI'!$C$2:$AC$62,27,0),0)</f>
        <v>0</v>
      </c>
      <c r="M26" s="4">
        <f>IFERROR(VLOOKUP($P26,#REF!,27,0),0)</f>
        <v>0</v>
      </c>
      <c r="N26" s="4">
        <f>IFERROR(VLOOKUP($P26,#REF!,27,0),0)</f>
        <v>0</v>
      </c>
      <c r="O26" s="269">
        <f>IFERROR(VLOOKUP($P26,#REF!,27,0),0)</f>
        <v>0</v>
      </c>
      <c r="P26" s="5" t="str">
        <f>CONCATENATE(LOWER(B26)," ",LOWER(C26))</f>
        <v>daryl ervine</v>
      </c>
    </row>
    <row r="27" spans="1:16" s="5" customFormat="1" x14ac:dyDescent="0.2">
      <c r="A27" s="292">
        <v>25</v>
      </c>
      <c r="B27" s="294" t="s">
        <v>103</v>
      </c>
      <c r="C27" s="266" t="s">
        <v>104</v>
      </c>
      <c r="D27" s="4" t="s">
        <v>16</v>
      </c>
      <c r="E27" s="391">
        <f>SUM(F27:O27) - MIN(F27:O27)</f>
        <v>45</v>
      </c>
      <c r="F27" s="367">
        <f>IFERROR(VLOOKUP($P27,'Rd1 PI'!$C$2:$AC$28,27,0),0)</f>
        <v>5</v>
      </c>
      <c r="G27" s="4">
        <f>IFERROR(VLOOKUP($P27,'Rd2 Sandown'!$C$2:$AC$32,27,0),0)</f>
        <v>0</v>
      </c>
      <c r="H27" s="4">
        <f>IFERROR(VLOOKUP($P27,'Rd3 Winton'!$C$2:$AC$62,27,0),0)</f>
        <v>5</v>
      </c>
      <c r="I27" s="4" t="s">
        <v>112</v>
      </c>
      <c r="J27" s="4" t="s">
        <v>112</v>
      </c>
      <c r="K27" s="4" t="s">
        <v>112</v>
      </c>
      <c r="L27" s="4">
        <f>IFERROR(VLOOKUP($P27,'Rd7 PI'!$C$2:$AC$62,27,0),0)</f>
        <v>35</v>
      </c>
      <c r="M27" s="4">
        <f>IFERROR(VLOOKUP($P27,#REF!,27,0),0)</f>
        <v>0</v>
      </c>
      <c r="N27" s="4">
        <f>IFERROR(VLOOKUP($P27,#REF!,27,0),0)</f>
        <v>0</v>
      </c>
      <c r="O27" s="269">
        <f>IFERROR(VLOOKUP($P27,#REF!,27,0),0)</f>
        <v>0</v>
      </c>
      <c r="P27" s="5" t="str">
        <f>CONCATENATE(LOWER(B27)," ",LOWER(C27))</f>
        <v>steven cassar</v>
      </c>
    </row>
    <row r="28" spans="1:16" s="5" customFormat="1" x14ac:dyDescent="0.2">
      <c r="A28" s="292">
        <v>26</v>
      </c>
      <c r="B28" s="294" t="s">
        <v>107</v>
      </c>
      <c r="C28" s="266" t="s">
        <v>108</v>
      </c>
      <c r="D28" s="4" t="s">
        <v>4</v>
      </c>
      <c r="E28" s="391">
        <f>SUM(F28:O28) - MIN(F28:O28)</f>
        <v>25</v>
      </c>
      <c r="F28" s="367">
        <f>IFERROR(VLOOKUP($P28,'Rd1 PI'!$C$2:$AC$28,27,0),0)</f>
        <v>20</v>
      </c>
      <c r="G28" s="4">
        <f>IFERROR(VLOOKUP($P28,'Rd2 Sandown'!$C$2:$AC$32,27,0),0)</f>
        <v>0</v>
      </c>
      <c r="H28" s="4">
        <f>IFERROR(VLOOKUP($P28,'Rd3 Winton'!$C$2:$AC$62,27,0),0)</f>
        <v>0</v>
      </c>
      <c r="I28" s="4" t="s">
        <v>112</v>
      </c>
      <c r="J28" s="4" t="s">
        <v>112</v>
      </c>
      <c r="K28" s="4" t="s">
        <v>112</v>
      </c>
      <c r="L28" s="4">
        <f>IFERROR(VLOOKUP($P28,'Rd7 PI'!$C$2:$AC$62,27,0),0)</f>
        <v>5</v>
      </c>
      <c r="M28" s="4">
        <f>IFERROR(VLOOKUP($P28,#REF!,27,0),0)</f>
        <v>0</v>
      </c>
      <c r="N28" s="4">
        <f>IFERROR(VLOOKUP($P28,#REF!,27,0),0)</f>
        <v>0</v>
      </c>
      <c r="O28" s="269">
        <f>IFERROR(VLOOKUP($P28,#REF!,27,0),0)</f>
        <v>0</v>
      </c>
      <c r="P28" s="5" t="str">
        <f>CONCATENATE(LOWER(B28)," ",LOWER(C28))</f>
        <v>ian vague</v>
      </c>
    </row>
    <row r="29" spans="1:16" s="5" customFormat="1" x14ac:dyDescent="0.2">
      <c r="A29" s="292">
        <v>27</v>
      </c>
      <c r="B29" s="294" t="s">
        <v>231</v>
      </c>
      <c r="C29" s="266" t="s">
        <v>232</v>
      </c>
      <c r="D29" s="4" t="s">
        <v>45</v>
      </c>
      <c r="E29" s="391">
        <f>SUM(F29:O29) - MIN(F29:O29)</f>
        <v>15</v>
      </c>
      <c r="F29" s="367">
        <f>IFERROR(VLOOKUP($P29,'Rd1 PI'!$C$2:$AC$28,27,0),0)</f>
        <v>0</v>
      </c>
      <c r="G29" s="4">
        <f>IFERROR(VLOOKUP($P29,'Rd2 Sandown'!$C$2:$AC$32,27,0),0)</f>
        <v>5</v>
      </c>
      <c r="H29" s="4">
        <f>IFERROR(VLOOKUP($P29,'Rd3 Winton'!$C$2:$AC$62,27,0),0)</f>
        <v>5</v>
      </c>
      <c r="I29" s="4" t="s">
        <v>112</v>
      </c>
      <c r="J29" s="4" t="s">
        <v>112</v>
      </c>
      <c r="K29" s="4" t="s">
        <v>112</v>
      </c>
      <c r="L29" s="4">
        <f>IFERROR(VLOOKUP($P29,'Rd7 PI'!$C$2:$AC$62,27,0),0)</f>
        <v>5</v>
      </c>
      <c r="M29" s="4">
        <f>IFERROR(VLOOKUP($P29,#REF!,27,0),0)</f>
        <v>0</v>
      </c>
      <c r="N29" s="4">
        <f>IFERROR(VLOOKUP($P29,#REF!,27,0),0)</f>
        <v>0</v>
      </c>
      <c r="O29" s="269">
        <f>IFERROR(VLOOKUP($P29,#REF!,27,0),0)</f>
        <v>0</v>
      </c>
      <c r="P29" s="5" t="str">
        <f>CONCATENATE(LOWER(B29)," ",LOWER(C29))</f>
        <v>robert downes</v>
      </c>
    </row>
    <row r="30" spans="1:16" s="5" customFormat="1" x14ac:dyDescent="0.2">
      <c r="A30" s="292">
        <v>27</v>
      </c>
      <c r="B30" s="294" t="s">
        <v>195</v>
      </c>
      <c r="C30" s="266" t="s">
        <v>196</v>
      </c>
      <c r="D30" s="4" t="s">
        <v>13</v>
      </c>
      <c r="E30" s="391">
        <f>SUM(F30:O30) - MIN(F30:O30)</f>
        <v>15</v>
      </c>
      <c r="F30" s="367">
        <f>IFERROR(VLOOKUP($P30,'Rd1 PI'!$C$2:$AC$28,27,0),0)</f>
        <v>5</v>
      </c>
      <c r="G30" s="4">
        <f>IFERROR(VLOOKUP($P30,'Rd2 Sandown'!$C$2:$AC$32,27,0),0)</f>
        <v>0</v>
      </c>
      <c r="H30" s="4">
        <f>IFERROR(VLOOKUP($P30,'Rd3 Winton'!$C$2:$AC$62,27,0),0)</f>
        <v>5</v>
      </c>
      <c r="I30" s="4" t="s">
        <v>112</v>
      </c>
      <c r="J30" s="4" t="s">
        <v>112</v>
      </c>
      <c r="K30" s="4" t="s">
        <v>112</v>
      </c>
      <c r="L30" s="4">
        <f>IFERROR(VLOOKUP($P30,'Rd7 PI'!$C$2:$AC$62,27,0),0)</f>
        <v>5</v>
      </c>
      <c r="M30" s="4">
        <f>IFERROR(VLOOKUP($P30,#REF!,27,0),0)</f>
        <v>0</v>
      </c>
      <c r="N30" s="4">
        <f>IFERROR(VLOOKUP($P30,#REF!,27,0),0)</f>
        <v>0</v>
      </c>
      <c r="O30" s="269">
        <f>IFERROR(VLOOKUP($P30,#REF!,27,0),0)</f>
        <v>0</v>
      </c>
      <c r="P30" s="5" t="str">
        <f>CONCATENATE(LOWER(B30)," ",LOWER(C30))</f>
        <v>travis mcinnes</v>
      </c>
    </row>
    <row r="31" spans="1:16" s="5" customFormat="1" x14ac:dyDescent="0.2">
      <c r="A31" s="292">
        <v>29</v>
      </c>
      <c r="B31" s="294" t="s">
        <v>92</v>
      </c>
      <c r="C31" s="266" t="s">
        <v>93</v>
      </c>
      <c r="D31" s="4" t="s">
        <v>44</v>
      </c>
      <c r="E31" s="391">
        <f>SUM(F31:O31) - MIN(F31:O31)</f>
        <v>10</v>
      </c>
      <c r="F31" s="367">
        <f>IFERROR(VLOOKUP($P31,'Rd1 PI'!$C$2:$AC$28,27,0),0)</f>
        <v>5</v>
      </c>
      <c r="G31" s="4">
        <f>IFERROR(VLOOKUP($P31,'Rd2 Sandown'!$C$2:$AC$32,27,0),0)</f>
        <v>0</v>
      </c>
      <c r="H31" s="4">
        <f>IFERROR(VLOOKUP($P31,'Rd3 Winton'!$C$2:$AC$62,27,0),0)</f>
        <v>5</v>
      </c>
      <c r="I31" s="4" t="s">
        <v>112</v>
      </c>
      <c r="J31" s="4" t="s">
        <v>112</v>
      </c>
      <c r="K31" s="4" t="s">
        <v>112</v>
      </c>
      <c r="L31" s="4">
        <f>IFERROR(VLOOKUP($P31,'Rd7 PI'!$C$2:$AC$62,27,0),0)</f>
        <v>0</v>
      </c>
      <c r="M31" s="4">
        <f>IFERROR(VLOOKUP($P31,#REF!,27,0),0)</f>
        <v>0</v>
      </c>
      <c r="N31" s="4">
        <f>IFERROR(VLOOKUP($P31,#REF!,27,0),0)</f>
        <v>0</v>
      </c>
      <c r="O31" s="269">
        <f>IFERROR(VLOOKUP($P31,#REF!,27,0),0)</f>
        <v>0</v>
      </c>
      <c r="P31" s="5" t="str">
        <f>CONCATENATE(LOWER(B31)," ",LOWER(C31))</f>
        <v>simon acfield</v>
      </c>
    </row>
    <row r="32" spans="1:16" s="5" customFormat="1" x14ac:dyDescent="0.2">
      <c r="A32" s="292">
        <v>29</v>
      </c>
      <c r="B32" s="294" t="s">
        <v>96</v>
      </c>
      <c r="C32" s="266" t="s">
        <v>234</v>
      </c>
      <c r="D32" s="4" t="s">
        <v>4</v>
      </c>
      <c r="E32" s="391">
        <f>SUM(F32:O32) - MIN(F32:O32)</f>
        <v>10</v>
      </c>
      <c r="F32" s="367">
        <f>IFERROR(VLOOKUP($P32,'Rd1 PI'!$C$2:$AC$28,27,0),0)</f>
        <v>0</v>
      </c>
      <c r="G32" s="4">
        <f>IFERROR(VLOOKUP($P32,'Rd2 Sandown'!$C$2:$AC$32,27,0),0)</f>
        <v>5</v>
      </c>
      <c r="H32" s="4">
        <f>IFERROR(VLOOKUP($P32,'Rd3 Winton'!$C$2:$AC$62,27,0),0)</f>
        <v>0</v>
      </c>
      <c r="I32" s="4" t="s">
        <v>112</v>
      </c>
      <c r="J32" s="4" t="s">
        <v>112</v>
      </c>
      <c r="K32" s="4" t="s">
        <v>112</v>
      </c>
      <c r="L32" s="4">
        <f>IFERROR(VLOOKUP($P32,'Rd7 PI'!$C$2:$AC$62,27,0),0)</f>
        <v>5</v>
      </c>
      <c r="M32" s="4">
        <f>IFERROR(VLOOKUP($P32,#REF!,27,0),0)</f>
        <v>0</v>
      </c>
      <c r="N32" s="4">
        <f>IFERROR(VLOOKUP($P32,#REF!,27,0),0)</f>
        <v>0</v>
      </c>
      <c r="O32" s="269">
        <f>IFERROR(VLOOKUP($P32,#REF!,27,0),0)</f>
        <v>0</v>
      </c>
      <c r="P32" s="5" t="str">
        <f>CONCATENATE(LOWER(B32)," ",LOWER(C32))</f>
        <v>peter whitaker</v>
      </c>
    </row>
    <row r="33" spans="1:17" s="5" customFormat="1" ht="13.5" thickBot="1" x14ac:dyDescent="0.25">
      <c r="A33" s="301">
        <v>31</v>
      </c>
      <c r="B33" s="295" t="s">
        <v>237</v>
      </c>
      <c r="C33" s="267" t="s">
        <v>238</v>
      </c>
      <c r="D33" s="270" t="s">
        <v>4</v>
      </c>
      <c r="E33" s="392">
        <f>SUM(F33:O33) - MIN(F33:O33)</f>
        <v>5</v>
      </c>
      <c r="F33" s="368">
        <f>IFERROR(VLOOKUP($P33,'Rd1 PI'!$C$2:$AC$28,27,0),0)</f>
        <v>0</v>
      </c>
      <c r="G33" s="270">
        <f>IFERROR(VLOOKUP($P33,'Rd2 Sandown'!$C$2:$AC$32,27,0),0)</f>
        <v>5</v>
      </c>
      <c r="H33" s="270">
        <f>IFERROR(VLOOKUP($P33,'Rd3 Winton'!$C$2:$AC$62,27,0),0)</f>
        <v>0</v>
      </c>
      <c r="I33" s="270" t="s">
        <v>112</v>
      </c>
      <c r="J33" s="270" t="s">
        <v>112</v>
      </c>
      <c r="K33" s="270" t="s">
        <v>112</v>
      </c>
      <c r="L33" s="270">
        <f>IFERROR(VLOOKUP($P33,'Rd7 PI'!$C$2:$AC$62,27,0),0)</f>
        <v>0</v>
      </c>
      <c r="M33" s="270">
        <f>IFERROR(VLOOKUP($P33,#REF!,27,0),0)</f>
        <v>0</v>
      </c>
      <c r="N33" s="270">
        <f>IFERROR(VLOOKUP($P33,#REF!,27,0),0)</f>
        <v>0</v>
      </c>
      <c r="O33" s="271">
        <f>IFERROR(VLOOKUP($P33,#REF!,27,0),0)</f>
        <v>0</v>
      </c>
      <c r="P33" s="5" t="str">
        <f>CONCATENATE(LOWER(B33)," ",LOWER(C33))</f>
        <v>andrew turner</v>
      </c>
    </row>
    <row r="34" spans="1:17" x14ac:dyDescent="0.2">
      <c r="A34" s="3"/>
      <c r="B34" s="9"/>
      <c r="C34" s="9"/>
      <c r="D34" s="12"/>
      <c r="E34" s="12"/>
      <c r="F34" s="5"/>
      <c r="G34" s="5"/>
      <c r="H34" s="5"/>
      <c r="I34" s="5"/>
      <c r="J34" s="5"/>
      <c r="K34" s="5"/>
      <c r="L34" s="5"/>
      <c r="M34" s="5"/>
      <c r="N34" s="5"/>
      <c r="O34" s="5"/>
      <c r="P34" s="14"/>
      <c r="Q34" s="15"/>
    </row>
    <row r="35" spans="1:17" ht="15.75" x14ac:dyDescent="0.25">
      <c r="A35" s="10" t="s">
        <v>6</v>
      </c>
      <c r="B35" s="6"/>
      <c r="C35" s="6"/>
      <c r="D35" s="17"/>
      <c r="E35" s="24"/>
      <c r="F35" s="12"/>
      <c r="G35" s="12"/>
      <c r="H35" s="12"/>
      <c r="I35" s="12"/>
      <c r="J35" s="12"/>
      <c r="K35" s="12"/>
      <c r="L35" s="12"/>
      <c r="M35" s="12"/>
      <c r="N35" s="12"/>
      <c r="O35" s="12"/>
      <c r="P35" s="14"/>
      <c r="Q35" s="15"/>
    </row>
    <row r="36" spans="1:17" x14ac:dyDescent="0.2">
      <c r="A36" s="16"/>
      <c r="B36" s="6"/>
      <c r="C36" s="6"/>
      <c r="D36" s="17"/>
      <c r="E36" s="24"/>
      <c r="F36" s="12"/>
      <c r="G36" s="12"/>
      <c r="H36" s="12"/>
      <c r="I36" s="12"/>
      <c r="J36" s="12"/>
      <c r="K36" s="12"/>
      <c r="L36" s="12"/>
      <c r="M36" s="12"/>
      <c r="N36" s="12"/>
      <c r="O36" s="12"/>
      <c r="P36" s="14"/>
      <c r="Q36" s="15"/>
    </row>
    <row r="37" spans="1:17" s="5" customFormat="1" ht="13.5" thickBot="1" x14ac:dyDescent="0.25">
      <c r="A37" s="282" t="s">
        <v>7</v>
      </c>
      <c r="B37" s="283"/>
      <c r="C37" s="283"/>
      <c r="D37" s="7"/>
      <c r="E37" s="24"/>
      <c r="F37" s="12"/>
      <c r="G37" s="12"/>
      <c r="H37" s="12"/>
      <c r="I37" s="12"/>
      <c r="J37" s="12"/>
      <c r="K37" s="12"/>
      <c r="L37" s="12"/>
      <c r="M37" s="12"/>
      <c r="N37" s="12"/>
      <c r="O37" s="12"/>
    </row>
    <row r="38" spans="1:17" s="5" customFormat="1" x14ac:dyDescent="0.2">
      <c r="A38" s="274">
        <v>1</v>
      </c>
      <c r="B38" s="266" t="s">
        <v>231</v>
      </c>
      <c r="C38" s="266" t="s">
        <v>239</v>
      </c>
      <c r="D38" s="276" t="s">
        <v>3</v>
      </c>
      <c r="E38" s="277">
        <f>SUM(F38:O38) - MIN(F38:O38)</f>
        <v>200</v>
      </c>
      <c r="F38" s="405">
        <f>IFERROR(VLOOKUP($P38,'Rd1 PI'!$C$2:$AC$28,17,0),0)</f>
        <v>0</v>
      </c>
      <c r="G38" s="4">
        <f>IFERROR(VLOOKUP($P38,'Rd2 Sandown'!$C$2:$AC$32,17,0),0)</f>
        <v>100</v>
      </c>
      <c r="H38" s="4">
        <f>IFERROR(VLOOKUP($P38,'Rd3 Winton'!$C$2:$AC$62,17,0),0)</f>
        <v>0</v>
      </c>
      <c r="I38" s="4" t="s">
        <v>112</v>
      </c>
      <c r="J38" s="4" t="s">
        <v>112</v>
      </c>
      <c r="K38" s="4" t="s">
        <v>112</v>
      </c>
      <c r="L38" s="4">
        <f>IFERROR(VLOOKUP($P38,'Rd7 PI'!$C$2:$AC$62,17,0),0)</f>
        <v>100</v>
      </c>
      <c r="M38" s="4">
        <f>IFERROR(VLOOKUP($P38,#REF!,17,0),0)</f>
        <v>0</v>
      </c>
      <c r="N38" s="4">
        <f>IFERROR(VLOOKUP($P38,#REF!,17,0),0)</f>
        <v>0</v>
      </c>
      <c r="O38" s="4">
        <f>IFERROR(VLOOKUP($P38,#REF!,17,0),0)</f>
        <v>0</v>
      </c>
      <c r="P38" s="5" t="str">
        <f>CONCATENATE(LOWER(B38)," ",LOWER(C38))</f>
        <v>robert mason</v>
      </c>
    </row>
    <row r="39" spans="1:17" s="5" customFormat="1" x14ac:dyDescent="0.2">
      <c r="A39" s="274">
        <v>2</v>
      </c>
      <c r="B39" s="275" t="s">
        <v>352</v>
      </c>
      <c r="C39" s="275" t="s">
        <v>353</v>
      </c>
      <c r="D39" s="276" t="s">
        <v>3</v>
      </c>
      <c r="E39" s="278">
        <f t="shared" ref="E39:E42" si="0">SUM(F39:O39) - MIN(F39:O39)</f>
        <v>100</v>
      </c>
      <c r="F39" s="405">
        <f>IFERROR(VLOOKUP($P39,'Rd1 PI'!$C$2:$AC$28,17,0),0)</f>
        <v>0</v>
      </c>
      <c r="G39" s="4">
        <f>IFERROR(VLOOKUP($P39,'Rd2 Sandown'!$C$2:$AC$32,17,0),0)</f>
        <v>0</v>
      </c>
      <c r="H39" s="4">
        <f>IFERROR(VLOOKUP($P39,'Rd3 Winton'!$C$2:$AC$62,17,0),0)</f>
        <v>100</v>
      </c>
      <c r="I39" s="4" t="s">
        <v>112</v>
      </c>
      <c r="J39" s="4" t="s">
        <v>112</v>
      </c>
      <c r="K39" s="4" t="s">
        <v>112</v>
      </c>
      <c r="L39" s="4">
        <f>IFERROR(VLOOKUP($P39,'Rd7 PI'!$C$2:$AC$62,17,0),0)</f>
        <v>0</v>
      </c>
      <c r="M39" s="4">
        <f>IFERROR(VLOOKUP($P39,#REF!,17,0),0)</f>
        <v>0</v>
      </c>
      <c r="N39" s="4">
        <f>IFERROR(VLOOKUP($P39,#REF!,17,0),0)</f>
        <v>0</v>
      </c>
      <c r="O39" s="4">
        <f>IFERROR(VLOOKUP($P39,#REF!,17,0),0)</f>
        <v>0</v>
      </c>
      <c r="P39" s="5" t="str">
        <f>CONCATENATE(LOWER(B39)," ",LOWER(C39))</f>
        <v>craig baird</v>
      </c>
    </row>
    <row r="40" spans="1:17" s="5" customFormat="1" x14ac:dyDescent="0.2">
      <c r="A40" s="274">
        <v>3</v>
      </c>
      <c r="B40" s="275" t="s">
        <v>350</v>
      </c>
      <c r="C40" s="275" t="s">
        <v>351</v>
      </c>
      <c r="D40" s="276" t="s">
        <v>3</v>
      </c>
      <c r="E40" s="278">
        <f t="shared" si="0"/>
        <v>75</v>
      </c>
      <c r="F40" s="405">
        <f>IFERROR(VLOOKUP($P40,'Rd1 PI'!$C$2:$AC$28,17,0),0)</f>
        <v>0</v>
      </c>
      <c r="G40" s="4">
        <f>IFERROR(VLOOKUP($P40,'Rd2 Sandown'!$C$2:$AC$32,17,0),0)</f>
        <v>0</v>
      </c>
      <c r="H40" s="4">
        <f>IFERROR(VLOOKUP($P40,'Rd3 Winton'!$C$2:$AC$62,17,0),0)</f>
        <v>75</v>
      </c>
      <c r="I40" s="4" t="s">
        <v>112</v>
      </c>
      <c r="J40" s="4" t="s">
        <v>112</v>
      </c>
      <c r="K40" s="4" t="s">
        <v>112</v>
      </c>
      <c r="L40" s="4">
        <f>IFERROR(VLOOKUP($P40,'Rd7 PI'!$C$2:$AC$62,17,0),0)</f>
        <v>0</v>
      </c>
      <c r="M40" s="4">
        <f>IFERROR(VLOOKUP($P40,#REF!,17,0),0)</f>
        <v>0</v>
      </c>
      <c r="N40" s="4">
        <f>IFERROR(VLOOKUP($P40,#REF!,17,0),0)</f>
        <v>0</v>
      </c>
      <c r="O40" s="4">
        <f>IFERROR(VLOOKUP($P40,#REF!,17,0),0)</f>
        <v>0</v>
      </c>
      <c r="P40" s="5" t="str">
        <f>CONCATENATE(LOWER(B40)," ",LOWER(C40))</f>
        <v>daryl ervine</v>
      </c>
    </row>
    <row r="41" spans="1:17" x14ac:dyDescent="0.2">
      <c r="A41" s="274">
        <v>4</v>
      </c>
      <c r="B41" s="279"/>
      <c r="C41" s="279"/>
      <c r="D41" s="276" t="s">
        <v>3</v>
      </c>
      <c r="E41" s="278">
        <f t="shared" si="0"/>
        <v>0</v>
      </c>
      <c r="F41" s="405">
        <f>IFERROR(VLOOKUP($P41,'Rd1 PI'!$C$2:$AC$28,17,0),0)</f>
        <v>0</v>
      </c>
      <c r="G41" s="4">
        <f>IFERROR(VLOOKUP($P41,'Rd2 Sandown'!$C$2:$AC$32,17,0),0)</f>
        <v>0</v>
      </c>
      <c r="H41" s="4">
        <f>IFERROR(VLOOKUP($P41,'Rd3 Winton'!$C$2:$AC$62,17,0),0)</f>
        <v>0</v>
      </c>
      <c r="I41" s="4" t="s">
        <v>112</v>
      </c>
      <c r="J41" s="4" t="s">
        <v>112</v>
      </c>
      <c r="K41" s="4" t="s">
        <v>112</v>
      </c>
      <c r="L41" s="4">
        <f>IFERROR(VLOOKUP($P41,'Rd7 PI'!$C$2:$AC$62,17,0),0)</f>
        <v>0</v>
      </c>
      <c r="M41" s="4">
        <f>IFERROR(VLOOKUP($P41,#REF!,17,0),0)</f>
        <v>0</v>
      </c>
      <c r="N41" s="4">
        <f>IFERROR(VLOOKUP($P41,#REF!,17,0),0)</f>
        <v>0</v>
      </c>
      <c r="O41" s="4">
        <f>IFERROR(VLOOKUP($P41,#REF!,17,0),0)</f>
        <v>0</v>
      </c>
      <c r="P41" s="5" t="str">
        <f>CONCATENATE(LOWER(B41)," ",LOWER(C41))</f>
        <v xml:space="preserve"> </v>
      </c>
      <c r="Q41" s="15"/>
    </row>
    <row r="42" spans="1:17" ht="13.5" thickBot="1" x14ac:dyDescent="0.25">
      <c r="A42" s="280">
        <v>5</v>
      </c>
      <c r="B42" s="273"/>
      <c r="C42" s="273"/>
      <c r="D42" s="276" t="s">
        <v>3</v>
      </c>
      <c r="E42" s="281">
        <f t="shared" si="0"/>
        <v>0</v>
      </c>
      <c r="F42" s="405">
        <f>IFERROR(VLOOKUP($P42,'Rd1 PI'!$C$2:$AC$28,17,0),0)</f>
        <v>0</v>
      </c>
      <c r="G42" s="4">
        <f>IFERROR(VLOOKUP($P42,'Rd2 Sandown'!$C$2:$AC$32,17,0),0)</f>
        <v>0</v>
      </c>
      <c r="H42" s="4">
        <f>IFERROR(VLOOKUP($P42,'Rd3 Winton'!$C$2:$AC$62,17,0),0)</f>
        <v>0</v>
      </c>
      <c r="I42" s="4" t="s">
        <v>112</v>
      </c>
      <c r="J42" s="4" t="s">
        <v>112</v>
      </c>
      <c r="K42" s="4" t="s">
        <v>112</v>
      </c>
      <c r="L42" s="4">
        <f>IFERROR(VLOOKUP($P42,'Rd7 PI'!$C$2:$AC$62,17,0),0)</f>
        <v>0</v>
      </c>
      <c r="M42" s="4">
        <f>IFERROR(VLOOKUP($P42,#REF!,17,0),0)</f>
        <v>0</v>
      </c>
      <c r="N42" s="4">
        <f>IFERROR(VLOOKUP($P42,#REF!,17,0),0)</f>
        <v>0</v>
      </c>
      <c r="O42" s="4">
        <f>IFERROR(VLOOKUP($P42,#REF!,17,0),0)</f>
        <v>0</v>
      </c>
      <c r="P42" s="5" t="str">
        <f>CONCATENATE(LOWER(B42)," ",LOWER(C42))</f>
        <v xml:space="preserve"> </v>
      </c>
      <c r="Q42" s="15"/>
    </row>
    <row r="43" spans="1:17" x14ac:dyDescent="0.2">
      <c r="B43" s="6"/>
      <c r="C43" s="6"/>
      <c r="D43" s="17"/>
      <c r="E43" s="24"/>
      <c r="F43" s="4"/>
      <c r="G43" s="4"/>
      <c r="H43" s="4"/>
      <c r="I43" s="4"/>
      <c r="J43" s="12"/>
      <c r="K43" s="12"/>
      <c r="L43" s="4"/>
      <c r="M43" s="4"/>
      <c r="N43" s="4"/>
      <c r="O43" s="4"/>
      <c r="P43" s="14"/>
      <c r="Q43" s="15"/>
    </row>
    <row r="44" spans="1:17" s="5" customFormat="1" ht="13.5" thickBot="1" x14ac:dyDescent="0.25">
      <c r="A44" s="45" t="s">
        <v>8</v>
      </c>
      <c r="B44" s="46"/>
      <c r="C44" s="46"/>
      <c r="D44" s="7"/>
      <c r="E44" s="24"/>
      <c r="F44" s="4"/>
      <c r="G44" s="4"/>
      <c r="H44" s="4"/>
      <c r="I44" s="4"/>
      <c r="J44" s="12"/>
      <c r="K44" s="12"/>
      <c r="L44" s="4"/>
      <c r="M44" s="4"/>
      <c r="N44" s="4"/>
      <c r="O44" s="4"/>
    </row>
    <row r="45" spans="1:17" s="5" customFormat="1" x14ac:dyDescent="0.2">
      <c r="A45" s="47">
        <v>1</v>
      </c>
      <c r="B45" s="48" t="s">
        <v>27</v>
      </c>
      <c r="C45" s="48" t="s">
        <v>28</v>
      </c>
      <c r="D45" s="44" t="s">
        <v>5</v>
      </c>
      <c r="E45" s="63">
        <f>SUM(F45:O45) - MIN(F45:O45)</f>
        <v>300</v>
      </c>
      <c r="F45" s="122">
        <f>IFERROR(VLOOKUP($P45,'Rd1 PI'!$C$2:$AC$28,17,0),0)</f>
        <v>100</v>
      </c>
      <c r="G45" s="4">
        <f>IFERROR(VLOOKUP($P45,'Rd2 Sandown'!$C$2:$AC$32,17,0),0)</f>
        <v>100</v>
      </c>
      <c r="H45" s="4">
        <f>IFERROR(VLOOKUP($P45,'Rd3 Winton'!$C$2:$AC$62,17,0),0)</f>
        <v>100</v>
      </c>
      <c r="I45" s="4" t="s">
        <v>112</v>
      </c>
      <c r="J45" s="4" t="s">
        <v>112</v>
      </c>
      <c r="K45" s="4" t="s">
        <v>112</v>
      </c>
      <c r="L45" s="4">
        <f>IFERROR(VLOOKUP($P45,'Rd7 PI'!$C$2:$AC$62,17,0),0)</f>
        <v>0</v>
      </c>
      <c r="M45" s="4">
        <f>IFERROR(VLOOKUP($P45,#REF!,17,0),0)</f>
        <v>0</v>
      </c>
      <c r="N45" s="4">
        <f>IFERROR(VLOOKUP($P45,#REF!,17,0),0)</f>
        <v>0</v>
      </c>
      <c r="O45" s="4">
        <f>IFERROR(VLOOKUP($P45,#REF!,17,0),0)</f>
        <v>0</v>
      </c>
      <c r="P45" s="5" t="str">
        <f>CONCATENATE(LOWER(B45)," ",LOWER(C45))</f>
        <v>simeon ouzas</v>
      </c>
    </row>
    <row r="46" spans="1:17" x14ac:dyDescent="0.2">
      <c r="A46" s="47">
        <v>2</v>
      </c>
      <c r="B46" s="48" t="s">
        <v>235</v>
      </c>
      <c r="C46" s="48" t="s">
        <v>236</v>
      </c>
      <c r="D46" s="44" t="s">
        <v>5</v>
      </c>
      <c r="E46" s="64">
        <f>SUM(F46:O46)- MIN(F46:O46)</f>
        <v>220</v>
      </c>
      <c r="F46" s="122">
        <f>IFERROR(VLOOKUP($P46,'Rd1 PI'!$C$2:$AC$28,17,0),0)</f>
        <v>0</v>
      </c>
      <c r="G46" s="4">
        <f>IFERROR(VLOOKUP($P46,'Rd2 Sandown'!$C$2:$AC$32,17,0),0)</f>
        <v>45</v>
      </c>
      <c r="H46" s="4">
        <f>IFERROR(VLOOKUP($P46,'Rd3 Winton'!$C$2:$AC$62,17,0),0)</f>
        <v>75</v>
      </c>
      <c r="I46" s="4" t="s">
        <v>112</v>
      </c>
      <c r="J46" s="4" t="s">
        <v>112</v>
      </c>
      <c r="K46" s="4" t="s">
        <v>112</v>
      </c>
      <c r="L46" s="4">
        <f>IFERROR(VLOOKUP($P46,'Rd7 PI'!$C$2:$AC$62,17,0),0)</f>
        <v>100</v>
      </c>
      <c r="M46" s="4">
        <f>IFERROR(VLOOKUP($P46,#REF!,17,0),0)</f>
        <v>0</v>
      </c>
      <c r="N46" s="4">
        <f>IFERROR(VLOOKUP($P46,#REF!,17,0),0)</f>
        <v>0</v>
      </c>
      <c r="O46" s="4">
        <f>IFERROR(VLOOKUP($P46,#REF!,17,0),0)</f>
        <v>0</v>
      </c>
      <c r="P46" s="5" t="str">
        <f>CONCATENATE(LOWER(B46)," ",LOWER(C46))</f>
        <v>adrian zadro</v>
      </c>
      <c r="Q46" s="15"/>
    </row>
    <row r="47" spans="1:17" x14ac:dyDescent="0.2">
      <c r="A47" s="47">
        <v>3</v>
      </c>
      <c r="B47" s="48" t="s">
        <v>79</v>
      </c>
      <c r="C47" s="48" t="s">
        <v>80</v>
      </c>
      <c r="D47" s="44" t="s">
        <v>5</v>
      </c>
      <c r="E47" s="64">
        <f t="shared" ref="E47:E49" si="1">SUM(F47:O47)- MIN(F47:O47)</f>
        <v>135</v>
      </c>
      <c r="F47" s="122">
        <f>IFERROR(VLOOKUP($P47,'Rd1 PI'!$C$2:$AC$28,17,0),0)</f>
        <v>60</v>
      </c>
      <c r="G47" s="4">
        <f>IFERROR(VLOOKUP($P47,'Rd2 Sandown'!$C$2:$AC$32,17,0),0)</f>
        <v>75</v>
      </c>
      <c r="H47" s="4">
        <f>IFERROR(VLOOKUP($P47,'Rd3 Winton'!$C$2:$AC$62,17,0),0)</f>
        <v>0</v>
      </c>
      <c r="I47" s="4" t="s">
        <v>112</v>
      </c>
      <c r="J47" s="4" t="s">
        <v>112</v>
      </c>
      <c r="K47" s="4" t="s">
        <v>112</v>
      </c>
      <c r="L47" s="4">
        <f>IFERROR(VLOOKUP($P47,'Rd7 PI'!$C$2:$AC$62,17,0),0)</f>
        <v>0</v>
      </c>
      <c r="M47" s="4">
        <f>IFERROR(VLOOKUP($P47,#REF!,17,0),0)</f>
        <v>0</v>
      </c>
      <c r="N47" s="4">
        <f>IFERROR(VLOOKUP($P47,#REF!,17,0),0)</f>
        <v>0</v>
      </c>
      <c r="O47" s="4">
        <f>IFERROR(VLOOKUP($P47,#REF!,17,0),0)</f>
        <v>0</v>
      </c>
      <c r="P47" s="5" t="str">
        <f>CONCATENATE(LOWER(B47)," ",LOWER(C47))</f>
        <v>matthew cavell</v>
      </c>
      <c r="Q47" s="15"/>
    </row>
    <row r="48" spans="1:17" x14ac:dyDescent="0.2">
      <c r="A48" s="47">
        <v>4</v>
      </c>
      <c r="B48" s="48" t="s">
        <v>233</v>
      </c>
      <c r="C48" s="48" t="s">
        <v>232</v>
      </c>
      <c r="D48" s="44" t="s">
        <v>5</v>
      </c>
      <c r="E48" s="64">
        <f t="shared" si="1"/>
        <v>120</v>
      </c>
      <c r="F48" s="122">
        <f>IFERROR(VLOOKUP($P48,'Rd1 PI'!$C$2:$AC$28,17,0),0)</f>
        <v>0</v>
      </c>
      <c r="G48" s="4">
        <f>IFERROR(VLOOKUP($P48,'Rd2 Sandown'!$C$2:$AC$32,17,0),0)</f>
        <v>60</v>
      </c>
      <c r="H48" s="4">
        <f>IFERROR(VLOOKUP($P48,'Rd3 Winton'!$C$2:$AC$62,17,0),0)</f>
        <v>60</v>
      </c>
      <c r="I48" s="4" t="s">
        <v>112</v>
      </c>
      <c r="J48" s="4" t="s">
        <v>112</v>
      </c>
      <c r="K48" s="4" t="s">
        <v>112</v>
      </c>
      <c r="L48" s="4">
        <f>IFERROR(VLOOKUP($P48,'Rd7 PI'!$C$2:$AC$62,17,0),0)</f>
        <v>0</v>
      </c>
      <c r="M48" s="4">
        <f>IFERROR(VLOOKUP($P48,#REF!,17,0),0)</f>
        <v>0</v>
      </c>
      <c r="N48" s="4">
        <f>IFERROR(VLOOKUP($P48,#REF!,17,0),0)</f>
        <v>0</v>
      </c>
      <c r="O48" s="4">
        <f>IFERROR(VLOOKUP($P48,#REF!,17,0),0)</f>
        <v>0</v>
      </c>
      <c r="P48" s="5" t="str">
        <f>CONCATENATE(LOWER(B48)," ",LOWER(C48))</f>
        <v>john downes</v>
      </c>
      <c r="Q48" s="15"/>
    </row>
    <row r="49" spans="1:17" ht="13.5" thickBot="1" x14ac:dyDescent="0.25">
      <c r="A49" s="47">
        <v>5</v>
      </c>
      <c r="B49" s="48" t="s">
        <v>77</v>
      </c>
      <c r="C49" s="48" t="s">
        <v>78</v>
      </c>
      <c r="D49" s="44" t="s">
        <v>5</v>
      </c>
      <c r="E49" s="407">
        <f t="shared" si="1"/>
        <v>75</v>
      </c>
      <c r="F49" s="122">
        <f>IFERROR(VLOOKUP($P49,'Rd1 PI'!$C$2:$AC$28,17,0),0)</f>
        <v>75</v>
      </c>
      <c r="G49" s="4">
        <v>0</v>
      </c>
      <c r="H49" s="4">
        <v>0</v>
      </c>
      <c r="I49" s="4" t="s">
        <v>112</v>
      </c>
      <c r="J49" s="4" t="s">
        <v>112</v>
      </c>
      <c r="K49" s="4" t="s">
        <v>112</v>
      </c>
      <c r="L49" s="4">
        <v>0</v>
      </c>
      <c r="M49" s="4">
        <f>IFERROR(VLOOKUP($P49,#REF!,17,0),0)</f>
        <v>0</v>
      </c>
      <c r="N49" s="4">
        <f>IFERROR(VLOOKUP($P49,#REF!,17,0),0)</f>
        <v>0</v>
      </c>
      <c r="O49" s="4">
        <f>IFERROR(VLOOKUP($P49,#REF!,17,0),0)</f>
        <v>0</v>
      </c>
      <c r="P49" s="5" t="str">
        <f>CONCATENATE(LOWER(B49)," ",LOWER(C49))</f>
        <v>russell garner</v>
      </c>
      <c r="Q49" s="15"/>
    </row>
    <row r="50" spans="1:17" x14ac:dyDescent="0.2">
      <c r="B50" s="18"/>
      <c r="C50" s="18"/>
      <c r="D50" s="19"/>
      <c r="E50" s="24"/>
      <c r="F50" s="4"/>
      <c r="G50" s="4"/>
      <c r="H50" s="4"/>
      <c r="I50" s="4"/>
      <c r="J50" s="4"/>
      <c r="K50" s="4"/>
      <c r="L50" s="4"/>
      <c r="M50" s="4"/>
      <c r="N50" s="4"/>
      <c r="O50" s="4"/>
      <c r="P50" s="14"/>
      <c r="Q50" s="15"/>
    </row>
    <row r="51" spans="1:17" ht="13.5" thickBot="1" x14ac:dyDescent="0.25">
      <c r="A51" s="114" t="s">
        <v>9</v>
      </c>
      <c r="B51" s="115"/>
      <c r="C51" s="115"/>
      <c r="D51" s="15"/>
      <c r="E51" s="24"/>
      <c r="F51" s="4"/>
      <c r="G51" s="4"/>
      <c r="H51" s="4"/>
      <c r="I51" s="4"/>
      <c r="J51" s="4"/>
      <c r="K51" s="4"/>
      <c r="L51" s="4"/>
      <c r="M51" s="4"/>
      <c r="N51" s="4"/>
      <c r="O51" s="4"/>
      <c r="P51" s="14"/>
      <c r="Q51" s="15"/>
    </row>
    <row r="52" spans="1:17" x14ac:dyDescent="0.2">
      <c r="A52" s="105">
        <v>1</v>
      </c>
      <c r="B52" s="111" t="s">
        <v>227</v>
      </c>
      <c r="C52" s="111" t="s">
        <v>228</v>
      </c>
      <c r="D52" s="110" t="s">
        <v>4</v>
      </c>
      <c r="E52" s="103">
        <f>SUM(F52:O52) - MIN(F52:O52)</f>
        <v>200</v>
      </c>
      <c r="F52" s="193">
        <f>IFERROR(VLOOKUP($P52,'Rd1 PI'!$C$2:$AC$28,17,0),0)</f>
        <v>0</v>
      </c>
      <c r="G52" s="4">
        <f>IFERROR(VLOOKUP($P52,'Rd2 Sandown'!$C$2:$AC$32,17,0),0)</f>
        <v>100</v>
      </c>
      <c r="H52" s="4">
        <f>IFERROR(VLOOKUP($P52,'Rd3 Winton'!$C$2:$AC$62,17,0),0)</f>
        <v>0</v>
      </c>
      <c r="I52" s="4" t="s">
        <v>112</v>
      </c>
      <c r="J52" s="4" t="s">
        <v>112</v>
      </c>
      <c r="K52" s="4" t="s">
        <v>112</v>
      </c>
      <c r="L52" s="4">
        <f>IFERROR(VLOOKUP($P52,'Rd7 PI'!$C$2:$AC$62,17,0),0)</f>
        <v>100</v>
      </c>
      <c r="M52" s="4">
        <f>IFERROR(VLOOKUP($P52,#REF!,17,0),0)</f>
        <v>0</v>
      </c>
      <c r="N52" s="4">
        <f>IFERROR(VLOOKUP($P52,#REF!,17,0),0)</f>
        <v>0</v>
      </c>
      <c r="O52" s="4">
        <f>IFERROR(VLOOKUP($P52,#REF!,17,0),0)</f>
        <v>0</v>
      </c>
      <c r="P52" s="5" t="str">
        <f>CONCATENATE(LOWER(B52)," ",LOWER(C52))</f>
        <v>hung do</v>
      </c>
      <c r="Q52" s="15"/>
    </row>
    <row r="53" spans="1:17" x14ac:dyDescent="0.2">
      <c r="A53" s="105">
        <v>2</v>
      </c>
      <c r="B53" s="106" t="s">
        <v>107</v>
      </c>
      <c r="C53" s="194" t="s">
        <v>108</v>
      </c>
      <c r="D53" s="110" t="s">
        <v>4</v>
      </c>
      <c r="E53" s="104">
        <f>SUM(F53:O53) - MIN(F53:O53)</f>
        <v>175</v>
      </c>
      <c r="F53" s="193">
        <f>IFERROR(VLOOKUP($P53,'Rd1 PI'!$C$2:$AC$28,17,0),0)</f>
        <v>100</v>
      </c>
      <c r="G53" s="4">
        <f>IFERROR(VLOOKUP($P53,'Rd2 Sandown'!$C$2:$AC$32,17,0),0)</f>
        <v>0</v>
      </c>
      <c r="H53" s="4">
        <f>IFERROR(VLOOKUP($P53,'Rd3 Winton'!$C$2:$AC$62,17,0),0)</f>
        <v>0</v>
      </c>
      <c r="I53" s="4" t="s">
        <v>112</v>
      </c>
      <c r="J53" s="4" t="s">
        <v>112</v>
      </c>
      <c r="K53" s="4" t="s">
        <v>112</v>
      </c>
      <c r="L53" s="4">
        <f>IFERROR(VLOOKUP($P53,'Rd7 PI'!$C$2:$AC$62,17,0),0)</f>
        <v>75</v>
      </c>
      <c r="M53" s="4">
        <f>IFERROR(VLOOKUP($P53,#REF!,17,0),0)</f>
        <v>0</v>
      </c>
      <c r="N53" s="4">
        <f>IFERROR(VLOOKUP($P53,#REF!,17,0),0)</f>
        <v>0</v>
      </c>
      <c r="O53" s="4">
        <f>IFERROR(VLOOKUP($P53,#REF!,17,0),0)</f>
        <v>0</v>
      </c>
      <c r="P53" s="5" t="str">
        <f>CONCATENATE(LOWER(B53)," ",LOWER(C53))</f>
        <v>ian vague</v>
      </c>
      <c r="Q53" s="15"/>
    </row>
    <row r="54" spans="1:17" x14ac:dyDescent="0.2">
      <c r="A54" s="105">
        <v>3</v>
      </c>
      <c r="B54" s="111" t="s">
        <v>96</v>
      </c>
      <c r="C54" s="111" t="s">
        <v>234</v>
      </c>
      <c r="D54" s="110" t="s">
        <v>4</v>
      </c>
      <c r="E54" s="104">
        <f t="shared" ref="E54:E56" si="2">SUM(F54:O54) - MIN(F54:O54)</f>
        <v>135</v>
      </c>
      <c r="F54" s="193">
        <f>IFERROR(VLOOKUP($P54,'Rd1 PI'!$C$2:$AC$28,17,0),0)</f>
        <v>0</v>
      </c>
      <c r="G54" s="4">
        <f>IFERROR(VLOOKUP($P54,'Rd2 Sandown'!$C$2:$AC$32,17,0),0)</f>
        <v>75</v>
      </c>
      <c r="H54" s="4">
        <f>IFERROR(VLOOKUP($P54,'Rd3 Winton'!$C$2:$AC$62,17,0),0)</f>
        <v>0</v>
      </c>
      <c r="I54" s="4" t="s">
        <v>112</v>
      </c>
      <c r="J54" s="4" t="s">
        <v>112</v>
      </c>
      <c r="K54" s="4" t="s">
        <v>112</v>
      </c>
      <c r="L54" s="4">
        <f>IFERROR(VLOOKUP($P54,'Rd7 PI'!$C$2:$AC$62,17,0),0)</f>
        <v>60</v>
      </c>
      <c r="M54" s="4">
        <f>IFERROR(VLOOKUP($P54,#REF!,17,0),0)</f>
        <v>0</v>
      </c>
      <c r="N54" s="4">
        <f>IFERROR(VLOOKUP($P54,#REF!,17,0),0)</f>
        <v>0</v>
      </c>
      <c r="O54" s="4">
        <f>IFERROR(VLOOKUP($P54,#REF!,17,0),0)</f>
        <v>0</v>
      </c>
      <c r="P54" s="5" t="str">
        <f>CONCATENATE(LOWER(B54)," ",LOWER(C54))</f>
        <v>peter whitaker</v>
      </c>
      <c r="Q54" s="15"/>
    </row>
    <row r="55" spans="1:17" x14ac:dyDescent="0.2">
      <c r="A55" s="105">
        <v>4</v>
      </c>
      <c r="B55" s="111" t="s">
        <v>237</v>
      </c>
      <c r="C55" s="111" t="s">
        <v>238</v>
      </c>
      <c r="D55" s="110" t="s">
        <v>4</v>
      </c>
      <c r="E55" s="104">
        <f t="shared" si="2"/>
        <v>60</v>
      </c>
      <c r="F55" s="193">
        <f>IFERROR(VLOOKUP($P55,'Rd1 PI'!$C$2:$AC$28,17,0),0)</f>
        <v>0</v>
      </c>
      <c r="G55" s="4">
        <f>IFERROR(VLOOKUP($P55,'Rd2 Sandown'!$C$2:$AC$32,17,0),0)</f>
        <v>60</v>
      </c>
      <c r="H55" s="4">
        <f>IFERROR(VLOOKUP($P55,'Rd3 Winton'!$C$2:$AC$62,17,0),0)</f>
        <v>0</v>
      </c>
      <c r="I55" s="4" t="s">
        <v>112</v>
      </c>
      <c r="J55" s="4" t="s">
        <v>112</v>
      </c>
      <c r="K55" s="4" t="s">
        <v>112</v>
      </c>
      <c r="L55" s="4">
        <f>IFERROR(VLOOKUP($P55,'Rd7 PI'!$C$2:$AC$62,17,0),0)</f>
        <v>0</v>
      </c>
      <c r="M55" s="4">
        <f>IFERROR(VLOOKUP($P55,#REF!,17,0),0)</f>
        <v>0</v>
      </c>
      <c r="N55" s="4">
        <f>IFERROR(VLOOKUP($P55,#REF!,17,0),0)</f>
        <v>0</v>
      </c>
      <c r="O55" s="4">
        <f>IFERROR(VLOOKUP($P55,#REF!,17,0),0)</f>
        <v>0</v>
      </c>
      <c r="P55" s="5" t="str">
        <f>CONCATENATE(LOWER(B55)," ",LOWER(C55))</f>
        <v>andrew turner</v>
      </c>
      <c r="Q55" s="15"/>
    </row>
    <row r="56" spans="1:17" ht="13.5" thickBot="1" x14ac:dyDescent="0.25">
      <c r="A56" s="105">
        <v>5</v>
      </c>
      <c r="B56" s="102"/>
      <c r="C56" s="102"/>
      <c r="D56" s="110" t="s">
        <v>4</v>
      </c>
      <c r="E56" s="107">
        <f t="shared" si="2"/>
        <v>0</v>
      </c>
      <c r="F56" s="193">
        <f>IFERROR(VLOOKUP($P56,'Rd1 PI'!$C$2:$AC$28,17,0),0)</f>
        <v>0</v>
      </c>
      <c r="G56" s="4">
        <f>IFERROR(VLOOKUP($P56,'Rd2 Sandown'!$C$2:$AC$32,17,0),0)</f>
        <v>0</v>
      </c>
      <c r="H56" s="4">
        <f>IFERROR(VLOOKUP($P56,'Rd3 Winton'!$C$2:$AC$62,17,0),0)</f>
        <v>0</v>
      </c>
      <c r="I56" s="4" t="s">
        <v>112</v>
      </c>
      <c r="J56" s="4" t="s">
        <v>112</v>
      </c>
      <c r="K56" s="4" t="s">
        <v>112</v>
      </c>
      <c r="L56" s="4">
        <f>IFERROR(VLOOKUP($P56,'Rd7 PI'!$C$2:$AC$62,17,0),0)</f>
        <v>0</v>
      </c>
      <c r="M56" s="4">
        <f>IFERROR(VLOOKUP($P56,#REF!,17,0),0)</f>
        <v>0</v>
      </c>
      <c r="N56" s="4">
        <f>IFERROR(VLOOKUP($P56,#REF!,17,0),0)</f>
        <v>0</v>
      </c>
      <c r="O56" s="4">
        <f>IFERROR(VLOOKUP($P56,#REF!,17,0),0)</f>
        <v>0</v>
      </c>
      <c r="P56" s="5" t="str">
        <f>CONCATENATE(LOWER(B56)," ",LOWER(C56))</f>
        <v xml:space="preserve"> </v>
      </c>
      <c r="Q56" s="15"/>
    </row>
    <row r="57" spans="1:17" x14ac:dyDescent="0.2">
      <c r="A57" s="13"/>
      <c r="B57" s="22"/>
      <c r="C57" s="22"/>
      <c r="D57" s="23"/>
      <c r="E57" s="24"/>
      <c r="F57" s="4"/>
      <c r="G57" s="4"/>
      <c r="H57" s="4"/>
      <c r="I57" s="4"/>
      <c r="J57" s="4"/>
      <c r="K57" s="4"/>
      <c r="L57" s="4"/>
      <c r="M57" s="4"/>
      <c r="N57" s="4"/>
      <c r="O57" s="4"/>
      <c r="P57" s="14"/>
      <c r="Q57" s="15"/>
    </row>
    <row r="58" spans="1:17" ht="13.5" thickBot="1" x14ac:dyDescent="0.25">
      <c r="A58" s="112" t="s">
        <v>20</v>
      </c>
      <c r="B58" s="113"/>
      <c r="C58" s="113"/>
      <c r="D58" s="15"/>
      <c r="E58" s="24"/>
      <c r="F58" s="4"/>
      <c r="G58" s="4"/>
      <c r="H58" s="4"/>
      <c r="I58" s="4"/>
      <c r="J58" s="4"/>
      <c r="K58" s="4"/>
      <c r="L58" s="4"/>
      <c r="M58" s="4"/>
      <c r="N58" s="4"/>
      <c r="O58" s="4"/>
      <c r="P58" s="14"/>
      <c r="Q58" s="15"/>
    </row>
    <row r="59" spans="1:17" x14ac:dyDescent="0.2">
      <c r="A59" s="99">
        <v>1</v>
      </c>
      <c r="B59" s="109"/>
      <c r="C59" s="121"/>
      <c r="D59" s="108" t="s">
        <v>43</v>
      </c>
      <c r="E59" s="97">
        <f>SUM(F59:O59)- MIN(F59:O59)</f>
        <v>0</v>
      </c>
      <c r="F59" s="406">
        <f>IFERROR(VLOOKUP($P59,'Rd1 PI'!$C$2:$AC$28,17,0),0)</f>
        <v>0</v>
      </c>
      <c r="G59" s="4">
        <f>IFERROR(VLOOKUP($P59,'Rd2 Sandown'!$C$2:$AC$32,17,0),0)</f>
        <v>0</v>
      </c>
      <c r="H59" s="4">
        <f>IFERROR(VLOOKUP($P59,'Rd3 Winton'!$C$2:$AC$62,17,0),0)</f>
        <v>0</v>
      </c>
      <c r="I59" s="4" t="s">
        <v>112</v>
      </c>
      <c r="J59" s="4" t="s">
        <v>112</v>
      </c>
      <c r="K59" s="4" t="s">
        <v>112</v>
      </c>
      <c r="L59" s="4">
        <f>IFERROR(VLOOKUP($P59,'Rd7 PI'!$C$2:$AC$62,17,0),0)</f>
        <v>0</v>
      </c>
      <c r="M59" s="4">
        <f>IFERROR(VLOOKUP($P59,#REF!,17,0),0)</f>
        <v>0</v>
      </c>
      <c r="N59" s="4">
        <f>IFERROR(VLOOKUP($P59,#REF!,17,0),0)</f>
        <v>0</v>
      </c>
      <c r="O59" s="4">
        <f>IFERROR(VLOOKUP($P59,#REF!,17,0),0)</f>
        <v>0</v>
      </c>
      <c r="P59" s="5" t="str">
        <f>CONCATENATE(LOWER(B59)," ",LOWER(C59))</f>
        <v xml:space="preserve"> </v>
      </c>
      <c r="Q59" s="15"/>
    </row>
    <row r="60" spans="1:17" x14ac:dyDescent="0.2">
      <c r="A60" s="99">
        <v>2</v>
      </c>
      <c r="B60" s="121"/>
      <c r="C60" s="121"/>
      <c r="D60" s="108" t="s">
        <v>43</v>
      </c>
      <c r="E60" s="98">
        <f t="shared" ref="E60:E63" si="3">SUM(F60:O60)- MIN(F60:O60)</f>
        <v>0</v>
      </c>
      <c r="F60" s="406">
        <f>IFERROR(VLOOKUP($P60,'Rd1 PI'!$C$2:$AC$28,17,0),0)</f>
        <v>0</v>
      </c>
      <c r="G60" s="4">
        <f>IFERROR(VLOOKUP($P60,'Rd2 Sandown'!$C$2:$AC$32,17,0),0)</f>
        <v>0</v>
      </c>
      <c r="H60" s="4">
        <f>IFERROR(VLOOKUP($P60,'Rd3 Winton'!$C$2:$AC$62,17,0),0)</f>
        <v>0</v>
      </c>
      <c r="I60" s="4" t="s">
        <v>112</v>
      </c>
      <c r="J60" s="4" t="s">
        <v>112</v>
      </c>
      <c r="K60" s="4" t="s">
        <v>112</v>
      </c>
      <c r="L60" s="4">
        <f>IFERROR(VLOOKUP($P60,'Rd7 PI'!$C$2:$AC$62,17,0),0)</f>
        <v>0</v>
      </c>
      <c r="M60" s="4">
        <f>IFERROR(VLOOKUP($P60,#REF!,17,0),0)</f>
        <v>0</v>
      </c>
      <c r="N60" s="4">
        <f>IFERROR(VLOOKUP($P60,#REF!,17,0),0)</f>
        <v>0</v>
      </c>
      <c r="O60" s="4">
        <f>IFERROR(VLOOKUP($P60,#REF!,17,0),0)</f>
        <v>0</v>
      </c>
      <c r="P60" s="5" t="str">
        <f>CONCATENATE(LOWER(B60)," ",LOWER(C60))</f>
        <v xml:space="preserve"> </v>
      </c>
      <c r="Q60" s="15"/>
    </row>
    <row r="61" spans="1:17" x14ac:dyDescent="0.2">
      <c r="A61" s="99">
        <v>3</v>
      </c>
      <c r="B61" s="96"/>
      <c r="C61" s="96"/>
      <c r="D61" s="108" t="s">
        <v>43</v>
      </c>
      <c r="E61" s="98">
        <f t="shared" si="3"/>
        <v>0</v>
      </c>
      <c r="F61" s="406">
        <f>IFERROR(VLOOKUP($P61,'Rd1 PI'!$C$2:$AC$28,17,0),0)</f>
        <v>0</v>
      </c>
      <c r="G61" s="4">
        <f>IFERROR(VLOOKUP($P61,'Rd2 Sandown'!$C$2:$AC$32,17,0),0)</f>
        <v>0</v>
      </c>
      <c r="H61" s="4">
        <f>IFERROR(VLOOKUP($P61,'Rd3 Winton'!$C$2:$AC$62,17,0),0)</f>
        <v>0</v>
      </c>
      <c r="I61" s="4" t="s">
        <v>112</v>
      </c>
      <c r="J61" s="4" t="s">
        <v>112</v>
      </c>
      <c r="K61" s="4" t="s">
        <v>112</v>
      </c>
      <c r="L61" s="4">
        <f>IFERROR(VLOOKUP($P61,'Rd7 PI'!$C$2:$AC$62,17,0),0)</f>
        <v>0</v>
      </c>
      <c r="M61" s="4">
        <f>IFERROR(VLOOKUP($P61,#REF!,17,0),0)</f>
        <v>0</v>
      </c>
      <c r="N61" s="4">
        <f>IFERROR(VLOOKUP($P61,#REF!,17,0),0)</f>
        <v>0</v>
      </c>
      <c r="O61" s="4">
        <f>IFERROR(VLOOKUP($P61,#REF!,17,0),0)</f>
        <v>0</v>
      </c>
      <c r="P61" s="5" t="str">
        <f>CONCATENATE(LOWER(B61)," ",LOWER(C61))</f>
        <v xml:space="preserve"> </v>
      </c>
      <c r="Q61" s="15"/>
    </row>
    <row r="62" spans="1:17" x14ac:dyDescent="0.2">
      <c r="A62" s="99">
        <v>4</v>
      </c>
      <c r="B62" s="100"/>
      <c r="C62" s="100"/>
      <c r="D62" s="108" t="s">
        <v>43</v>
      </c>
      <c r="E62" s="98">
        <f t="shared" si="3"/>
        <v>0</v>
      </c>
      <c r="F62" s="406">
        <f>IFERROR(VLOOKUP($P62,'Rd1 PI'!$C$2:$AC$28,17,0),0)</f>
        <v>0</v>
      </c>
      <c r="G62" s="4">
        <f>IFERROR(VLOOKUP($P62,'Rd2 Sandown'!$C$2:$AC$32,17,0),0)</f>
        <v>0</v>
      </c>
      <c r="H62" s="4">
        <f>IFERROR(VLOOKUP($P62,'Rd3 Winton'!$C$2:$AC$62,17,0),0)</f>
        <v>0</v>
      </c>
      <c r="I62" s="4" t="s">
        <v>112</v>
      </c>
      <c r="J62" s="4" t="s">
        <v>112</v>
      </c>
      <c r="K62" s="4" t="s">
        <v>112</v>
      </c>
      <c r="L62" s="4">
        <f>IFERROR(VLOOKUP($P62,'Rd7 PI'!$C$2:$AC$62,17,0),0)</f>
        <v>0</v>
      </c>
      <c r="M62" s="4">
        <f>IFERROR(VLOOKUP($P62,#REF!,17,0),0)</f>
        <v>0</v>
      </c>
      <c r="N62" s="4">
        <f>IFERROR(VLOOKUP($P62,#REF!,17,0),0)</f>
        <v>0</v>
      </c>
      <c r="O62" s="4">
        <f>IFERROR(VLOOKUP($P62,#REF!,17,0),0)</f>
        <v>0</v>
      </c>
      <c r="P62" s="5" t="str">
        <f>CONCATENATE(LOWER(B62)," ",LOWER(C62))</f>
        <v xml:space="preserve"> </v>
      </c>
      <c r="Q62" s="15"/>
    </row>
    <row r="63" spans="1:17" ht="13.5" thickBot="1" x14ac:dyDescent="0.25">
      <c r="A63" s="99">
        <v>5</v>
      </c>
      <c r="B63" s="96"/>
      <c r="C63" s="96"/>
      <c r="D63" s="108" t="s">
        <v>43</v>
      </c>
      <c r="E63" s="101">
        <f t="shared" si="3"/>
        <v>0</v>
      </c>
      <c r="F63" s="406">
        <f>IFERROR(VLOOKUP($P63,'Rd1 PI'!$C$2:$AC$28,17,0),0)</f>
        <v>0</v>
      </c>
      <c r="G63" s="4">
        <f>IFERROR(VLOOKUP($P63,'Rd2 Sandown'!$C$2:$AC$32,17,0),0)</f>
        <v>0</v>
      </c>
      <c r="H63" s="4">
        <f>IFERROR(VLOOKUP($P63,'Rd3 Winton'!$C$2:$AC$62,17,0),0)</f>
        <v>0</v>
      </c>
      <c r="I63" s="4" t="s">
        <v>112</v>
      </c>
      <c r="J63" s="4" t="s">
        <v>112</v>
      </c>
      <c r="K63" s="4" t="s">
        <v>112</v>
      </c>
      <c r="L63" s="4">
        <f>IFERROR(VLOOKUP($P63,'Rd7 PI'!$C$2:$AC$62,17,0),0)</f>
        <v>0</v>
      </c>
      <c r="M63" s="4">
        <f>IFERROR(VLOOKUP($P63,#REF!,17,0),0)</f>
        <v>0</v>
      </c>
      <c r="N63" s="4">
        <f>IFERROR(VLOOKUP($P63,#REF!,17,0),0)</f>
        <v>0</v>
      </c>
      <c r="O63" s="4">
        <f>IFERROR(VLOOKUP($P63,#REF!,17,0),0)</f>
        <v>0</v>
      </c>
      <c r="P63" s="5" t="str">
        <f>CONCATENATE(LOWER(B63)," ",LOWER(C63))</f>
        <v xml:space="preserve"> </v>
      </c>
      <c r="Q63" s="15"/>
    </row>
    <row r="64" spans="1:17" x14ac:dyDescent="0.2">
      <c r="A64" s="13"/>
      <c r="B64" s="22"/>
      <c r="C64" s="22"/>
      <c r="D64" s="23"/>
      <c r="E64" s="24"/>
      <c r="F64" s="4"/>
      <c r="G64" s="4"/>
      <c r="H64" s="4"/>
      <c r="I64" s="4"/>
      <c r="J64" s="4"/>
      <c r="K64" s="4"/>
      <c r="L64" s="4"/>
      <c r="M64" s="4"/>
      <c r="N64" s="4"/>
      <c r="O64" s="4"/>
      <c r="P64" s="14"/>
      <c r="Q64" s="15"/>
    </row>
    <row r="65" spans="1:17" s="5" customFormat="1" ht="13.5" thickBot="1" x14ac:dyDescent="0.25">
      <c r="A65" s="229" t="s">
        <v>18</v>
      </c>
      <c r="B65" s="230"/>
      <c r="C65" s="230"/>
      <c r="D65" s="15"/>
      <c r="E65" s="24"/>
      <c r="F65" s="4"/>
      <c r="G65" s="4"/>
      <c r="H65" s="4"/>
      <c r="I65" s="4"/>
      <c r="J65" s="4"/>
      <c r="K65" s="4"/>
      <c r="L65" s="4"/>
      <c r="M65" s="4"/>
      <c r="N65" s="4"/>
      <c r="O65" s="4"/>
    </row>
    <row r="66" spans="1:17" s="5" customFormat="1" x14ac:dyDescent="0.2">
      <c r="A66" s="220">
        <v>1</v>
      </c>
      <c r="B66" s="221" t="s">
        <v>92</v>
      </c>
      <c r="C66" s="221" t="s">
        <v>354</v>
      </c>
      <c r="D66" s="222" t="s">
        <v>22</v>
      </c>
      <c r="E66" s="223">
        <f>SUM(F66:O66) - MIN(F66:O66)</f>
        <v>400</v>
      </c>
      <c r="F66" s="224">
        <f>IFERROR(VLOOKUP($P66,'Rd1 PI'!$C$2:$AC$28,17,0),0)</f>
        <v>100</v>
      </c>
      <c r="G66" s="4">
        <f>IFERROR(VLOOKUP($P66,'Rd2 Sandown'!$C$2:$AC$32,17,0),0)</f>
        <v>100</v>
      </c>
      <c r="H66" s="4">
        <f>IFERROR(VLOOKUP($P66,'Rd3 Winton'!$C$2:$AC$62,17,0),0)</f>
        <v>100</v>
      </c>
      <c r="I66" s="4" t="s">
        <v>112</v>
      </c>
      <c r="J66" s="4" t="s">
        <v>112</v>
      </c>
      <c r="K66" s="4" t="s">
        <v>112</v>
      </c>
      <c r="L66" s="4">
        <f>IFERROR(VLOOKUP($P66,'Rd7 PI'!$C$2:$AC$62,17,0),0)</f>
        <v>100</v>
      </c>
      <c r="M66" s="4">
        <f>IFERROR(VLOOKUP($P66,#REF!,17,0),0)</f>
        <v>0</v>
      </c>
      <c r="N66" s="4">
        <f>IFERROR(VLOOKUP($P66,#REF!,17,0),0)</f>
        <v>0</v>
      </c>
      <c r="O66" s="4">
        <f>IFERROR(VLOOKUP($P66,#REF!,17,0),0)</f>
        <v>0</v>
      </c>
      <c r="P66" s="5" t="str">
        <f>CONCATENATE(LOWER(B66)," ",LOWER(C66))</f>
        <v>simon mclean</v>
      </c>
    </row>
    <row r="67" spans="1:17" s="5" customFormat="1" x14ac:dyDescent="0.2">
      <c r="A67" s="220">
        <v>2</v>
      </c>
      <c r="B67" s="221"/>
      <c r="C67" s="221"/>
      <c r="D67" s="222" t="s">
        <v>22</v>
      </c>
      <c r="E67" s="225">
        <f>SUM(F67:O67)- MIN(F67:O67)</f>
        <v>0</v>
      </c>
      <c r="F67" s="224">
        <f>IFERROR(VLOOKUP($P67,'Rd1 PI'!$C$2:$AC$28,17,0),0)</f>
        <v>0</v>
      </c>
      <c r="G67" s="4">
        <f>IFERROR(VLOOKUP($P67,'Rd2 Sandown'!$C$2:$AC$32,17,0),0)</f>
        <v>0</v>
      </c>
      <c r="H67" s="4">
        <f>IFERROR(VLOOKUP($P67,'Rd3 Winton'!$C$2:$AC$62,17,0),0)</f>
        <v>0</v>
      </c>
      <c r="I67" s="4" t="s">
        <v>112</v>
      </c>
      <c r="J67" s="4" t="s">
        <v>112</v>
      </c>
      <c r="K67" s="4" t="s">
        <v>112</v>
      </c>
      <c r="L67" s="4">
        <f>IFERROR(VLOOKUP($P67,'Rd7 PI'!$C$2:$AC$62,17,0),0)</f>
        <v>0</v>
      </c>
      <c r="M67" s="4">
        <f>IFERROR(VLOOKUP($P67,#REF!,17,0),0)</f>
        <v>0</v>
      </c>
      <c r="N67" s="4">
        <f>IFERROR(VLOOKUP($P67,#REF!,17,0),0)</f>
        <v>0</v>
      </c>
      <c r="O67" s="4">
        <f>IFERROR(VLOOKUP($P67,#REF!,17,0),0)</f>
        <v>0</v>
      </c>
      <c r="P67" s="5" t="str">
        <f>CONCATENATE(LOWER(B67)," ",LOWER(C67))</f>
        <v xml:space="preserve"> </v>
      </c>
    </row>
    <row r="68" spans="1:17" s="5" customFormat="1" x14ac:dyDescent="0.2">
      <c r="A68" s="220">
        <v>3</v>
      </c>
      <c r="B68" s="221"/>
      <c r="C68" s="221"/>
      <c r="D68" s="222" t="s">
        <v>22</v>
      </c>
      <c r="E68" s="225">
        <f t="shared" ref="E68:E70" si="4">SUM(F68:O68)- MIN(F68:O68)</f>
        <v>0</v>
      </c>
      <c r="F68" s="224">
        <f>IFERROR(VLOOKUP($P68,'Rd1 PI'!$C$2:$AC$28,17,0),0)</f>
        <v>0</v>
      </c>
      <c r="G68" s="4">
        <f>IFERROR(VLOOKUP($P68,'Rd2 Sandown'!$C$2:$AC$32,17,0),0)</f>
        <v>0</v>
      </c>
      <c r="H68" s="4">
        <f>IFERROR(VLOOKUP($P68,'Rd3 Winton'!$C$2:$AC$62,17,0),0)</f>
        <v>0</v>
      </c>
      <c r="I68" s="4" t="s">
        <v>112</v>
      </c>
      <c r="J68" s="4" t="s">
        <v>112</v>
      </c>
      <c r="K68" s="4" t="s">
        <v>112</v>
      </c>
      <c r="L68" s="4">
        <f>IFERROR(VLOOKUP($P68,'Rd7 PI'!$C$2:$AC$62,17,0),0)</f>
        <v>0</v>
      </c>
      <c r="M68" s="4">
        <f>IFERROR(VLOOKUP($P68,#REF!,17,0),0)</f>
        <v>0</v>
      </c>
      <c r="N68" s="4">
        <f>IFERROR(VLOOKUP($P68,#REF!,17,0),0)</f>
        <v>0</v>
      </c>
      <c r="O68" s="4">
        <f>IFERROR(VLOOKUP($P68,#REF!,17,0),0)</f>
        <v>0</v>
      </c>
      <c r="P68" s="5" t="str">
        <f>CONCATENATE(LOWER(B68)," ",LOWER(C68))</f>
        <v xml:space="preserve"> </v>
      </c>
    </row>
    <row r="69" spans="1:17" s="5" customFormat="1" x14ac:dyDescent="0.2">
      <c r="A69" s="220">
        <v>4</v>
      </c>
      <c r="B69" s="226"/>
      <c r="C69" s="226"/>
      <c r="D69" s="222" t="s">
        <v>22</v>
      </c>
      <c r="E69" s="225">
        <f t="shared" si="4"/>
        <v>0</v>
      </c>
      <c r="F69" s="224">
        <f>IFERROR(VLOOKUP($P69,'Rd1 PI'!$C$2:$AC$28,17,0),0)</f>
        <v>0</v>
      </c>
      <c r="G69" s="4">
        <f>IFERROR(VLOOKUP($P69,'Rd2 Sandown'!$C$2:$AC$32,17,0),0)</f>
        <v>0</v>
      </c>
      <c r="H69" s="4">
        <f>IFERROR(VLOOKUP($P69,'Rd3 Winton'!$C$2:$AC$62,17,0),0)</f>
        <v>0</v>
      </c>
      <c r="I69" s="4" t="s">
        <v>112</v>
      </c>
      <c r="J69" s="4" t="s">
        <v>112</v>
      </c>
      <c r="K69" s="4" t="s">
        <v>112</v>
      </c>
      <c r="L69" s="4">
        <f>IFERROR(VLOOKUP($P69,'Rd7 PI'!$C$2:$AC$62,17,0),0)</f>
        <v>0</v>
      </c>
      <c r="M69" s="4">
        <f>IFERROR(VLOOKUP($P69,#REF!,17,0),0)</f>
        <v>0</v>
      </c>
      <c r="N69" s="4">
        <f>IFERROR(VLOOKUP($P69,#REF!,17,0),0)</f>
        <v>0</v>
      </c>
      <c r="O69" s="4">
        <f>IFERROR(VLOOKUP($P69,#REF!,17,0),0)</f>
        <v>0</v>
      </c>
      <c r="P69" s="5" t="str">
        <f>CONCATENATE(LOWER(B69)," ",LOWER(C69))</f>
        <v xml:space="preserve"> </v>
      </c>
      <c r="Q69" s="15"/>
    </row>
    <row r="70" spans="1:17" s="5" customFormat="1" ht="13.5" thickBot="1" x14ac:dyDescent="0.25">
      <c r="A70" s="227">
        <v>5</v>
      </c>
      <c r="B70" s="226"/>
      <c r="C70" s="226"/>
      <c r="D70" s="222" t="s">
        <v>22</v>
      </c>
      <c r="E70" s="228">
        <f t="shared" si="4"/>
        <v>0</v>
      </c>
      <c r="F70" s="224">
        <f>IFERROR(VLOOKUP($P70,'Rd1 PI'!$C$2:$AC$28,17,0),0)</f>
        <v>0</v>
      </c>
      <c r="G70" s="4">
        <f>IFERROR(VLOOKUP($P70,'Rd2 Sandown'!$C$2:$AC$32,17,0),0)</f>
        <v>0</v>
      </c>
      <c r="H70" s="4">
        <f>IFERROR(VLOOKUP($P70,'Rd3 Winton'!$C$2:$AC$62,17,0),0)</f>
        <v>0</v>
      </c>
      <c r="I70" s="4" t="s">
        <v>112</v>
      </c>
      <c r="J70" s="4" t="s">
        <v>112</v>
      </c>
      <c r="K70" s="4" t="s">
        <v>112</v>
      </c>
      <c r="L70" s="4">
        <f>IFERROR(VLOOKUP($P70,'Rd7 PI'!$C$2:$AC$62,17,0),0)</f>
        <v>0</v>
      </c>
      <c r="M70" s="4">
        <f>IFERROR(VLOOKUP($P70,#REF!,17,0),0)</f>
        <v>0</v>
      </c>
      <c r="N70" s="4">
        <f>IFERROR(VLOOKUP($P70,#REF!,17,0),0)</f>
        <v>0</v>
      </c>
      <c r="O70" s="4">
        <f>IFERROR(VLOOKUP($P70,#REF!,17,0),0)</f>
        <v>0</v>
      </c>
      <c r="P70" s="5" t="str">
        <f>CONCATENATE(LOWER(B70)," ",LOWER(C70))</f>
        <v xml:space="preserve"> </v>
      </c>
      <c r="Q70" s="15"/>
    </row>
    <row r="71" spans="1:17" s="5" customFormat="1" x14ac:dyDescent="0.2">
      <c r="A71" s="13"/>
      <c r="B71" s="22"/>
      <c r="C71" s="22"/>
      <c r="D71" s="4"/>
      <c r="E71" s="24"/>
      <c r="F71" s="4"/>
      <c r="G71" s="4"/>
      <c r="H71" s="4"/>
      <c r="I71" s="4"/>
      <c r="J71" s="4"/>
      <c r="K71" s="4"/>
      <c r="L71" s="4"/>
      <c r="M71" s="4"/>
      <c r="N71" s="4"/>
      <c r="O71" s="4"/>
      <c r="P71" s="14"/>
      <c r="Q71" s="15"/>
    </row>
    <row r="72" spans="1:17" s="5" customFormat="1" ht="13.5" thickBot="1" x14ac:dyDescent="0.25">
      <c r="A72" s="41" t="s">
        <v>19</v>
      </c>
      <c r="B72" s="42"/>
      <c r="C72" s="42"/>
      <c r="D72" s="15"/>
      <c r="E72" s="24"/>
      <c r="F72" s="4"/>
      <c r="G72" s="4"/>
      <c r="H72" s="4"/>
      <c r="I72" s="4"/>
      <c r="J72" s="4"/>
      <c r="K72" s="4"/>
      <c r="L72" s="4"/>
      <c r="M72" s="4"/>
      <c r="N72" s="4"/>
      <c r="O72" s="4"/>
    </row>
    <row r="73" spans="1:17" s="5" customFormat="1" x14ac:dyDescent="0.2">
      <c r="A73" s="39">
        <v>1</v>
      </c>
      <c r="B73" s="76" t="s">
        <v>47</v>
      </c>
      <c r="C73" s="76" t="s">
        <v>48</v>
      </c>
      <c r="D73" s="62" t="s">
        <v>21</v>
      </c>
      <c r="E73" s="65">
        <f>SUM(F73:O73) - MIN(F73:O73)</f>
        <v>400</v>
      </c>
      <c r="F73" s="251">
        <f>IFERROR(VLOOKUP($P73,'Rd1 PI'!$C$2:$AC$28,17,0),0)</f>
        <v>100</v>
      </c>
      <c r="G73" s="4">
        <f>IFERROR(VLOOKUP($P73,'Rd2 Sandown'!$C$2:$AC$32,17,0),0)</f>
        <v>100</v>
      </c>
      <c r="H73" s="4">
        <f>IFERROR(VLOOKUP($P73,'Rd3 Winton'!$C$2:$AC$62,17,0),0)</f>
        <v>100</v>
      </c>
      <c r="I73" s="4" t="s">
        <v>112</v>
      </c>
      <c r="J73" s="4" t="s">
        <v>112</v>
      </c>
      <c r="K73" s="4" t="s">
        <v>112</v>
      </c>
      <c r="L73" s="4">
        <f>IFERROR(VLOOKUP($P73,'Rd7 PI'!$C$2:$AC$62,17,0),0)</f>
        <v>100</v>
      </c>
      <c r="M73" s="4">
        <f>IFERROR(VLOOKUP($P73,#REF!,17,0),0)</f>
        <v>0</v>
      </c>
      <c r="N73" s="4">
        <f>IFERROR(VLOOKUP($P73,#REF!,17,0),0)</f>
        <v>0</v>
      </c>
      <c r="O73" s="4">
        <f>IFERROR(VLOOKUP($P73,#REF!,17,0),0)</f>
        <v>0</v>
      </c>
      <c r="P73" s="5" t="str">
        <f t="shared" ref="P73:P77" si="5">CONCATENATE(LOWER(B73)," ",LOWER(C73))</f>
        <v>steve williamsz</v>
      </c>
      <c r="Q73" s="15"/>
    </row>
    <row r="74" spans="1:17" s="5" customFormat="1" x14ac:dyDescent="0.2">
      <c r="A74" s="39">
        <v>2</v>
      </c>
      <c r="B74" s="76" t="s">
        <v>99</v>
      </c>
      <c r="C74" s="76" t="s">
        <v>100</v>
      </c>
      <c r="D74" s="62" t="s">
        <v>21</v>
      </c>
      <c r="E74" s="66">
        <f t="shared" ref="E74:E77" si="6">SUM(F74:O74) - MIN(F74:O74)</f>
        <v>285</v>
      </c>
      <c r="F74" s="251">
        <f>IFERROR(VLOOKUP($P74,'Rd1 PI'!$C$2:$AC$28,17,0),0)</f>
        <v>75</v>
      </c>
      <c r="G74" s="4">
        <f>IFERROR(VLOOKUP($P74,'Rd2 Sandown'!$C$2:$AC$32,17,0),0)</f>
        <v>60</v>
      </c>
      <c r="H74" s="4">
        <f>IFERROR(VLOOKUP($P74,'Rd3 Winton'!$C$2:$AC$62,17,0),0)</f>
        <v>75</v>
      </c>
      <c r="I74" s="4" t="s">
        <v>112</v>
      </c>
      <c r="J74" s="4" t="s">
        <v>112</v>
      </c>
      <c r="K74" s="4" t="s">
        <v>112</v>
      </c>
      <c r="L74" s="4">
        <f>IFERROR(VLOOKUP($P74,'Rd7 PI'!$C$2:$AC$62,17,0),0)</f>
        <v>75</v>
      </c>
      <c r="M74" s="4">
        <f>IFERROR(VLOOKUP($P74,#REF!,17,0),0)</f>
        <v>0</v>
      </c>
      <c r="N74" s="4">
        <f>IFERROR(VLOOKUP($P74,#REF!,17,0),0)</f>
        <v>0</v>
      </c>
      <c r="O74" s="4">
        <f>IFERROR(VLOOKUP($P74,#REF!,17,0),0)</f>
        <v>0</v>
      </c>
      <c r="P74" s="5" t="str">
        <f t="shared" si="5"/>
        <v>noel heritage</v>
      </c>
    </row>
    <row r="75" spans="1:17" s="5" customFormat="1" x14ac:dyDescent="0.2">
      <c r="A75" s="39">
        <v>3</v>
      </c>
      <c r="B75" s="76" t="s">
        <v>96</v>
      </c>
      <c r="C75" s="76" t="s">
        <v>95</v>
      </c>
      <c r="D75" s="62" t="s">
        <v>21</v>
      </c>
      <c r="E75" s="66">
        <f t="shared" si="6"/>
        <v>255</v>
      </c>
      <c r="F75" s="251">
        <f>IFERROR(VLOOKUP($P75,'Rd1 PI'!$C$2:$AC$28,17,0),0)</f>
        <v>60</v>
      </c>
      <c r="G75" s="4">
        <f>IFERROR(VLOOKUP($P75,'Rd2 Sandown'!$C$2:$AC$32,17,0),0)</f>
        <v>75</v>
      </c>
      <c r="H75" s="4">
        <f>IFERROR(VLOOKUP($P75,'Rd3 Winton'!$C$2:$AC$62,17,0),0)</f>
        <v>60</v>
      </c>
      <c r="I75" s="4" t="s">
        <v>112</v>
      </c>
      <c r="J75" s="4" t="s">
        <v>112</v>
      </c>
      <c r="K75" s="4" t="s">
        <v>112</v>
      </c>
      <c r="L75" s="4">
        <f>IFERROR(VLOOKUP($P75,'Rd7 PI'!$C$2:$AC$62,17,0),0)</f>
        <v>60</v>
      </c>
      <c r="M75" s="4">
        <f>IFERROR(VLOOKUP($P75,#REF!,17,0),0)</f>
        <v>0</v>
      </c>
      <c r="N75" s="4">
        <f>IFERROR(VLOOKUP($P75,#REF!,17,0),0)</f>
        <v>0</v>
      </c>
      <c r="O75" s="4">
        <f>IFERROR(VLOOKUP($P75,#REF!,17,0),0)</f>
        <v>0</v>
      </c>
      <c r="P75" s="5" t="str">
        <f t="shared" si="5"/>
        <v>peter dannock</v>
      </c>
    </row>
    <row r="76" spans="1:17" x14ac:dyDescent="0.2">
      <c r="A76" s="39">
        <v>4</v>
      </c>
      <c r="B76" s="76" t="s">
        <v>240</v>
      </c>
      <c r="C76" s="76" t="s">
        <v>241</v>
      </c>
      <c r="D76" s="62" t="s">
        <v>21</v>
      </c>
      <c r="E76" s="66">
        <f t="shared" si="6"/>
        <v>90</v>
      </c>
      <c r="F76" s="251">
        <f>IFERROR(VLOOKUP($P76,'Rd1 PI'!$C$2:$AC$28,17,0),0)</f>
        <v>0</v>
      </c>
      <c r="G76" s="4">
        <f>IFERROR(VLOOKUP($P76,'Rd2 Sandown'!$C$2:$AC$32,17,0),0)</f>
        <v>45</v>
      </c>
      <c r="H76" s="4">
        <f>IFERROR(VLOOKUP($P76,'Rd3 Winton'!$C$2:$AC$62,17,0),0)</f>
        <v>0</v>
      </c>
      <c r="I76" s="4" t="s">
        <v>112</v>
      </c>
      <c r="J76" s="4" t="s">
        <v>112</v>
      </c>
      <c r="K76" s="4" t="s">
        <v>112</v>
      </c>
      <c r="L76" s="4">
        <f>IFERROR(VLOOKUP($P76,'Rd7 PI'!$C$2:$AC$62,17,0),0)</f>
        <v>45</v>
      </c>
      <c r="M76" s="4">
        <f>IFERROR(VLOOKUP($P76,#REF!,17,0),0)</f>
        <v>0</v>
      </c>
      <c r="N76" s="4">
        <f>IFERROR(VLOOKUP($P76,#REF!,17,0),0)</f>
        <v>0</v>
      </c>
      <c r="O76" s="4">
        <f>IFERROR(VLOOKUP($P76,#REF!,17,0),0)</f>
        <v>0</v>
      </c>
      <c r="P76" s="5" t="str">
        <f t="shared" si="5"/>
        <v>murray seymour</v>
      </c>
      <c r="Q76" s="5"/>
    </row>
    <row r="77" spans="1:17" ht="13.5" thickBot="1" x14ac:dyDescent="0.25">
      <c r="A77" s="40">
        <v>5</v>
      </c>
      <c r="B77" s="76"/>
      <c r="C77" s="76"/>
      <c r="D77" s="62" t="s">
        <v>21</v>
      </c>
      <c r="E77" s="408">
        <f t="shared" si="6"/>
        <v>0</v>
      </c>
      <c r="F77" s="251">
        <f>IFERROR(VLOOKUP($P77,'Rd1 PI'!$C$2:$AC$28,17,0),0)</f>
        <v>0</v>
      </c>
      <c r="G77" s="4">
        <f>IFERROR(VLOOKUP($P77,'Rd2 Sandown'!$C$2:$AC$32,17,0),0)</f>
        <v>0</v>
      </c>
      <c r="H77" s="4">
        <f>IFERROR(VLOOKUP($P77,'Rd3 Winton'!$C$2:$AC$62,17,0),0)</f>
        <v>0</v>
      </c>
      <c r="I77" s="4" t="s">
        <v>112</v>
      </c>
      <c r="J77" s="4" t="s">
        <v>112</v>
      </c>
      <c r="K77" s="4" t="s">
        <v>112</v>
      </c>
      <c r="L77" s="4">
        <f>IFERROR(VLOOKUP($P77,'Rd7 PI'!$C$2:$AC$62,17,0),0)</f>
        <v>0</v>
      </c>
      <c r="M77" s="4">
        <f>IFERROR(VLOOKUP($P77,#REF!,17,0),0)</f>
        <v>0</v>
      </c>
      <c r="N77" s="4">
        <f>IFERROR(VLOOKUP($P77,#REF!,17,0),0)</f>
        <v>0</v>
      </c>
      <c r="O77" s="4">
        <f>IFERROR(VLOOKUP($P77,#REF!,17,0),0)</f>
        <v>0</v>
      </c>
      <c r="P77" s="5" t="str">
        <f t="shared" si="5"/>
        <v xml:space="preserve"> </v>
      </c>
      <c r="Q77" s="15"/>
    </row>
    <row r="78" spans="1:17" x14ac:dyDescent="0.2">
      <c r="A78" s="13"/>
      <c r="B78" s="22"/>
      <c r="C78" s="22"/>
      <c r="D78" s="4"/>
      <c r="E78" s="24"/>
      <c r="F78" s="4"/>
      <c r="G78" s="4"/>
      <c r="H78" s="4"/>
      <c r="I78" s="4"/>
      <c r="J78" s="4"/>
      <c r="K78" s="4"/>
      <c r="L78" s="4"/>
      <c r="M78" s="4"/>
      <c r="N78" s="4"/>
      <c r="O78" s="4"/>
      <c r="P78" s="14"/>
      <c r="Q78" s="15"/>
    </row>
    <row r="79" spans="1:17" s="5" customFormat="1" ht="13.5" thickBot="1" x14ac:dyDescent="0.25">
      <c r="A79" s="290" t="s">
        <v>41</v>
      </c>
      <c r="B79" s="272"/>
      <c r="C79" s="272"/>
      <c r="D79" s="15"/>
      <c r="E79" s="24"/>
      <c r="F79" s="4"/>
      <c r="G79" s="4"/>
      <c r="H79" s="4"/>
      <c r="I79" s="4"/>
      <c r="J79" s="4"/>
      <c r="K79" s="4"/>
      <c r="L79" s="4"/>
      <c r="M79" s="4"/>
      <c r="N79" s="4"/>
      <c r="O79" s="4"/>
    </row>
    <row r="80" spans="1:17" s="5" customFormat="1" x14ac:dyDescent="0.2">
      <c r="A80" s="285">
        <v>1</v>
      </c>
      <c r="B80" s="286" t="s">
        <v>105</v>
      </c>
      <c r="C80" s="286" t="s">
        <v>106</v>
      </c>
      <c r="D80" s="287" t="s">
        <v>44</v>
      </c>
      <c r="E80" s="288">
        <f>SUM(F80:O80)- MIN(F80:O80)</f>
        <v>275</v>
      </c>
      <c r="F80" s="284">
        <f>IFERROR(VLOOKUP($P80,'Rd1 PI'!$C$2:$AC$28,17,0),0)</f>
        <v>100</v>
      </c>
      <c r="G80" s="4">
        <f>IFERROR(VLOOKUP($P80,'Rd2 Sandown'!$C$2:$AC$32,17,0),0)</f>
        <v>100</v>
      </c>
      <c r="H80" s="4">
        <f>IFERROR(VLOOKUP($P80,'Rd3 Winton'!$C$2:$AC$62,17,0),0)</f>
        <v>75</v>
      </c>
      <c r="I80" s="4" t="s">
        <v>112</v>
      </c>
      <c r="J80" s="4" t="s">
        <v>112</v>
      </c>
      <c r="K80" s="4" t="s">
        <v>112</v>
      </c>
      <c r="L80" s="4">
        <f>IFERROR(VLOOKUP($P80,'Rd7 PI'!$C$2:$AC$62,17,0),0)</f>
        <v>0</v>
      </c>
      <c r="M80" s="4">
        <f>IFERROR(VLOOKUP($P80,#REF!,17,0),0)</f>
        <v>0</v>
      </c>
      <c r="N80" s="4">
        <f>IFERROR(VLOOKUP($P80,#REF!,17,0),0)</f>
        <v>0</v>
      </c>
      <c r="O80" s="4">
        <f>IFERROR(VLOOKUP($P80,#REF!,17,0),0)</f>
        <v>0</v>
      </c>
      <c r="P80" s="5" t="str">
        <f>CONCATENATE(LOWER(B80)," ",LOWER(C80))</f>
        <v>gavin newman</v>
      </c>
    </row>
    <row r="81" spans="1:17" s="5" customFormat="1" x14ac:dyDescent="0.2">
      <c r="A81" s="285">
        <v>2</v>
      </c>
      <c r="B81" s="286" t="s">
        <v>77</v>
      </c>
      <c r="C81" s="286" t="s">
        <v>78</v>
      </c>
      <c r="D81" s="287" t="s">
        <v>44</v>
      </c>
      <c r="E81" s="289">
        <f>SUM(F81:O81) - MIN(F81:O81)</f>
        <v>275</v>
      </c>
      <c r="F81" s="375">
        <v>0</v>
      </c>
      <c r="G81" s="4">
        <f>IFERROR(VLOOKUP($P81,'Rd2 Sandown'!$C$2:$AC$32,17,0),0)</f>
        <v>75</v>
      </c>
      <c r="H81" s="4">
        <f>IFERROR(VLOOKUP($P81,'Rd3 Winton'!$C$2:$AC$62,17,0),0)</f>
        <v>100</v>
      </c>
      <c r="I81" s="4" t="s">
        <v>112</v>
      </c>
      <c r="J81" s="4" t="s">
        <v>112</v>
      </c>
      <c r="K81" s="4" t="s">
        <v>112</v>
      </c>
      <c r="L81" s="4">
        <f>IFERROR(VLOOKUP($P81,'Rd7 PI'!$C$2:$AC$62,17,0),0)</f>
        <v>100</v>
      </c>
      <c r="M81" s="4">
        <f>IFERROR(VLOOKUP($P81,#REF!,17,0),0)</f>
        <v>0</v>
      </c>
      <c r="N81" s="4">
        <f>IFERROR(VLOOKUP($P81,#REF!,17,0),0)</f>
        <v>0</v>
      </c>
      <c r="O81" s="4">
        <f>IFERROR(VLOOKUP($P81,#REF!,17,0),0)</f>
        <v>0</v>
      </c>
      <c r="P81" s="5" t="str">
        <f>CONCATENATE(LOWER(B81)," ",LOWER(C81))</f>
        <v>russell garner</v>
      </c>
    </row>
    <row r="82" spans="1:17" s="5" customFormat="1" x14ac:dyDescent="0.2">
      <c r="A82" s="285">
        <v>3</v>
      </c>
      <c r="B82" s="286" t="s">
        <v>229</v>
      </c>
      <c r="C82" s="286" t="s">
        <v>230</v>
      </c>
      <c r="D82" s="287" t="s">
        <v>44</v>
      </c>
      <c r="E82" s="289">
        <f t="shared" ref="E82:E84" si="7">SUM(F82:O82) - MIN(F82:O82)</f>
        <v>195</v>
      </c>
      <c r="F82" s="284">
        <f>IFERROR(VLOOKUP($P82,'Rd1 PI'!$C$2:$AC$28,17,0),0)</f>
        <v>0</v>
      </c>
      <c r="G82" s="4">
        <f>IFERROR(VLOOKUP($P82,'Rd2 Sandown'!$C$2:$AC$32,17,0),0)</f>
        <v>60</v>
      </c>
      <c r="H82" s="4">
        <f>IFERROR(VLOOKUP($P82,'Rd3 Winton'!$C$2:$AC$62,17,0),0)</f>
        <v>60</v>
      </c>
      <c r="I82" s="4" t="s">
        <v>112</v>
      </c>
      <c r="J82" s="4" t="s">
        <v>112</v>
      </c>
      <c r="K82" s="4" t="s">
        <v>112</v>
      </c>
      <c r="L82" s="4">
        <f>IFERROR(VLOOKUP($P82,'Rd7 PI'!$C$2:$AC$62,17,0),0)</f>
        <v>75</v>
      </c>
      <c r="M82" s="4">
        <f>IFERROR(VLOOKUP($P82,#REF!,17,0),0)</f>
        <v>0</v>
      </c>
      <c r="N82" s="4">
        <f>IFERROR(VLOOKUP($P82,#REF!,17,0),0)</f>
        <v>0</v>
      </c>
      <c r="O82" s="4">
        <f>IFERROR(VLOOKUP($P82,#REF!,17,0),0)</f>
        <v>0</v>
      </c>
      <c r="P82" s="5" t="str">
        <f>CONCATENATE(LOWER(B82)," ",LOWER(C82))</f>
        <v>kutay dal</v>
      </c>
    </row>
    <row r="83" spans="1:17" s="5" customFormat="1" x14ac:dyDescent="0.2">
      <c r="A83" s="285">
        <v>4</v>
      </c>
      <c r="B83" s="286" t="s">
        <v>92</v>
      </c>
      <c r="C83" s="286" t="s">
        <v>93</v>
      </c>
      <c r="D83" s="287" t="s">
        <v>44</v>
      </c>
      <c r="E83" s="289">
        <f t="shared" si="7"/>
        <v>105</v>
      </c>
      <c r="F83" s="284">
        <f>IFERROR(VLOOKUP($P83,'Rd1 PI'!$C$2:$AC$28,17,0),0)</f>
        <v>75</v>
      </c>
      <c r="G83" s="4">
        <f>IFERROR(VLOOKUP($P83,'Rd2 Sandown'!$C$2:$AC$32,17,0),0)</f>
        <v>0</v>
      </c>
      <c r="H83" s="4">
        <f>IFERROR(VLOOKUP($P83,'Rd3 Winton'!$C$2:$AC$62,17,0),0)</f>
        <v>30</v>
      </c>
      <c r="I83" s="4" t="s">
        <v>112</v>
      </c>
      <c r="J83" s="4" t="s">
        <v>112</v>
      </c>
      <c r="K83" s="4" t="s">
        <v>112</v>
      </c>
      <c r="L83" s="4">
        <f>IFERROR(VLOOKUP($P83,'Rd7 PI'!$C$2:$AC$62,17,0),0)</f>
        <v>0</v>
      </c>
      <c r="M83" s="4">
        <f>IFERROR(VLOOKUP($P83,#REF!,17,0),0)</f>
        <v>0</v>
      </c>
      <c r="N83" s="4">
        <f>IFERROR(VLOOKUP($P83,#REF!,17,0),0)</f>
        <v>0</v>
      </c>
      <c r="O83" s="4">
        <f>IFERROR(VLOOKUP($P83,#REF!,17,0),0)</f>
        <v>0</v>
      </c>
      <c r="P83" s="5" t="str">
        <f>CONCATENATE(LOWER(B83)," ",LOWER(C83))</f>
        <v>simon acfield</v>
      </c>
    </row>
    <row r="84" spans="1:17" s="5" customFormat="1" ht="13.5" thickBot="1" x14ac:dyDescent="0.25">
      <c r="A84" s="285">
        <v>5</v>
      </c>
      <c r="B84" s="393" t="s">
        <v>82</v>
      </c>
      <c r="C84" s="393" t="s">
        <v>83</v>
      </c>
      <c r="D84" s="287" t="s">
        <v>44</v>
      </c>
      <c r="E84" s="409">
        <f t="shared" si="7"/>
        <v>45</v>
      </c>
      <c r="F84" s="375">
        <v>0</v>
      </c>
      <c r="G84" s="4">
        <f>IFERROR(VLOOKUP($P84,'Rd2 Sandown'!$C$2:$AC$32,17,0),0)</f>
        <v>0</v>
      </c>
      <c r="H84" s="4">
        <f>IFERROR(VLOOKUP($P84,'Rd3 Winton'!$C$2:$AC$62,17,0),0)</f>
        <v>45</v>
      </c>
      <c r="I84" s="4" t="s">
        <v>112</v>
      </c>
      <c r="J84" s="4" t="s">
        <v>112</v>
      </c>
      <c r="K84" s="4" t="s">
        <v>112</v>
      </c>
      <c r="L84" s="4">
        <f>IFERROR(VLOOKUP($P84,'Rd7 PI'!$C$2:$AC$62,17,0),0)</f>
        <v>0</v>
      </c>
      <c r="M84" s="4">
        <f>IFERROR(VLOOKUP($P84,#REF!,17,0),0)</f>
        <v>0</v>
      </c>
      <c r="N84" s="4">
        <f>IFERROR(VLOOKUP($P84,#REF!,17,0),0)</f>
        <v>0</v>
      </c>
      <c r="O84" s="4">
        <f>IFERROR(VLOOKUP($P84,#REF!,17,0),0)</f>
        <v>0</v>
      </c>
      <c r="P84" s="5" t="str">
        <f>CONCATENATE(LOWER(B84)," ",LOWER(C84))</f>
        <v>randy stagno navarra</v>
      </c>
    </row>
    <row r="85" spans="1:17" x14ac:dyDescent="0.2">
      <c r="A85" s="13"/>
      <c r="B85" s="5"/>
      <c r="C85" s="5"/>
      <c r="D85" s="23"/>
      <c r="E85" s="24"/>
      <c r="F85" s="4"/>
      <c r="G85" s="4"/>
      <c r="H85" s="4"/>
      <c r="I85" s="12"/>
      <c r="J85" s="12"/>
      <c r="K85" s="12"/>
      <c r="L85" s="4"/>
      <c r="M85" s="4"/>
      <c r="N85" s="4"/>
      <c r="O85" s="4"/>
      <c r="P85" s="14"/>
      <c r="Q85" s="15"/>
    </row>
    <row r="86" spans="1:17" s="5" customFormat="1" ht="13.5" thickBot="1" x14ac:dyDescent="0.25">
      <c r="A86" s="37" t="s">
        <v>42</v>
      </c>
      <c r="B86" s="38"/>
      <c r="C86" s="38"/>
      <c r="D86" s="15"/>
      <c r="E86" s="24"/>
      <c r="F86" s="4"/>
      <c r="G86" s="4"/>
      <c r="H86" s="4"/>
      <c r="I86" s="4"/>
      <c r="J86" s="4"/>
      <c r="K86" s="4"/>
      <c r="L86" s="4"/>
      <c r="M86" s="4"/>
      <c r="N86" s="4"/>
      <c r="O86" s="4"/>
    </row>
    <row r="87" spans="1:17" s="5" customFormat="1" x14ac:dyDescent="0.2">
      <c r="A87" s="35">
        <v>1</v>
      </c>
      <c r="B87" s="81" t="s">
        <v>84</v>
      </c>
      <c r="C87" s="81" t="s">
        <v>85</v>
      </c>
      <c r="D87" s="36" t="s">
        <v>45</v>
      </c>
      <c r="E87" s="67">
        <f>SUM(F87:O87)  - MIN(F87:O87)</f>
        <v>295</v>
      </c>
      <c r="F87" s="410">
        <f>IFERROR(VLOOKUP($P87,'Rd1 PI'!$C$2:$AC$28,17,0),0)</f>
        <v>75</v>
      </c>
      <c r="G87" s="4">
        <f>IFERROR(VLOOKUP($P87,'Rd2 Sandown'!$C$2:$AC$32,17,0),0)</f>
        <v>60</v>
      </c>
      <c r="H87" s="4">
        <f>IFERROR(VLOOKUP($P87,'Rd3 Winton'!$C$2:$AC$62,17,0),0)</f>
        <v>60</v>
      </c>
      <c r="I87" s="4" t="s">
        <v>112</v>
      </c>
      <c r="J87" s="4" t="s">
        <v>112</v>
      </c>
      <c r="K87" s="4" t="s">
        <v>112</v>
      </c>
      <c r="L87" s="4">
        <f>IFERROR(VLOOKUP($P87,'Rd7 PI'!$C$2:$AC$62,17,0),0)</f>
        <v>100</v>
      </c>
      <c r="M87" s="4">
        <f>IFERROR(VLOOKUP($P87,#REF!,17,0),0)</f>
        <v>0</v>
      </c>
      <c r="N87" s="4">
        <f>IFERROR(VLOOKUP($P87,#REF!,17,0),0)</f>
        <v>0</v>
      </c>
      <c r="O87" s="4">
        <f>IFERROR(VLOOKUP($P87,#REF!,17,0),0)</f>
        <v>0</v>
      </c>
      <c r="P87" s="5" t="str">
        <f>CONCATENATE(LOWER(B87)," ",LOWER(C87))</f>
        <v>alan conrad</v>
      </c>
    </row>
    <row r="88" spans="1:17" s="5" customFormat="1" x14ac:dyDescent="0.2">
      <c r="A88" s="35">
        <v>2</v>
      </c>
      <c r="B88" s="81" t="s">
        <v>101</v>
      </c>
      <c r="C88" s="81" t="s">
        <v>102</v>
      </c>
      <c r="D88" s="36" t="s">
        <v>45</v>
      </c>
      <c r="E88" s="68">
        <f t="shared" ref="E88:E91" si="8">SUM(F88:O88)  - MIN(F88:O88)</f>
        <v>260</v>
      </c>
      <c r="F88" s="410">
        <f>IFERROR(VLOOKUP($P88,'Rd1 PI'!$C$2:$AC$28,17,0),0)</f>
        <v>60</v>
      </c>
      <c r="G88" s="4">
        <f>IFERROR(VLOOKUP($P88,'Rd2 Sandown'!$C$2:$AC$32,17,0),0)</f>
        <v>100</v>
      </c>
      <c r="H88" s="4">
        <f>IFERROR(VLOOKUP($P88,'Rd3 Winton'!$C$2:$AC$62,17,0),0)</f>
        <v>100</v>
      </c>
      <c r="I88" s="4" t="s">
        <v>112</v>
      </c>
      <c r="J88" s="4" t="s">
        <v>112</v>
      </c>
      <c r="K88" s="4" t="s">
        <v>112</v>
      </c>
      <c r="L88" s="13">
        <v>0</v>
      </c>
      <c r="M88" s="13">
        <v>0</v>
      </c>
      <c r="N88" s="13">
        <f>IFERROR(VLOOKUP($P88,#REF!,17,0),0)</f>
        <v>0</v>
      </c>
      <c r="O88" s="13">
        <v>0</v>
      </c>
      <c r="P88" s="5" t="str">
        <f>CONCATENATE(LOWER(B88)," ",LOWER(C88))</f>
        <v>joseph maccora</v>
      </c>
    </row>
    <row r="89" spans="1:17" s="5" customFormat="1" x14ac:dyDescent="0.2">
      <c r="A89" s="35">
        <v>3</v>
      </c>
      <c r="B89" s="81" t="s">
        <v>231</v>
      </c>
      <c r="C89" s="81" t="s">
        <v>232</v>
      </c>
      <c r="D89" s="36" t="s">
        <v>45</v>
      </c>
      <c r="E89" s="68">
        <f t="shared" si="8"/>
        <v>195</v>
      </c>
      <c r="F89" s="410">
        <f>IFERROR(VLOOKUP($P89,'Rd1 PI'!$C$2:$AC$28,17,0),0)</f>
        <v>0</v>
      </c>
      <c r="G89" s="4">
        <f>IFERROR(VLOOKUP($P89,'Rd2 Sandown'!$C$2:$AC$32,17,0),0)</f>
        <v>75</v>
      </c>
      <c r="H89" s="4">
        <f>IFERROR(VLOOKUP($P89,'Rd3 Winton'!$C$2:$AC$62,17,0),0)</f>
        <v>45</v>
      </c>
      <c r="I89" s="4" t="s">
        <v>112</v>
      </c>
      <c r="J89" s="4" t="s">
        <v>112</v>
      </c>
      <c r="K89" s="4" t="s">
        <v>112</v>
      </c>
      <c r="L89" s="4">
        <f>IFERROR(VLOOKUP($P89,'Rd7 PI'!$C$2:$AC$62,17,0),0)</f>
        <v>75</v>
      </c>
      <c r="M89" s="4">
        <v>0</v>
      </c>
      <c r="N89" s="4">
        <v>0</v>
      </c>
      <c r="O89" s="4">
        <v>0</v>
      </c>
      <c r="P89" s="5" t="str">
        <f>CONCATENATE(LOWER(B89)," ",LOWER(C89))</f>
        <v>robert downes</v>
      </c>
    </row>
    <row r="90" spans="1:17" s="5" customFormat="1" x14ac:dyDescent="0.2">
      <c r="A90" s="35">
        <v>4</v>
      </c>
      <c r="B90" s="81" t="s">
        <v>89</v>
      </c>
      <c r="C90" s="81" t="s">
        <v>88</v>
      </c>
      <c r="D90" s="36" t="s">
        <v>45</v>
      </c>
      <c r="E90" s="68">
        <f t="shared" si="8"/>
        <v>175</v>
      </c>
      <c r="F90" s="410">
        <f>IFERROR(VLOOKUP($P90,'Rd1 PI'!$C$2:$AC$28,17,0),0)</f>
        <v>100</v>
      </c>
      <c r="G90" s="4">
        <f>IFERROR(VLOOKUP($P90,'Rd2 Sandown'!$C$2:$AC$32,17,0),0)</f>
        <v>0</v>
      </c>
      <c r="H90" s="4">
        <f>IFERROR(VLOOKUP($P90,'Rd3 Winton'!$C$2:$AC$62,17,0),0)</f>
        <v>75</v>
      </c>
      <c r="I90" s="4" t="s">
        <v>112</v>
      </c>
      <c r="J90" s="4" t="s">
        <v>112</v>
      </c>
      <c r="K90" s="4" t="s">
        <v>112</v>
      </c>
      <c r="L90" s="4">
        <f>IFERROR(VLOOKUP($P90,'Rd7 PI'!$C$2:$AC$62,17,0),0)</f>
        <v>0</v>
      </c>
      <c r="M90" s="4">
        <f>IFERROR(VLOOKUP($P90,#REF!,17,0),0)</f>
        <v>0</v>
      </c>
      <c r="N90" s="4">
        <f>IFERROR(VLOOKUP($P90,#REF!,17,0),0)</f>
        <v>0</v>
      </c>
      <c r="O90" s="4">
        <f>IFERROR(VLOOKUP($P90,#REF!,17,0),0)</f>
        <v>0</v>
      </c>
      <c r="P90" s="5" t="str">
        <f>CONCATENATE(LOWER(B90)," ",LOWER(C90))</f>
        <v>matt brogan</v>
      </c>
    </row>
    <row r="91" spans="1:17" s="5" customFormat="1" ht="13.5" thickBot="1" x14ac:dyDescent="0.25">
      <c r="A91" s="35">
        <v>5</v>
      </c>
      <c r="B91" s="81"/>
      <c r="C91" s="81"/>
      <c r="D91" s="36" t="s">
        <v>45</v>
      </c>
      <c r="E91" s="69">
        <f t="shared" si="8"/>
        <v>0</v>
      </c>
      <c r="F91" s="410">
        <f>IFERROR(VLOOKUP($P91,'Rd1 PI'!$C$2:$AC$28,17,0),0)</f>
        <v>0</v>
      </c>
      <c r="G91" s="4">
        <f>IFERROR(VLOOKUP($P91,'Rd2 Sandown'!$C$2:$AC$32,17,0),0)</f>
        <v>0</v>
      </c>
      <c r="H91" s="4">
        <f>IFERROR(VLOOKUP($P91,'Rd3 Winton'!$C$2:$AC$62,17,0),0)</f>
        <v>0</v>
      </c>
      <c r="I91" s="4" t="s">
        <v>112</v>
      </c>
      <c r="J91" s="4" t="s">
        <v>112</v>
      </c>
      <c r="K91" s="4" t="s">
        <v>112</v>
      </c>
      <c r="L91" s="4">
        <f>IFERROR(VLOOKUP($P91,'Rd7 PI'!$C$2:$AC$62,17,0),0)</f>
        <v>0</v>
      </c>
      <c r="M91" s="4">
        <f>IFERROR(VLOOKUP($P91,#REF!,17,0),0)</f>
        <v>0</v>
      </c>
      <c r="N91" s="4">
        <f>IFERROR(VLOOKUP($P91,#REF!,17,0),0)</f>
        <v>0</v>
      </c>
      <c r="O91" s="4">
        <f>IFERROR(VLOOKUP($P91,#REF!,17,0),0)</f>
        <v>0</v>
      </c>
      <c r="P91" s="5" t="str">
        <f>CONCATENATE(LOWER(B91)," ",LOWER(C91))</f>
        <v xml:space="preserve"> </v>
      </c>
    </row>
    <row r="92" spans="1:17" x14ac:dyDescent="0.2">
      <c r="A92" s="13"/>
      <c r="B92" s="5"/>
      <c r="C92" s="5"/>
      <c r="D92" s="23"/>
      <c r="E92" s="24"/>
      <c r="F92" s="4"/>
      <c r="G92" s="4"/>
      <c r="H92" s="4"/>
      <c r="I92" s="12"/>
      <c r="J92" s="12"/>
      <c r="K92" s="12"/>
      <c r="L92" s="4"/>
      <c r="M92" s="4"/>
      <c r="N92" s="4"/>
      <c r="O92" s="4"/>
      <c r="P92" s="14"/>
      <c r="Q92" s="15"/>
    </row>
    <row r="93" spans="1:17" s="5" customFormat="1" ht="13.5" thickBot="1" x14ac:dyDescent="0.25">
      <c r="A93" s="116" t="s">
        <v>17</v>
      </c>
      <c r="B93" s="117"/>
      <c r="C93" s="117"/>
      <c r="D93" s="15"/>
      <c r="E93" s="24"/>
      <c r="F93" s="4"/>
      <c r="G93" s="4"/>
      <c r="H93" s="4"/>
      <c r="I93" s="4"/>
      <c r="J93" s="4"/>
      <c r="K93" s="4"/>
      <c r="L93" s="4"/>
      <c r="M93" s="4"/>
      <c r="N93" s="4"/>
      <c r="O93" s="4"/>
    </row>
    <row r="94" spans="1:17" s="5" customFormat="1" x14ac:dyDescent="0.2">
      <c r="A94" s="89">
        <v>1</v>
      </c>
      <c r="B94" s="93" t="s">
        <v>86</v>
      </c>
      <c r="C94" s="93" t="s">
        <v>87</v>
      </c>
      <c r="D94" s="90" t="s">
        <v>16</v>
      </c>
      <c r="E94" s="91">
        <f>SUM(F94:O94) - MIN(F94:O94)</f>
        <v>400</v>
      </c>
      <c r="F94" s="411">
        <f>IFERROR(VLOOKUP($P94,'Rd1 PI'!$C$2:$AC$28,17,0),0)</f>
        <v>100</v>
      </c>
      <c r="G94" s="4">
        <f>IFERROR(VLOOKUP($P94,'Rd2 Sandown'!$C$2:$AC$32,17,0),0)</f>
        <v>100</v>
      </c>
      <c r="H94" s="4">
        <f>IFERROR(VLOOKUP($P94,'Rd3 Winton'!$C$2:$AC$62,17,0),0)</f>
        <v>100</v>
      </c>
      <c r="I94" s="4" t="s">
        <v>112</v>
      </c>
      <c r="J94" s="4" t="s">
        <v>112</v>
      </c>
      <c r="K94" s="4" t="s">
        <v>112</v>
      </c>
      <c r="L94" s="4">
        <f>IFERROR(VLOOKUP($P94,'Rd7 PI'!$C$2:$AC$62,17,0),0)</f>
        <v>100</v>
      </c>
      <c r="M94" s="4">
        <f>IFERROR(VLOOKUP($P94,#REF!,17,0),0)</f>
        <v>0</v>
      </c>
      <c r="N94" s="4">
        <f>IFERROR(VLOOKUP($P94,#REF!,17,0),0)</f>
        <v>0</v>
      </c>
      <c r="O94" s="4">
        <f>IFERROR(VLOOKUP($P94,#REF!,17,0),0)</f>
        <v>0</v>
      </c>
      <c r="P94" s="5" t="str">
        <f>CONCATENATE(LOWER(B94)," ",LOWER(C94))</f>
        <v>david adam</v>
      </c>
    </row>
    <row r="95" spans="1:17" s="5" customFormat="1" x14ac:dyDescent="0.2">
      <c r="A95" s="89">
        <v>2</v>
      </c>
      <c r="B95" s="93" t="s">
        <v>103</v>
      </c>
      <c r="C95" s="93" t="s">
        <v>104</v>
      </c>
      <c r="D95" s="90" t="s">
        <v>16</v>
      </c>
      <c r="E95" s="92">
        <f t="shared" ref="E95:E98" si="9">SUM(F95:O95) - MIN(F95:O95)</f>
        <v>210</v>
      </c>
      <c r="F95" s="411">
        <f>IFERROR(VLOOKUP($P95,'Rd1 PI'!$C$2:$AC$28,17,0),0)</f>
        <v>60</v>
      </c>
      <c r="G95" s="4">
        <f>IFERROR(VLOOKUP($P95,'Rd2 Sandown'!$C$2:$AC$32,17,0),0)</f>
        <v>0</v>
      </c>
      <c r="H95" s="4">
        <f>IFERROR(VLOOKUP($P95,'Rd3 Winton'!$C$2:$AC$62,17,0),0)</f>
        <v>75</v>
      </c>
      <c r="I95" s="4" t="s">
        <v>112</v>
      </c>
      <c r="J95" s="4" t="s">
        <v>112</v>
      </c>
      <c r="K95" s="4" t="s">
        <v>112</v>
      </c>
      <c r="L95" s="4">
        <f>IFERROR(VLOOKUP($P95,'Rd7 PI'!$C$2:$AC$62,17,0),0)</f>
        <v>75</v>
      </c>
      <c r="M95" s="4">
        <f>IFERROR(VLOOKUP($P95,#REF!,17,0),0)</f>
        <v>0</v>
      </c>
      <c r="N95" s="4">
        <f>IFERROR(VLOOKUP($P95,#REF!,17,0),0)</f>
        <v>0</v>
      </c>
      <c r="O95" s="4">
        <f>IFERROR(VLOOKUP($P95,#REF!,17,0),0)</f>
        <v>0</v>
      </c>
      <c r="P95" s="5" t="str">
        <f>CONCATENATE(LOWER(B95)," ",LOWER(C95))</f>
        <v>steven cassar</v>
      </c>
    </row>
    <row r="96" spans="1:17" s="5" customFormat="1" x14ac:dyDescent="0.2">
      <c r="A96" s="89">
        <v>3</v>
      </c>
      <c r="B96" s="93" t="s">
        <v>82</v>
      </c>
      <c r="C96" s="93" t="s">
        <v>83</v>
      </c>
      <c r="D96" s="90" t="s">
        <v>16</v>
      </c>
      <c r="E96" s="92">
        <f t="shared" si="9"/>
        <v>75</v>
      </c>
      <c r="F96" s="411">
        <f>IFERROR(VLOOKUP($P96,'Rd1 PI'!$C$2:$AC$28,17,0),0)</f>
        <v>75</v>
      </c>
      <c r="G96" s="4">
        <f>IFERROR(VLOOKUP($P96,'Rd2 Sandown'!$C$2:$AC$32,17,0),0)</f>
        <v>0</v>
      </c>
      <c r="H96" s="13">
        <v>0</v>
      </c>
      <c r="I96" s="4" t="s">
        <v>112</v>
      </c>
      <c r="J96" s="4" t="s">
        <v>112</v>
      </c>
      <c r="K96" s="4" t="s">
        <v>112</v>
      </c>
      <c r="L96" s="4">
        <f>IFERROR(VLOOKUP($P96,'Rd7 PI'!$C$2:$AC$62,17,0),0)</f>
        <v>0</v>
      </c>
      <c r="M96" s="4">
        <f>IFERROR(VLOOKUP($P96,#REF!,17,0),0)</f>
        <v>0</v>
      </c>
      <c r="N96" s="4">
        <f>IFERROR(VLOOKUP($P96,#REF!,17,0),0)</f>
        <v>0</v>
      </c>
      <c r="O96" s="4">
        <f>IFERROR(VLOOKUP($P96,#REF!,17,0),0)</f>
        <v>0</v>
      </c>
      <c r="P96" s="5" t="str">
        <f>CONCATENATE(LOWER(B96)," ",LOWER(C96))</f>
        <v>randy stagno navarra</v>
      </c>
    </row>
    <row r="97" spans="1:17" s="5" customFormat="1" x14ac:dyDescent="0.2">
      <c r="A97" s="89">
        <v>4</v>
      </c>
      <c r="B97" s="93"/>
      <c r="C97" s="93"/>
      <c r="D97" s="90" t="s">
        <v>16</v>
      </c>
      <c r="E97" s="92">
        <f t="shared" si="9"/>
        <v>0</v>
      </c>
      <c r="F97" s="411">
        <f>IFERROR(VLOOKUP($P97,'Rd1 PI'!$C$2:$AC$28,17,0),0)</f>
        <v>0</v>
      </c>
      <c r="G97" s="4">
        <f>IFERROR(VLOOKUP($P97,'Rd2 Sandown'!$C$2:$AC$32,17,0),0)</f>
        <v>0</v>
      </c>
      <c r="H97" s="4">
        <f>IFERROR(VLOOKUP($P97,'Rd3 Winton'!$C$2:$AC$62,17,0),0)</f>
        <v>0</v>
      </c>
      <c r="I97" s="4" t="s">
        <v>112</v>
      </c>
      <c r="J97" s="4" t="s">
        <v>112</v>
      </c>
      <c r="K97" s="4" t="s">
        <v>112</v>
      </c>
      <c r="L97" s="4">
        <f>IFERROR(VLOOKUP($P97,'Rd7 PI'!$C$2:$AC$62,17,0),0)</f>
        <v>0</v>
      </c>
      <c r="M97" s="4">
        <f>IFERROR(VLOOKUP($P97,#REF!,17,0),0)</f>
        <v>0</v>
      </c>
      <c r="N97" s="4">
        <f>IFERROR(VLOOKUP($P97,#REF!,17,0),0)</f>
        <v>0</v>
      </c>
      <c r="O97" s="4">
        <f>IFERROR(VLOOKUP($P97,#REF!,17,0),0)</f>
        <v>0</v>
      </c>
      <c r="P97" s="5" t="str">
        <f>CONCATENATE(LOWER(B97)," ",LOWER(C97))</f>
        <v xml:space="preserve"> </v>
      </c>
    </row>
    <row r="98" spans="1:17" s="5" customFormat="1" ht="13.5" thickBot="1" x14ac:dyDescent="0.25">
      <c r="A98" s="89">
        <v>5</v>
      </c>
      <c r="B98" s="94"/>
      <c r="C98" s="94"/>
      <c r="D98" s="90" t="s">
        <v>16</v>
      </c>
      <c r="E98" s="95">
        <f t="shared" si="9"/>
        <v>0</v>
      </c>
      <c r="F98" s="411">
        <f>IFERROR(VLOOKUP($P98,'Rd1 PI'!$C$2:$AC$28,17,0),0)</f>
        <v>0</v>
      </c>
      <c r="G98" s="4">
        <f>IFERROR(VLOOKUP($P98,'Rd2 Sandown'!$C$2:$AC$32,17,0),0)</f>
        <v>0</v>
      </c>
      <c r="H98" s="4">
        <f>IFERROR(VLOOKUP($P98,'Rd3 Winton'!$C$2:$AC$62,17,0),0)</f>
        <v>0</v>
      </c>
      <c r="I98" s="4" t="s">
        <v>112</v>
      </c>
      <c r="J98" s="4" t="s">
        <v>112</v>
      </c>
      <c r="K98" s="4" t="s">
        <v>112</v>
      </c>
      <c r="L98" s="4">
        <f>IFERROR(VLOOKUP($P98,'Rd7 PI'!$C$2:$AC$62,17,0),0)</f>
        <v>0</v>
      </c>
      <c r="M98" s="4">
        <f>IFERROR(VLOOKUP($P98,#REF!,17,0),0)</f>
        <v>0</v>
      </c>
      <c r="N98" s="4">
        <f>IFERROR(VLOOKUP($P98,#REF!,17,0),0)</f>
        <v>0</v>
      </c>
      <c r="O98" s="4">
        <f>IFERROR(VLOOKUP($P98,#REF!,17,0),0)</f>
        <v>0</v>
      </c>
      <c r="P98" s="5" t="str">
        <f>CONCATENATE(LOWER(B98)," ",LOWER(C98))</f>
        <v xml:space="preserve"> </v>
      </c>
    </row>
    <row r="99" spans="1:17" x14ac:dyDescent="0.2">
      <c r="A99" s="3"/>
      <c r="B99" s="22"/>
      <c r="C99" s="22"/>
      <c r="D99" s="23"/>
      <c r="E99" s="24"/>
      <c r="F99" s="4"/>
      <c r="G99" s="4"/>
      <c r="H99" s="4"/>
      <c r="I99" s="23"/>
      <c r="J99" s="4"/>
      <c r="K99" s="4"/>
      <c r="L99" s="4"/>
      <c r="M99" s="4"/>
      <c r="N99" s="4"/>
      <c r="O99" s="4"/>
      <c r="P99" s="14"/>
      <c r="Q99" s="15"/>
    </row>
    <row r="100" spans="1:17" s="5" customFormat="1" ht="13.5" thickBot="1" x14ac:dyDescent="0.25">
      <c r="A100" s="61" t="s">
        <v>11</v>
      </c>
      <c r="B100" s="56"/>
      <c r="C100" s="56"/>
      <c r="D100" s="23"/>
      <c r="E100" s="24"/>
      <c r="F100" s="4"/>
      <c r="G100" s="4"/>
      <c r="H100" s="4"/>
      <c r="I100" s="12"/>
      <c r="J100" s="12"/>
      <c r="K100" s="12"/>
      <c r="L100" s="4"/>
      <c r="M100" s="4"/>
      <c r="N100" s="4"/>
      <c r="O100" s="4"/>
    </row>
    <row r="101" spans="1:17" s="5" customFormat="1" x14ac:dyDescent="0.2">
      <c r="A101" s="59">
        <v>1</v>
      </c>
      <c r="B101" s="58" t="s">
        <v>97</v>
      </c>
      <c r="C101" s="58" t="s">
        <v>98</v>
      </c>
      <c r="D101" s="57" t="s">
        <v>13</v>
      </c>
      <c r="E101" s="70">
        <f>SUM(F101:O101) - MIN(F101:O101)</f>
        <v>275</v>
      </c>
      <c r="F101" s="412">
        <f>IFERROR(VLOOKUP($P101,'Rd1 PI'!$C$2:$AC$28,17,0),0)</f>
        <v>100</v>
      </c>
      <c r="G101" s="4">
        <f>IFERROR(VLOOKUP($P101,'Rd2 Sandown'!$C$2:$AC$32,17,0),0)</f>
        <v>100</v>
      </c>
      <c r="H101" s="4">
        <f>IFERROR(VLOOKUP($P101,'Rd3 Winton'!$C$2:$AC$62,17,0),0)</f>
        <v>0</v>
      </c>
      <c r="I101" s="4" t="s">
        <v>112</v>
      </c>
      <c r="J101" s="4" t="s">
        <v>112</v>
      </c>
      <c r="K101" s="4" t="s">
        <v>112</v>
      </c>
      <c r="L101" s="4">
        <f>IFERROR(VLOOKUP($P101,'Rd7 PI'!$C$2:$AC$62,17,0),0)</f>
        <v>75</v>
      </c>
      <c r="M101" s="4">
        <f>IFERROR(VLOOKUP($P101,#REF!,17,0),0)</f>
        <v>0</v>
      </c>
      <c r="N101" s="4">
        <f>IFERROR(VLOOKUP($P101,#REF!,17,0),0)</f>
        <v>0</v>
      </c>
      <c r="O101" s="4">
        <f>IFERROR(VLOOKUP($P101,#REF!,17,0),0)</f>
        <v>0</v>
      </c>
      <c r="P101" s="5" t="str">
        <f>CONCATENATE(LOWER(B101)," ",LOWER(C101))</f>
        <v>ray monik</v>
      </c>
    </row>
    <row r="102" spans="1:17" s="5" customFormat="1" x14ac:dyDescent="0.2">
      <c r="A102" s="59">
        <v>2</v>
      </c>
      <c r="B102" s="58" t="s">
        <v>195</v>
      </c>
      <c r="C102" s="58" t="s">
        <v>196</v>
      </c>
      <c r="D102" s="57" t="s">
        <v>13</v>
      </c>
      <c r="E102" s="71">
        <f t="shared" ref="E102:E105" si="10">SUM(F102:O102) - MIN(F102:O102)</f>
        <v>210</v>
      </c>
      <c r="F102" s="412">
        <f>IFERROR(VLOOKUP($P102,'Rd1 PI'!$C$2:$AC$28,17,0),0)</f>
        <v>75</v>
      </c>
      <c r="G102" s="4">
        <f>IFERROR(VLOOKUP($P102,'Rd2 Sandown'!$C$2:$AC$32,17,0),0)</f>
        <v>0</v>
      </c>
      <c r="H102" s="4">
        <f>IFERROR(VLOOKUP($P102,'Rd3 Winton'!$C$2:$AC$62,17,0),0)</f>
        <v>75</v>
      </c>
      <c r="I102" s="4" t="s">
        <v>112</v>
      </c>
      <c r="J102" s="4" t="s">
        <v>112</v>
      </c>
      <c r="K102" s="4" t="s">
        <v>112</v>
      </c>
      <c r="L102" s="4">
        <f>IFERROR(VLOOKUP($P102,'Rd7 PI'!$C$2:$AC$62,17,0),0)</f>
        <v>60</v>
      </c>
      <c r="M102" s="4">
        <f>IFERROR(VLOOKUP($P102,#REF!,17,0),0)</f>
        <v>0</v>
      </c>
      <c r="N102" s="4">
        <f>IFERROR(VLOOKUP($P102,#REF!,17,0),0)</f>
        <v>0</v>
      </c>
      <c r="O102" s="4">
        <f>IFERROR(VLOOKUP($P102,#REF!,17,0),0)</f>
        <v>0</v>
      </c>
      <c r="P102" s="5" t="str">
        <f>CONCATENATE(LOWER(B102)," ",LOWER(C102))</f>
        <v>travis mcinnes</v>
      </c>
    </row>
    <row r="103" spans="1:17" x14ac:dyDescent="0.2">
      <c r="A103" s="59">
        <v>3</v>
      </c>
      <c r="B103" s="58" t="s">
        <v>355</v>
      </c>
      <c r="C103" s="58" t="s">
        <v>356</v>
      </c>
      <c r="D103" s="57" t="s">
        <v>13</v>
      </c>
      <c r="E103" s="71">
        <f t="shared" si="10"/>
        <v>200</v>
      </c>
      <c r="F103" s="412">
        <f>IFERROR(VLOOKUP($P103,'Rd1 PI'!$C$2:$AC$28,17,0),0)</f>
        <v>0</v>
      </c>
      <c r="G103" s="4">
        <f>IFERROR(VLOOKUP($P103,'Rd2 Sandown'!$C$2:$AC$32,17,0),0)</f>
        <v>0</v>
      </c>
      <c r="H103" s="4">
        <f>IFERROR(VLOOKUP($P103,'Rd3 Winton'!$C$2:$AC$62,17,0),0)</f>
        <v>100</v>
      </c>
      <c r="I103" s="4" t="s">
        <v>112</v>
      </c>
      <c r="J103" s="4" t="s">
        <v>112</v>
      </c>
      <c r="K103" s="4" t="s">
        <v>112</v>
      </c>
      <c r="L103" s="4">
        <f>IFERROR(VLOOKUP($P103,'Rd7 PI'!$C$2:$AC$62,17,0),0)</f>
        <v>100</v>
      </c>
      <c r="M103" s="4">
        <f>IFERROR(VLOOKUP($P103,#REF!,17,0),0)</f>
        <v>0</v>
      </c>
      <c r="N103" s="4">
        <f>IFERROR(VLOOKUP($P103,#REF!,17,0),0)</f>
        <v>0</v>
      </c>
      <c r="O103" s="4">
        <f>IFERROR(VLOOKUP($P103,#REF!,17,0),0)</f>
        <v>0</v>
      </c>
      <c r="P103" s="5" t="str">
        <f>CONCATENATE(LOWER(B103)," ",LOWER(C103))</f>
        <v>paul ledwith</v>
      </c>
      <c r="Q103" s="15"/>
    </row>
    <row r="104" spans="1:17" x14ac:dyDescent="0.2">
      <c r="A104" s="60">
        <v>4</v>
      </c>
      <c r="B104" s="82"/>
      <c r="C104" s="82"/>
      <c r="D104" s="57" t="s">
        <v>13</v>
      </c>
      <c r="E104" s="71">
        <f t="shared" si="10"/>
        <v>0</v>
      </c>
      <c r="F104" s="412">
        <f>IFERROR(VLOOKUP($P104,'Rd1 PI'!$C$2:$AC$28,17,0),0)</f>
        <v>0</v>
      </c>
      <c r="G104" s="4">
        <f>IFERROR(VLOOKUP($P104,'Rd2 Sandown'!$C$2:$AC$32,17,0),0)</f>
        <v>0</v>
      </c>
      <c r="H104" s="4">
        <f>IFERROR(VLOOKUP($P104,'Rd3 Winton'!$C$2:$AC$62,17,0),0)</f>
        <v>0</v>
      </c>
      <c r="I104" s="4" t="s">
        <v>112</v>
      </c>
      <c r="J104" s="4" t="s">
        <v>112</v>
      </c>
      <c r="K104" s="4" t="s">
        <v>112</v>
      </c>
      <c r="L104" s="4">
        <f>IFERROR(VLOOKUP($P104,'Rd7 PI'!$C$2:$AC$62,17,0),0)</f>
        <v>0</v>
      </c>
      <c r="M104" s="4">
        <f>IFERROR(VLOOKUP($P104,#REF!,17,0),0)</f>
        <v>0</v>
      </c>
      <c r="N104" s="4">
        <f>IFERROR(VLOOKUP($P104,#REF!,17,0),0)</f>
        <v>0</v>
      </c>
      <c r="O104" s="4">
        <f>IFERROR(VLOOKUP($P104,#REF!,17,0),0)</f>
        <v>0</v>
      </c>
      <c r="P104" s="5" t="str">
        <f>CONCATENATE(LOWER(B104)," ",LOWER(C104))</f>
        <v xml:space="preserve"> </v>
      </c>
      <c r="Q104" s="15"/>
    </row>
    <row r="105" spans="1:17" ht="13.5" thickBot="1" x14ac:dyDescent="0.25">
      <c r="A105" s="60">
        <v>5</v>
      </c>
      <c r="B105" s="58"/>
      <c r="C105" s="58"/>
      <c r="D105" s="57" t="s">
        <v>13</v>
      </c>
      <c r="E105" s="72">
        <f t="shared" si="10"/>
        <v>0</v>
      </c>
      <c r="F105" s="412">
        <f>IFERROR(VLOOKUP($P105,'Rd1 PI'!$C$2:$AC$28,17,0),0)</f>
        <v>0</v>
      </c>
      <c r="G105" s="4">
        <f>IFERROR(VLOOKUP($P105,'Rd2 Sandown'!$C$2:$AC$32,17,0),0)</f>
        <v>0</v>
      </c>
      <c r="H105" s="4">
        <f>IFERROR(VLOOKUP($P105,'Rd3 Winton'!$C$2:$AC$62,17,0),0)</f>
        <v>0</v>
      </c>
      <c r="I105" s="4" t="s">
        <v>112</v>
      </c>
      <c r="J105" s="4" t="s">
        <v>112</v>
      </c>
      <c r="K105" s="4" t="s">
        <v>112</v>
      </c>
      <c r="L105" s="4">
        <f>IFERROR(VLOOKUP($P105,'Rd7 PI'!$C$2:$AC$62,17,0),0)</f>
        <v>0</v>
      </c>
      <c r="M105" s="4">
        <f>IFERROR(VLOOKUP($P105,#REF!,17,0),0)</f>
        <v>0</v>
      </c>
      <c r="N105" s="4">
        <f>IFERROR(VLOOKUP($P105,#REF!,17,0),0)</f>
        <v>0</v>
      </c>
      <c r="O105" s="4">
        <f>IFERROR(VLOOKUP($P105,#REF!,17,0),0)</f>
        <v>0</v>
      </c>
      <c r="P105" s="5" t="str">
        <f>CONCATENATE(LOWER(B105)," ",LOWER(C105))</f>
        <v xml:space="preserve"> </v>
      </c>
      <c r="Q105" s="15"/>
    </row>
    <row r="106" spans="1:17" x14ac:dyDescent="0.2">
      <c r="A106" s="29"/>
      <c r="B106" s="11"/>
      <c r="C106" s="11"/>
      <c r="F106" s="4"/>
      <c r="G106" s="219"/>
      <c r="H106" s="4"/>
      <c r="I106" s="12"/>
      <c r="J106" s="12"/>
      <c r="K106" s="12"/>
      <c r="L106" s="4"/>
      <c r="M106" s="4"/>
      <c r="N106" s="4"/>
      <c r="O106" s="4"/>
    </row>
    <row r="107" spans="1:17" s="5" customFormat="1" ht="13.5" thickBot="1" x14ac:dyDescent="0.25">
      <c r="A107" s="50" t="s">
        <v>10</v>
      </c>
      <c r="B107" s="43"/>
      <c r="C107" s="43"/>
      <c r="D107" s="7"/>
      <c r="E107" s="24"/>
      <c r="F107" s="4"/>
      <c r="G107" s="219"/>
      <c r="H107" s="4"/>
      <c r="I107" s="12"/>
      <c r="J107" s="12"/>
      <c r="K107" s="12"/>
      <c r="L107" s="4"/>
      <c r="M107" s="4"/>
      <c r="N107" s="4"/>
      <c r="O107" s="4"/>
    </row>
    <row r="108" spans="1:17" s="5" customFormat="1" x14ac:dyDescent="0.2">
      <c r="A108" s="51">
        <v>1</v>
      </c>
      <c r="B108" s="83" t="s">
        <v>348</v>
      </c>
      <c r="C108" s="83" t="s">
        <v>349</v>
      </c>
      <c r="D108" s="49" t="s">
        <v>14</v>
      </c>
      <c r="E108" s="73">
        <f>SUM(F108:O108) - MIN(F108:O108)</f>
        <v>100</v>
      </c>
      <c r="F108" s="413">
        <f>IFERROR(VLOOKUP($P108,'Rd1 PI'!$C$2:$AC$28,17,0),0)</f>
        <v>0</v>
      </c>
      <c r="G108" s="4">
        <f>IFERROR(VLOOKUP($P108,'Rd2 Sandown'!$C$2:$AC$32,17,0),0)</f>
        <v>0</v>
      </c>
      <c r="H108" s="4">
        <f>IFERROR(VLOOKUP($P108,'Rd3 Winton'!$C$2:$AC$62,17,0),0)</f>
        <v>100</v>
      </c>
      <c r="I108" s="4" t="s">
        <v>112</v>
      </c>
      <c r="J108" s="4" t="s">
        <v>112</v>
      </c>
      <c r="K108" s="4" t="s">
        <v>112</v>
      </c>
      <c r="L108" s="4">
        <f>IFERROR(VLOOKUP($P108,'Rd7 PI'!$C$2:$AC$62,17,0),0)</f>
        <v>0</v>
      </c>
      <c r="M108" s="4">
        <f>IFERROR(VLOOKUP($P108,#REF!,17,0),0)</f>
        <v>0</v>
      </c>
      <c r="N108" s="4">
        <f>IFERROR(VLOOKUP($P108,#REF!,17,0),0)</f>
        <v>0</v>
      </c>
      <c r="O108" s="4">
        <f>IFERROR(VLOOKUP($P108,#REF!,17,0),0)</f>
        <v>0</v>
      </c>
      <c r="P108" s="5" t="str">
        <f>CONCATENATE(LOWER(B108)," ",LOWER(C108))</f>
        <v>tim meaden</v>
      </c>
    </row>
    <row r="109" spans="1:17" s="5" customFormat="1" x14ac:dyDescent="0.2">
      <c r="A109" s="51">
        <v>2</v>
      </c>
      <c r="B109" s="83" t="s">
        <v>101</v>
      </c>
      <c r="C109" s="83" t="s">
        <v>102</v>
      </c>
      <c r="D109" s="49" t="s">
        <v>14</v>
      </c>
      <c r="E109" s="74">
        <f t="shared" ref="E109:E112" si="11">SUM(F109:O109) - MIN(F109:O109)</f>
        <v>100</v>
      </c>
      <c r="F109" s="404">
        <v>0</v>
      </c>
      <c r="G109" s="404">
        <v>0</v>
      </c>
      <c r="H109" s="404">
        <v>0</v>
      </c>
      <c r="I109" s="4" t="s">
        <v>112</v>
      </c>
      <c r="J109" s="4" t="s">
        <v>112</v>
      </c>
      <c r="K109" s="4" t="s">
        <v>112</v>
      </c>
      <c r="L109" s="4">
        <f>IFERROR(VLOOKUP($P109,'Rd7 PI'!$C$2:$AC$62,17,0),0)</f>
        <v>100</v>
      </c>
      <c r="M109" s="4">
        <f>IFERROR(VLOOKUP($P109,#REF!,17,0),0)</f>
        <v>0</v>
      </c>
      <c r="N109" s="4">
        <f>IFERROR(VLOOKUP($P109,#REF!,17,0),0)</f>
        <v>0</v>
      </c>
      <c r="O109" s="4">
        <f>IFERROR(VLOOKUP($P109,#REF!,17,0),0)</f>
        <v>0</v>
      </c>
      <c r="P109" s="5" t="str">
        <f>CONCATENATE(LOWER(B109)," ",LOWER(C109))</f>
        <v>joseph maccora</v>
      </c>
    </row>
    <row r="110" spans="1:17" s="5" customFormat="1" x14ac:dyDescent="0.2">
      <c r="A110" s="51">
        <v>3</v>
      </c>
      <c r="B110" s="83"/>
      <c r="C110" s="83"/>
      <c r="D110" s="49" t="s">
        <v>14</v>
      </c>
      <c r="E110" s="74">
        <f t="shared" si="11"/>
        <v>0</v>
      </c>
      <c r="F110" s="413">
        <f>IFERROR(VLOOKUP($P110,'Rd1 PI'!$C$2:$AC$28,17,0),0)</f>
        <v>0</v>
      </c>
      <c r="G110" s="4">
        <f>IFERROR(VLOOKUP($P110,'Rd2 Sandown'!$C$2:$AC$32,17,0),0)</f>
        <v>0</v>
      </c>
      <c r="H110" s="4">
        <f>IFERROR(VLOOKUP($P110,'Rd3 Winton'!$C$2:$AC$62,17,0),0)</f>
        <v>0</v>
      </c>
      <c r="I110" s="4" t="s">
        <v>112</v>
      </c>
      <c r="J110" s="4" t="s">
        <v>112</v>
      </c>
      <c r="K110" s="4" t="s">
        <v>112</v>
      </c>
      <c r="L110" s="4">
        <f>IFERROR(VLOOKUP($P110,'Rd7 PI'!$C$2:$AC$62,17,0),0)</f>
        <v>0</v>
      </c>
      <c r="M110" s="4">
        <f>IFERROR(VLOOKUP($P110,#REF!,17,0),0)</f>
        <v>0</v>
      </c>
      <c r="N110" s="4">
        <f>IFERROR(VLOOKUP($P110,#REF!,17,0),0)</f>
        <v>0</v>
      </c>
      <c r="O110" s="4">
        <f>IFERROR(VLOOKUP($P110,#REF!,17,0),0)</f>
        <v>0</v>
      </c>
      <c r="P110" s="5" t="str">
        <f>CONCATENATE(LOWER(B110)," ",LOWER(C110))</f>
        <v xml:space="preserve"> </v>
      </c>
    </row>
    <row r="111" spans="1:17" s="5" customFormat="1" x14ac:dyDescent="0.2">
      <c r="A111" s="51">
        <v>4</v>
      </c>
      <c r="B111" s="52"/>
      <c r="C111" s="52"/>
      <c r="D111" s="49" t="s">
        <v>14</v>
      </c>
      <c r="E111" s="74">
        <f t="shared" si="11"/>
        <v>0</v>
      </c>
      <c r="F111" s="413">
        <f>IFERROR(VLOOKUP($P111,'Rd1 PI'!$C$2:$AC$28,17,0),0)</f>
        <v>0</v>
      </c>
      <c r="G111" s="4">
        <f>IFERROR(VLOOKUP($P111,'Rd2 Sandown'!$C$2:$AC$32,17,0),0)</f>
        <v>0</v>
      </c>
      <c r="H111" s="4">
        <f>IFERROR(VLOOKUP($P111,'Rd3 Winton'!$C$2:$AC$62,17,0),0)</f>
        <v>0</v>
      </c>
      <c r="I111" s="4" t="s">
        <v>112</v>
      </c>
      <c r="J111" s="4" t="s">
        <v>112</v>
      </c>
      <c r="K111" s="4" t="s">
        <v>112</v>
      </c>
      <c r="L111" s="4">
        <f>IFERROR(VLOOKUP($P111,'Rd7 PI'!$C$2:$AC$62,17,0),0)</f>
        <v>0</v>
      </c>
      <c r="M111" s="4">
        <f>IFERROR(VLOOKUP($P111,#REF!,17,0),0)</f>
        <v>0</v>
      </c>
      <c r="N111" s="4">
        <f>IFERROR(VLOOKUP($P111,#REF!,17,0),0)</f>
        <v>0</v>
      </c>
      <c r="O111" s="4">
        <f>IFERROR(VLOOKUP($P111,#REF!,17,0),0)</f>
        <v>0</v>
      </c>
      <c r="P111" s="5" t="str">
        <f>CONCATENATE(LOWER(B111)," ",LOWER(C111))</f>
        <v xml:space="preserve"> </v>
      </c>
    </row>
    <row r="112" spans="1:17" s="5" customFormat="1" ht="13.5" thickBot="1" x14ac:dyDescent="0.25">
      <c r="A112" s="51">
        <v>5</v>
      </c>
      <c r="B112" s="52"/>
      <c r="C112" s="52"/>
      <c r="D112" s="49" t="s">
        <v>14</v>
      </c>
      <c r="E112" s="75">
        <f t="shared" si="11"/>
        <v>0</v>
      </c>
      <c r="F112" s="413">
        <f>IFERROR(VLOOKUP($P112,'Rd1 PI'!$C$2:$AC$28,17,0),0)</f>
        <v>0</v>
      </c>
      <c r="G112" s="4">
        <f>IFERROR(VLOOKUP($P112,'Rd2 Sandown'!$C$2:$AC$32,17,0),0)</f>
        <v>0</v>
      </c>
      <c r="H112" s="4">
        <f>IFERROR(VLOOKUP($P112,'Rd3 Winton'!$C$2:$AC$62,17,0),0)</f>
        <v>0</v>
      </c>
      <c r="I112" s="4" t="s">
        <v>112</v>
      </c>
      <c r="J112" s="4" t="s">
        <v>112</v>
      </c>
      <c r="K112" s="4" t="s">
        <v>112</v>
      </c>
      <c r="L112" s="4">
        <f>IFERROR(VLOOKUP($P112,'Rd7 PI'!$C$2:$AC$62,17,0),0)</f>
        <v>0</v>
      </c>
      <c r="M112" s="4">
        <f>IFERROR(VLOOKUP($P112,#REF!,17,0),0)</f>
        <v>0</v>
      </c>
      <c r="N112" s="4">
        <f>IFERROR(VLOOKUP($P112,#REF!,17,0),0)</f>
        <v>0</v>
      </c>
      <c r="O112" s="4">
        <f>IFERROR(VLOOKUP($P112,#REF!,17,0),0)</f>
        <v>0</v>
      </c>
      <c r="P112" s="5" t="str">
        <f>CONCATENATE(LOWER(B112)," ",LOWER(C112))</f>
        <v xml:space="preserve"> </v>
      </c>
    </row>
    <row r="113" spans="1:12" x14ac:dyDescent="0.2">
      <c r="B113" s="6"/>
      <c r="C113" s="6"/>
    </row>
    <row r="114" spans="1:12" x14ac:dyDescent="0.2">
      <c r="D114" s="17"/>
    </row>
    <row r="115" spans="1:12" x14ac:dyDescent="0.2">
      <c r="D115" s="28"/>
      <c r="E115" s="24"/>
      <c r="G115" s="20"/>
      <c r="H115" s="20"/>
      <c r="I115" s="20"/>
      <c r="J115" s="2"/>
      <c r="K115" s="20"/>
      <c r="L115" s="20"/>
    </row>
    <row r="116" spans="1:12" x14ac:dyDescent="0.2">
      <c r="A116" s="29"/>
      <c r="D116" s="17"/>
    </row>
    <row r="117" spans="1:12" x14ac:dyDescent="0.2">
      <c r="B117" s="21"/>
      <c r="C117" s="21"/>
      <c r="D117" s="17"/>
    </row>
    <row r="118" spans="1:12" x14ac:dyDescent="0.2">
      <c r="D118" s="17"/>
    </row>
    <row r="119" spans="1:12" x14ac:dyDescent="0.2">
      <c r="D119" s="17"/>
    </row>
    <row r="120" spans="1:12" x14ac:dyDescent="0.2">
      <c r="B120" s="6"/>
      <c r="C120" s="6"/>
      <c r="D120" s="17"/>
    </row>
    <row r="121" spans="1:12" x14ac:dyDescent="0.2">
      <c r="A121" s="29"/>
      <c r="B121" s="5"/>
      <c r="C121" s="5"/>
      <c r="D121" s="17"/>
    </row>
    <row r="122" spans="1:12" x14ac:dyDescent="0.2">
      <c r="A122" s="29"/>
      <c r="D122" s="17"/>
      <c r="G122" s="2"/>
      <c r="H122" s="2"/>
      <c r="I122" s="2"/>
      <c r="J122" s="2"/>
      <c r="K122" s="20"/>
    </row>
    <row r="123" spans="1:12" x14ac:dyDescent="0.2">
      <c r="A123" s="29"/>
      <c r="B123" s="21"/>
      <c r="C123" s="21"/>
    </row>
    <row r="124" spans="1:12" x14ac:dyDescent="0.2">
      <c r="A124" s="29"/>
      <c r="D124" s="17"/>
    </row>
    <row r="125" spans="1:12" x14ac:dyDescent="0.2">
      <c r="A125" s="29"/>
    </row>
    <row r="126" spans="1:12" x14ac:dyDescent="0.2">
      <c r="D126" s="17"/>
    </row>
    <row r="127" spans="1:12" x14ac:dyDescent="0.2">
      <c r="A127" s="29"/>
      <c r="D127" s="17"/>
    </row>
    <row r="128" spans="1:12" x14ac:dyDescent="0.2">
      <c r="A128" s="29"/>
      <c r="D128" s="7"/>
      <c r="E128" s="24"/>
    </row>
    <row r="129" spans="1:5" x14ac:dyDescent="0.2">
      <c r="A129" s="29"/>
      <c r="D129" s="17"/>
    </row>
    <row r="130" spans="1:5" x14ac:dyDescent="0.2">
      <c r="A130" s="29"/>
      <c r="D130" s="7"/>
      <c r="E130" s="24"/>
    </row>
    <row r="131" spans="1:5" x14ac:dyDescent="0.2">
      <c r="A131" s="29"/>
    </row>
    <row r="132" spans="1:5" x14ac:dyDescent="0.2">
      <c r="A132" s="29"/>
    </row>
    <row r="133" spans="1:5" x14ac:dyDescent="0.2">
      <c r="A133" s="29"/>
    </row>
    <row r="134" spans="1:5" x14ac:dyDescent="0.2">
      <c r="A134" s="29"/>
    </row>
    <row r="135" spans="1:5" x14ac:dyDescent="0.2">
      <c r="A135" s="29"/>
      <c r="B135" s="11"/>
      <c r="C135" s="11"/>
    </row>
    <row r="136" spans="1:5" x14ac:dyDescent="0.2">
      <c r="A136" s="29"/>
      <c r="D136" s="12"/>
      <c r="E136" s="24"/>
    </row>
  </sheetData>
  <sortState xmlns:xlrd2="http://schemas.microsoft.com/office/spreadsheetml/2017/richdata2" ref="B3:Q33">
    <sortCondition descending="1" ref="E3:E33"/>
  </sortState>
  <mergeCells count="1">
    <mergeCell ref="A1:O1"/>
  </mergeCells>
  <phoneticPr fontId="2" type="noConversion"/>
  <conditionalFormatting sqref="B3:D4 F6:F7 B6:D7 F4 B9:D10 F9:F10 B32:D32 F32 O25 G29 G25 G31:G33 G45:G49 G73:G77 G80:G84 F15:G17 H14:H17 H21:H33 G21 B15:D18 F18:H18 F3:O3 M15:O18 M31:O33 M29:O29 L12:L33 M45:O49 M73:O77 G4:O6 G7:H10 L7:O10 I7:K33 I80:K84 M80:O84">
    <cfRule type="expression" dxfId="1594" priority="2476">
      <formula>$D3="OPN"</formula>
    </cfRule>
    <cfRule type="expression" dxfId="1593" priority="2477">
      <formula>$D3="RES"</formula>
    </cfRule>
    <cfRule type="expression" dxfId="1592" priority="2478">
      <formula>$D3="SMOD"</formula>
    </cfRule>
    <cfRule type="expression" dxfId="1591" priority="2479">
      <formula>$D3="CDMOD"</formula>
    </cfRule>
    <cfRule type="expression" dxfId="1590" priority="2480">
      <formula>$D3="ABMOD"</formula>
    </cfRule>
    <cfRule type="expression" dxfId="1589" priority="2481">
      <formula>$D3="NBC"</formula>
    </cfRule>
    <cfRule type="expression" dxfId="1588" priority="2482">
      <formula>$D3="NAC"</formula>
    </cfRule>
    <cfRule type="expression" dxfId="1587" priority="2483">
      <formula>$D3="SND"</formula>
    </cfRule>
    <cfRule type="expression" dxfId="1586" priority="2484">
      <formula>$D3="SNC"</formula>
    </cfRule>
    <cfRule type="expression" dxfId="1585" priority="2485">
      <formula>$D3="SNB"</formula>
    </cfRule>
    <cfRule type="expression" dxfId="1584" priority="2486">
      <formula>$D3="SNA"</formula>
    </cfRule>
  </conditionalFormatting>
  <conditionalFormatting sqref="F8 B8:D8">
    <cfRule type="expression" dxfId="1583" priority="2465">
      <formula>$D8="OPN"</formula>
    </cfRule>
    <cfRule type="expression" dxfId="1582" priority="2466">
      <formula>$D8="RES"</formula>
    </cfRule>
    <cfRule type="expression" dxfId="1581" priority="2467">
      <formula>$D8="SMOD"</formula>
    </cfRule>
    <cfRule type="expression" dxfId="1580" priority="2468">
      <formula>$D8="CDMOD"</formula>
    </cfRule>
    <cfRule type="expression" dxfId="1579" priority="2469">
      <formula>$D8="ABMOD"</formula>
    </cfRule>
    <cfRule type="expression" dxfId="1578" priority="2470">
      <formula>$D8="NBC"</formula>
    </cfRule>
    <cfRule type="expression" dxfId="1577" priority="2471">
      <formula>$D8="NAC"</formula>
    </cfRule>
    <cfRule type="expression" dxfId="1576" priority="2472">
      <formula>$D8="SND"</formula>
    </cfRule>
    <cfRule type="expression" dxfId="1575" priority="2473">
      <formula>$D8="SNC"</formula>
    </cfRule>
    <cfRule type="expression" dxfId="1574" priority="2474">
      <formula>$D8="SNB"</formula>
    </cfRule>
    <cfRule type="expression" dxfId="1573" priority="2475">
      <formula>$D8="SNA"</formula>
    </cfRule>
  </conditionalFormatting>
  <conditionalFormatting sqref="B31:D31 F31">
    <cfRule type="expression" dxfId="1572" priority="2223">
      <formula>$D31="OPN"</formula>
    </cfRule>
    <cfRule type="expression" dxfId="1571" priority="2224">
      <formula>$D31="RES"</formula>
    </cfRule>
    <cfRule type="expression" dxfId="1570" priority="2225">
      <formula>$D31="SMOD"</formula>
    </cfRule>
    <cfRule type="expression" dxfId="1569" priority="2226">
      <formula>$D31="CDMOD"</formula>
    </cfRule>
    <cfRule type="expression" dxfId="1568" priority="2227">
      <formula>$D31="ABMOD"</formula>
    </cfRule>
    <cfRule type="expression" dxfId="1567" priority="2228">
      <formula>$D31="NBC"</formula>
    </cfRule>
    <cfRule type="expression" dxfId="1566" priority="2229">
      <formula>$D31="NAC"</formula>
    </cfRule>
    <cfRule type="expression" dxfId="1565" priority="2230">
      <formula>$D31="SND"</formula>
    </cfRule>
    <cfRule type="expression" dxfId="1564" priority="2231">
      <formula>$D31="SNC"</formula>
    </cfRule>
    <cfRule type="expression" dxfId="1563" priority="2232">
      <formula>$D31="SNB"</formula>
    </cfRule>
    <cfRule type="expression" dxfId="1562" priority="2233">
      <formula>$D31="SNA"</formula>
    </cfRule>
  </conditionalFormatting>
  <conditionalFormatting sqref="F33 B33:D33">
    <cfRule type="expression" dxfId="1561" priority="1871">
      <formula>$D33="OPN"</formula>
    </cfRule>
    <cfRule type="expression" dxfId="1560" priority="1872">
      <formula>$D33="RES"</formula>
    </cfRule>
    <cfRule type="expression" dxfId="1559" priority="1873">
      <formula>$D33="SMOD"</formula>
    </cfRule>
    <cfRule type="expression" dxfId="1558" priority="1874">
      <formula>$D33="CDMOD"</formula>
    </cfRule>
    <cfRule type="expression" dxfId="1557" priority="1875">
      <formula>$D33="ABMOD"</formula>
    </cfRule>
    <cfRule type="expression" dxfId="1556" priority="1876">
      <formula>$D33="NBC"</formula>
    </cfRule>
    <cfRule type="expression" dxfId="1555" priority="1877">
      <formula>$D33="NAC"</formula>
    </cfRule>
    <cfRule type="expression" dxfId="1554" priority="1878">
      <formula>$D33="SND"</formula>
    </cfRule>
    <cfRule type="expression" dxfId="1553" priority="1879">
      <formula>$D33="SNC"</formula>
    </cfRule>
    <cfRule type="expression" dxfId="1552" priority="1880">
      <formula>$D33="SNB"</formula>
    </cfRule>
    <cfRule type="expression" dxfId="1551" priority="1881">
      <formula>$D33="SNA"</formula>
    </cfRule>
  </conditionalFormatting>
  <conditionalFormatting sqref="F5 B5:D5">
    <cfRule type="expression" dxfId="1550" priority="2212">
      <formula>$D5="OPN"</formula>
    </cfRule>
    <cfRule type="expression" dxfId="1549" priority="2213">
      <formula>$D5="RES"</formula>
    </cfRule>
    <cfRule type="expression" dxfId="1548" priority="2214">
      <formula>$D5="SMOD"</formula>
    </cfRule>
    <cfRule type="expression" dxfId="1547" priority="2215">
      <formula>$D5="CDMOD"</formula>
    </cfRule>
    <cfRule type="expression" dxfId="1546" priority="2216">
      <formula>$D5="ABMOD"</formula>
    </cfRule>
    <cfRule type="expression" dxfId="1545" priority="2217">
      <formula>$D5="NBC"</formula>
    </cfRule>
    <cfRule type="expression" dxfId="1544" priority="2218">
      <formula>$D5="NAC"</formula>
    </cfRule>
    <cfRule type="expression" dxfId="1543" priority="2219">
      <formula>$D5="SND"</formula>
    </cfRule>
    <cfRule type="expression" dxfId="1542" priority="2220">
      <formula>$D5="SNC"</formula>
    </cfRule>
    <cfRule type="expression" dxfId="1541" priority="2221">
      <formula>$D5="SNB"</formula>
    </cfRule>
    <cfRule type="expression" dxfId="1540" priority="2222">
      <formula>$D5="SNA"</formula>
    </cfRule>
  </conditionalFormatting>
  <conditionalFormatting sqref="B29:D29 F29">
    <cfRule type="expression" dxfId="1517" priority="1882">
      <formula>$D29="OPN"</formula>
    </cfRule>
    <cfRule type="expression" dxfId="1516" priority="1883">
      <formula>$D29="RES"</formula>
    </cfRule>
    <cfRule type="expression" dxfId="1515" priority="1884">
      <formula>$D29="SMOD"</formula>
    </cfRule>
    <cfRule type="expression" dxfId="1514" priority="1885">
      <formula>$D29="CDMOD"</formula>
    </cfRule>
    <cfRule type="expression" dxfId="1513" priority="1886">
      <formula>$D29="ABMOD"</formula>
    </cfRule>
    <cfRule type="expression" dxfId="1512" priority="1887">
      <formula>$D29="NBC"</formula>
    </cfRule>
    <cfRule type="expression" dxfId="1511" priority="1888">
      <formula>$D29="NAC"</formula>
    </cfRule>
    <cfRule type="expression" dxfId="1510" priority="1889">
      <formula>$D29="SND"</formula>
    </cfRule>
    <cfRule type="expression" dxfId="1509" priority="1890">
      <formula>$D29="SNC"</formula>
    </cfRule>
    <cfRule type="expression" dxfId="1508" priority="1891">
      <formula>$D29="SNB"</formula>
    </cfRule>
    <cfRule type="expression" dxfId="1507" priority="1892">
      <formula>$D29="SNA"</formula>
    </cfRule>
  </conditionalFormatting>
  <conditionalFormatting sqref="M38:O42">
    <cfRule type="expression" dxfId="1495" priority="1838">
      <formula>$D38="OPN"</formula>
    </cfRule>
    <cfRule type="expression" dxfId="1494" priority="1839">
      <formula>$D38="RES"</formula>
    </cfRule>
    <cfRule type="expression" dxfId="1493" priority="1840">
      <formula>$D38="SMOD"</formula>
    </cfRule>
    <cfRule type="expression" dxfId="1492" priority="1841">
      <formula>$D38="CDMOD"</formula>
    </cfRule>
    <cfRule type="expression" dxfId="1491" priority="1842">
      <formula>$D38="ABMOD"</formula>
    </cfRule>
    <cfRule type="expression" dxfId="1490" priority="1843">
      <formula>$D38="NBC"</formula>
    </cfRule>
    <cfRule type="expression" dxfId="1489" priority="1844">
      <formula>$D38="NAC"</formula>
    </cfRule>
    <cfRule type="expression" dxfId="1488" priority="1845">
      <formula>$D38="SND"</formula>
    </cfRule>
    <cfRule type="expression" dxfId="1487" priority="1846">
      <formula>$D38="SNC"</formula>
    </cfRule>
    <cfRule type="expression" dxfId="1486" priority="1847">
      <formula>$D38="SNB"</formula>
    </cfRule>
    <cfRule type="expression" dxfId="1485" priority="1848">
      <formula>$D38="SNA"</formula>
    </cfRule>
  </conditionalFormatting>
  <conditionalFormatting sqref="M59:M63">
    <cfRule type="expression" dxfId="1198" priority="1299">
      <formula>$D59="OPN"</formula>
    </cfRule>
    <cfRule type="expression" dxfId="1197" priority="1300">
      <formula>$D59="RES"</formula>
    </cfRule>
    <cfRule type="expression" dxfId="1196" priority="1301">
      <formula>$D59="SMOD"</formula>
    </cfRule>
    <cfRule type="expression" dxfId="1195" priority="1302">
      <formula>$D59="CDMOD"</formula>
    </cfRule>
    <cfRule type="expression" dxfId="1194" priority="1303">
      <formula>$D59="ABMOD"</formula>
    </cfRule>
    <cfRule type="expression" dxfId="1193" priority="1304">
      <formula>$D59="NBC"</formula>
    </cfRule>
    <cfRule type="expression" dxfId="1192" priority="1305">
      <formula>$D59="NAC"</formula>
    </cfRule>
    <cfRule type="expression" dxfId="1191" priority="1306">
      <formula>$D59="SND"</formula>
    </cfRule>
    <cfRule type="expression" dxfId="1190" priority="1307">
      <formula>$D59="SNC"</formula>
    </cfRule>
    <cfRule type="expression" dxfId="1189" priority="1308">
      <formula>$D59="SNB"</formula>
    </cfRule>
    <cfRule type="expression" dxfId="1188" priority="1309">
      <formula>$D59="SNA"</formula>
    </cfRule>
  </conditionalFormatting>
  <conditionalFormatting sqref="M52:M56">
    <cfRule type="expression" dxfId="1187" priority="1310">
      <formula>$D52="OPN"</formula>
    </cfRule>
    <cfRule type="expression" dxfId="1186" priority="1311">
      <formula>$D52="RES"</formula>
    </cfRule>
    <cfRule type="expression" dxfId="1185" priority="1312">
      <formula>$D52="SMOD"</formula>
    </cfRule>
    <cfRule type="expression" dxfId="1184" priority="1313">
      <formula>$D52="CDMOD"</formula>
    </cfRule>
    <cfRule type="expression" dxfId="1183" priority="1314">
      <formula>$D52="ABMOD"</formula>
    </cfRule>
    <cfRule type="expression" dxfId="1182" priority="1315">
      <formula>$D52="NBC"</formula>
    </cfRule>
    <cfRule type="expression" dxfId="1181" priority="1316">
      <formula>$D52="NAC"</formula>
    </cfRule>
    <cfRule type="expression" dxfId="1180" priority="1317">
      <formula>$D52="SND"</formula>
    </cfRule>
    <cfRule type="expression" dxfId="1179" priority="1318">
      <formula>$D52="SNC"</formula>
    </cfRule>
    <cfRule type="expression" dxfId="1178" priority="1319">
      <formula>$D52="SNB"</formula>
    </cfRule>
    <cfRule type="expression" dxfId="1177" priority="1320">
      <formula>$D52="SNA"</formula>
    </cfRule>
  </conditionalFormatting>
  <conditionalFormatting sqref="N52:N56">
    <cfRule type="expression" dxfId="1176" priority="1156">
      <formula>$D52="OPN"</formula>
    </cfRule>
    <cfRule type="expression" dxfId="1175" priority="1157">
      <formula>$D52="RES"</formula>
    </cfRule>
    <cfRule type="expression" dxfId="1174" priority="1158">
      <formula>$D52="SMOD"</formula>
    </cfRule>
    <cfRule type="expression" dxfId="1173" priority="1159">
      <formula>$D52="CDMOD"</formula>
    </cfRule>
    <cfRule type="expression" dxfId="1172" priority="1160">
      <formula>$D52="ABMOD"</formula>
    </cfRule>
    <cfRule type="expression" dxfId="1171" priority="1161">
      <formula>$D52="NBC"</formula>
    </cfRule>
    <cfRule type="expression" dxfId="1170" priority="1162">
      <formula>$D52="NAC"</formula>
    </cfRule>
    <cfRule type="expression" dxfId="1169" priority="1163">
      <formula>$D52="SND"</formula>
    </cfRule>
    <cfRule type="expression" dxfId="1168" priority="1164">
      <formula>$D52="SNC"</formula>
    </cfRule>
    <cfRule type="expression" dxfId="1167" priority="1165">
      <formula>$D52="SNB"</formula>
    </cfRule>
    <cfRule type="expression" dxfId="1166" priority="1166">
      <formula>$D52="SNA"</formula>
    </cfRule>
  </conditionalFormatting>
  <conditionalFormatting sqref="M66:M70">
    <cfRule type="expression" dxfId="1165" priority="1288">
      <formula>$D66="OPN"</formula>
    </cfRule>
    <cfRule type="expression" dxfId="1164" priority="1289">
      <formula>$D66="RES"</formula>
    </cfRule>
    <cfRule type="expression" dxfId="1163" priority="1290">
      <formula>$D66="SMOD"</formula>
    </cfRule>
    <cfRule type="expression" dxfId="1162" priority="1291">
      <formula>$D66="CDMOD"</formula>
    </cfRule>
    <cfRule type="expression" dxfId="1161" priority="1292">
      <formula>$D66="ABMOD"</formula>
    </cfRule>
    <cfRule type="expression" dxfId="1160" priority="1293">
      <formula>$D66="NBC"</formula>
    </cfRule>
    <cfRule type="expression" dxfId="1159" priority="1294">
      <formula>$D66="NAC"</formula>
    </cfRule>
    <cfRule type="expression" dxfId="1158" priority="1295">
      <formula>$D66="SND"</formula>
    </cfRule>
    <cfRule type="expression" dxfId="1157" priority="1296">
      <formula>$D66="SNC"</formula>
    </cfRule>
    <cfRule type="expression" dxfId="1156" priority="1297">
      <formula>$D66="SNB"</formula>
    </cfRule>
    <cfRule type="expression" dxfId="1155" priority="1298">
      <formula>$D66="SNA"</formula>
    </cfRule>
  </conditionalFormatting>
  <conditionalFormatting sqref="M87 M89 M91">
    <cfRule type="expression" dxfId="1154" priority="1255">
      <formula>$D87="OPN"</formula>
    </cfRule>
    <cfRule type="expression" dxfId="1153" priority="1256">
      <formula>$D87="RES"</formula>
    </cfRule>
    <cfRule type="expression" dxfId="1152" priority="1257">
      <formula>$D87="SMOD"</formula>
    </cfRule>
    <cfRule type="expression" dxfId="1151" priority="1258">
      <formula>$D87="CDMOD"</formula>
    </cfRule>
    <cfRule type="expression" dxfId="1150" priority="1259">
      <formula>$D87="ABMOD"</formula>
    </cfRule>
    <cfRule type="expression" dxfId="1149" priority="1260">
      <formula>$D87="NBC"</formula>
    </cfRule>
    <cfRule type="expression" dxfId="1148" priority="1261">
      <formula>$D87="NAC"</formula>
    </cfRule>
    <cfRule type="expression" dxfId="1147" priority="1262">
      <formula>$D87="SND"</formula>
    </cfRule>
    <cfRule type="expression" dxfId="1146" priority="1263">
      <formula>$D87="SNC"</formula>
    </cfRule>
    <cfRule type="expression" dxfId="1145" priority="1264">
      <formula>$D87="SNB"</formula>
    </cfRule>
    <cfRule type="expression" dxfId="1144" priority="1265">
      <formula>$D87="SNA"</formula>
    </cfRule>
  </conditionalFormatting>
  <conditionalFormatting sqref="M94:M98">
    <cfRule type="expression" dxfId="1143" priority="1244">
      <formula>$D94="OPN"</formula>
    </cfRule>
    <cfRule type="expression" dxfId="1142" priority="1245">
      <formula>$D94="RES"</formula>
    </cfRule>
    <cfRule type="expression" dxfId="1141" priority="1246">
      <formula>$D94="SMOD"</formula>
    </cfRule>
    <cfRule type="expression" dxfId="1140" priority="1247">
      <formula>$D94="CDMOD"</formula>
    </cfRule>
    <cfRule type="expression" dxfId="1139" priority="1248">
      <formula>$D94="ABMOD"</formula>
    </cfRule>
    <cfRule type="expression" dxfId="1138" priority="1249">
      <formula>$D94="NBC"</formula>
    </cfRule>
    <cfRule type="expression" dxfId="1137" priority="1250">
      <formula>$D94="NAC"</formula>
    </cfRule>
    <cfRule type="expression" dxfId="1136" priority="1251">
      <formula>$D94="SND"</formula>
    </cfRule>
    <cfRule type="expression" dxfId="1135" priority="1252">
      <formula>$D94="SNC"</formula>
    </cfRule>
    <cfRule type="expression" dxfId="1134" priority="1253">
      <formula>$D94="SNB"</formula>
    </cfRule>
    <cfRule type="expression" dxfId="1133" priority="1254">
      <formula>$D94="SNA"</formula>
    </cfRule>
  </conditionalFormatting>
  <conditionalFormatting sqref="M101:M105">
    <cfRule type="expression" dxfId="1132" priority="1233">
      <formula>$D101="OPN"</formula>
    </cfRule>
    <cfRule type="expression" dxfId="1131" priority="1234">
      <formula>$D101="RES"</formula>
    </cfRule>
    <cfRule type="expression" dxfId="1130" priority="1235">
      <formula>$D101="SMOD"</formula>
    </cfRule>
    <cfRule type="expression" dxfId="1129" priority="1236">
      <formula>$D101="CDMOD"</formula>
    </cfRule>
    <cfRule type="expression" dxfId="1128" priority="1237">
      <formula>$D101="ABMOD"</formula>
    </cfRule>
    <cfRule type="expression" dxfId="1127" priority="1238">
      <formula>$D101="NBC"</formula>
    </cfRule>
    <cfRule type="expression" dxfId="1126" priority="1239">
      <formula>$D101="NAC"</formula>
    </cfRule>
    <cfRule type="expression" dxfId="1125" priority="1240">
      <formula>$D101="SND"</formula>
    </cfRule>
    <cfRule type="expression" dxfId="1124" priority="1241">
      <formula>$D101="SNC"</formula>
    </cfRule>
    <cfRule type="expression" dxfId="1123" priority="1242">
      <formula>$D101="SNB"</formula>
    </cfRule>
    <cfRule type="expression" dxfId="1122" priority="1243">
      <formula>$D101="SNA"</formula>
    </cfRule>
  </conditionalFormatting>
  <conditionalFormatting sqref="M108:M112">
    <cfRule type="expression" dxfId="1121" priority="1222">
      <formula>$D108="OPN"</formula>
    </cfRule>
    <cfRule type="expression" dxfId="1120" priority="1223">
      <formula>$D108="RES"</formula>
    </cfRule>
    <cfRule type="expression" dxfId="1119" priority="1224">
      <formula>$D108="SMOD"</formula>
    </cfRule>
    <cfRule type="expression" dxfId="1118" priority="1225">
      <formula>$D108="CDMOD"</formula>
    </cfRule>
    <cfRule type="expression" dxfId="1117" priority="1226">
      <formula>$D108="ABMOD"</formula>
    </cfRule>
    <cfRule type="expression" dxfId="1116" priority="1227">
      <formula>$D108="NBC"</formula>
    </cfRule>
    <cfRule type="expression" dxfId="1115" priority="1228">
      <formula>$D108="NAC"</formula>
    </cfRule>
    <cfRule type="expression" dxfId="1114" priority="1229">
      <formula>$D108="SND"</formula>
    </cfRule>
    <cfRule type="expression" dxfId="1113" priority="1230">
      <formula>$D108="SNC"</formula>
    </cfRule>
    <cfRule type="expression" dxfId="1112" priority="1231">
      <formula>$D108="SNB"</formula>
    </cfRule>
    <cfRule type="expression" dxfId="1111" priority="1232">
      <formula>$D108="SNA"</formula>
    </cfRule>
  </conditionalFormatting>
  <conditionalFormatting sqref="M88">
    <cfRule type="expression" dxfId="1110" priority="1211">
      <formula>$D88="OPN"</formula>
    </cfRule>
    <cfRule type="expression" dxfId="1109" priority="1212">
      <formula>$D88="RES"</formula>
    </cfRule>
    <cfRule type="expression" dxfId="1108" priority="1213">
      <formula>$D88="SMOD"</formula>
    </cfRule>
    <cfRule type="expression" dxfId="1107" priority="1214">
      <formula>$D88="CDMOD"</formula>
    </cfRule>
    <cfRule type="expression" dxfId="1106" priority="1215">
      <formula>$D88="ABMOD"</formula>
    </cfRule>
    <cfRule type="expression" dxfId="1105" priority="1216">
      <formula>$D88="NBC"</formula>
    </cfRule>
    <cfRule type="expression" dxfId="1104" priority="1217">
      <formula>$D88="NAC"</formula>
    </cfRule>
    <cfRule type="expression" dxfId="1103" priority="1218">
      <formula>$D88="SND"</formula>
    </cfRule>
    <cfRule type="expression" dxfId="1102" priority="1219">
      <formula>$D88="SNC"</formula>
    </cfRule>
    <cfRule type="expression" dxfId="1101" priority="1220">
      <formula>$D88="SNB"</formula>
    </cfRule>
    <cfRule type="expression" dxfId="1100" priority="1221">
      <formula>$D88="SNA"</formula>
    </cfRule>
  </conditionalFormatting>
  <conditionalFormatting sqref="M90">
    <cfRule type="expression" dxfId="1099" priority="1200">
      <formula>$D90="OPN"</formula>
    </cfRule>
    <cfRule type="expression" dxfId="1098" priority="1201">
      <formula>$D90="RES"</formula>
    </cfRule>
    <cfRule type="expression" dxfId="1097" priority="1202">
      <formula>$D90="SMOD"</formula>
    </cfRule>
    <cfRule type="expression" dxfId="1096" priority="1203">
      <formula>$D90="CDMOD"</formula>
    </cfRule>
    <cfRule type="expression" dxfId="1095" priority="1204">
      <formula>$D90="ABMOD"</formula>
    </cfRule>
    <cfRule type="expression" dxfId="1094" priority="1205">
      <formula>$D90="NBC"</formula>
    </cfRule>
    <cfRule type="expression" dxfId="1093" priority="1206">
      <formula>$D90="NAC"</formula>
    </cfRule>
    <cfRule type="expression" dxfId="1092" priority="1207">
      <formula>$D90="SND"</formula>
    </cfRule>
    <cfRule type="expression" dxfId="1091" priority="1208">
      <formula>$D90="SNC"</formula>
    </cfRule>
    <cfRule type="expression" dxfId="1090" priority="1209">
      <formula>$D90="SNB"</formula>
    </cfRule>
    <cfRule type="expression" dxfId="1089" priority="1210">
      <formula>$D90="SNA"</formula>
    </cfRule>
  </conditionalFormatting>
  <conditionalFormatting sqref="N101:N105">
    <cfRule type="expression" dxfId="1088" priority="1090">
      <formula>$D101="OPN"</formula>
    </cfRule>
    <cfRule type="expression" dxfId="1087" priority="1091">
      <formula>$D101="RES"</formula>
    </cfRule>
    <cfRule type="expression" dxfId="1086" priority="1092">
      <formula>$D101="SMOD"</formula>
    </cfRule>
    <cfRule type="expression" dxfId="1085" priority="1093">
      <formula>$D101="CDMOD"</formula>
    </cfRule>
    <cfRule type="expression" dxfId="1084" priority="1094">
      <formula>$D101="ABMOD"</formula>
    </cfRule>
    <cfRule type="expression" dxfId="1083" priority="1095">
      <formula>$D101="NBC"</formula>
    </cfRule>
    <cfRule type="expression" dxfId="1082" priority="1096">
      <formula>$D101="NAC"</formula>
    </cfRule>
    <cfRule type="expression" dxfId="1081" priority="1097">
      <formula>$D101="SND"</formula>
    </cfRule>
    <cfRule type="expression" dxfId="1080" priority="1098">
      <formula>$D101="SNC"</formula>
    </cfRule>
    <cfRule type="expression" dxfId="1079" priority="1099">
      <formula>$D101="SNB"</formula>
    </cfRule>
    <cfRule type="expression" dxfId="1078" priority="1100">
      <formula>$D101="SNA"</formula>
    </cfRule>
  </conditionalFormatting>
  <conditionalFormatting sqref="N59:N63">
    <cfRule type="expression" dxfId="1077" priority="1167">
      <formula>$D59="OPN"</formula>
    </cfRule>
    <cfRule type="expression" dxfId="1076" priority="1168">
      <formula>$D59="RES"</formula>
    </cfRule>
    <cfRule type="expression" dxfId="1075" priority="1169">
      <formula>$D59="SMOD"</formula>
    </cfRule>
    <cfRule type="expression" dxfId="1074" priority="1170">
      <formula>$D59="CDMOD"</formula>
    </cfRule>
    <cfRule type="expression" dxfId="1073" priority="1171">
      <formula>$D59="ABMOD"</formula>
    </cfRule>
    <cfRule type="expression" dxfId="1072" priority="1172">
      <formula>$D59="NBC"</formula>
    </cfRule>
    <cfRule type="expression" dxfId="1071" priority="1173">
      <formula>$D59="NAC"</formula>
    </cfRule>
    <cfRule type="expression" dxfId="1070" priority="1174">
      <formula>$D59="SND"</formula>
    </cfRule>
    <cfRule type="expression" dxfId="1069" priority="1175">
      <formula>$D59="SNC"</formula>
    </cfRule>
    <cfRule type="expression" dxfId="1068" priority="1176">
      <formula>$D59="SNB"</formula>
    </cfRule>
    <cfRule type="expression" dxfId="1067" priority="1177">
      <formula>$D59="SNA"</formula>
    </cfRule>
  </conditionalFormatting>
  <conditionalFormatting sqref="N66:N70">
    <cfRule type="expression" dxfId="1066" priority="1145">
      <formula>$D66="OPN"</formula>
    </cfRule>
    <cfRule type="expression" dxfId="1065" priority="1146">
      <formula>$D66="RES"</formula>
    </cfRule>
    <cfRule type="expression" dxfId="1064" priority="1147">
      <formula>$D66="SMOD"</formula>
    </cfRule>
    <cfRule type="expression" dxfId="1063" priority="1148">
      <formula>$D66="CDMOD"</formula>
    </cfRule>
    <cfRule type="expression" dxfId="1062" priority="1149">
      <formula>$D66="ABMOD"</formula>
    </cfRule>
    <cfRule type="expression" dxfId="1061" priority="1150">
      <formula>$D66="NBC"</formula>
    </cfRule>
    <cfRule type="expression" dxfId="1060" priority="1151">
      <formula>$D66="NAC"</formula>
    </cfRule>
    <cfRule type="expression" dxfId="1059" priority="1152">
      <formula>$D66="SND"</formula>
    </cfRule>
    <cfRule type="expression" dxfId="1058" priority="1153">
      <formula>$D66="SNC"</formula>
    </cfRule>
    <cfRule type="expression" dxfId="1057" priority="1154">
      <formula>$D66="SNB"</formula>
    </cfRule>
    <cfRule type="expression" dxfId="1056" priority="1155">
      <formula>$D66="SNA"</formula>
    </cfRule>
  </conditionalFormatting>
  <conditionalFormatting sqref="N87:N91">
    <cfRule type="expression" dxfId="1055" priority="1112">
      <formula>$D87="OPN"</formula>
    </cfRule>
    <cfRule type="expression" dxfId="1054" priority="1113">
      <formula>$D87="RES"</formula>
    </cfRule>
    <cfRule type="expression" dxfId="1053" priority="1114">
      <formula>$D87="SMOD"</formula>
    </cfRule>
    <cfRule type="expression" dxfId="1052" priority="1115">
      <formula>$D87="CDMOD"</formula>
    </cfRule>
    <cfRule type="expression" dxfId="1051" priority="1116">
      <formula>$D87="ABMOD"</formula>
    </cfRule>
    <cfRule type="expression" dxfId="1050" priority="1117">
      <formula>$D87="NBC"</formula>
    </cfRule>
    <cfRule type="expression" dxfId="1049" priority="1118">
      <formula>$D87="NAC"</formula>
    </cfRule>
    <cfRule type="expression" dxfId="1048" priority="1119">
      <formula>$D87="SND"</formula>
    </cfRule>
    <cfRule type="expression" dxfId="1047" priority="1120">
      <formula>$D87="SNC"</formula>
    </cfRule>
    <cfRule type="expression" dxfId="1046" priority="1121">
      <formula>$D87="SNB"</formula>
    </cfRule>
    <cfRule type="expression" dxfId="1045" priority="1122">
      <formula>$D87="SNA"</formula>
    </cfRule>
  </conditionalFormatting>
  <conditionalFormatting sqref="N94:N98">
    <cfRule type="expression" dxfId="1044" priority="1101">
      <formula>$D94="OPN"</formula>
    </cfRule>
    <cfRule type="expression" dxfId="1043" priority="1102">
      <formula>$D94="RES"</formula>
    </cfRule>
    <cfRule type="expression" dxfId="1042" priority="1103">
      <formula>$D94="SMOD"</formula>
    </cfRule>
    <cfRule type="expression" dxfId="1041" priority="1104">
      <formula>$D94="CDMOD"</formula>
    </cfRule>
    <cfRule type="expression" dxfId="1040" priority="1105">
      <formula>$D94="ABMOD"</formula>
    </cfRule>
    <cfRule type="expression" dxfId="1039" priority="1106">
      <formula>$D94="NBC"</formula>
    </cfRule>
    <cfRule type="expression" dxfId="1038" priority="1107">
      <formula>$D94="NAC"</formula>
    </cfRule>
    <cfRule type="expression" dxfId="1037" priority="1108">
      <formula>$D94="SND"</formula>
    </cfRule>
    <cfRule type="expression" dxfId="1036" priority="1109">
      <formula>$D94="SNC"</formula>
    </cfRule>
    <cfRule type="expression" dxfId="1035" priority="1110">
      <formula>$D94="SNB"</formula>
    </cfRule>
    <cfRule type="expression" dxfId="1034" priority="1111">
      <formula>$D94="SNA"</formula>
    </cfRule>
  </conditionalFormatting>
  <conditionalFormatting sqref="N108:N112">
    <cfRule type="expression" dxfId="1033" priority="1079">
      <formula>$D108="OPN"</formula>
    </cfRule>
    <cfRule type="expression" dxfId="1032" priority="1080">
      <formula>$D108="RES"</formula>
    </cfRule>
    <cfRule type="expression" dxfId="1031" priority="1081">
      <formula>$D108="SMOD"</formula>
    </cfRule>
    <cfRule type="expression" dxfId="1030" priority="1082">
      <formula>$D108="CDMOD"</formula>
    </cfRule>
    <cfRule type="expression" dxfId="1029" priority="1083">
      <formula>$D108="ABMOD"</formula>
    </cfRule>
    <cfRule type="expression" dxfId="1028" priority="1084">
      <formula>$D108="NBC"</formula>
    </cfRule>
    <cfRule type="expression" dxfId="1027" priority="1085">
      <formula>$D108="NAC"</formula>
    </cfRule>
    <cfRule type="expression" dxfId="1026" priority="1086">
      <formula>$D108="SND"</formula>
    </cfRule>
    <cfRule type="expression" dxfId="1025" priority="1087">
      <formula>$D108="SNC"</formula>
    </cfRule>
    <cfRule type="expression" dxfId="1024" priority="1088">
      <formula>$D108="SNB"</formula>
    </cfRule>
    <cfRule type="expression" dxfId="1023" priority="1089">
      <formula>$D108="SNA"</formula>
    </cfRule>
  </conditionalFormatting>
  <conditionalFormatting sqref="M25:N25">
    <cfRule type="expression" dxfId="1022" priority="1068">
      <formula>$D25="OPN"</formula>
    </cfRule>
    <cfRule type="expression" dxfId="1021" priority="1069">
      <formula>$D25="RES"</formula>
    </cfRule>
    <cfRule type="expression" dxfId="1020" priority="1070">
      <formula>$D25="SMOD"</formula>
    </cfRule>
    <cfRule type="expression" dxfId="1019" priority="1071">
      <formula>$D25="CDMOD"</formula>
    </cfRule>
    <cfRule type="expression" dxfId="1018" priority="1072">
      <formula>$D25="ABMOD"</formula>
    </cfRule>
    <cfRule type="expression" dxfId="1017" priority="1073">
      <formula>$D25="NBC"</formula>
    </cfRule>
    <cfRule type="expression" dxfId="1016" priority="1074">
      <formula>$D25="NAC"</formula>
    </cfRule>
    <cfRule type="expression" dxfId="1015" priority="1075">
      <formula>$D25="SND"</formula>
    </cfRule>
    <cfRule type="expression" dxfId="1014" priority="1076">
      <formula>$D25="SNC"</formula>
    </cfRule>
    <cfRule type="expression" dxfId="1013" priority="1077">
      <formula>$D25="SNB"</formula>
    </cfRule>
    <cfRule type="expression" dxfId="1012" priority="1078">
      <formula>$D25="SNA"</formula>
    </cfRule>
  </conditionalFormatting>
  <conditionalFormatting sqref="B25:D25 F25">
    <cfRule type="expression" dxfId="1011" priority="1057">
      <formula>$D25="OPN"</formula>
    </cfRule>
    <cfRule type="expression" dxfId="1010" priority="1058">
      <formula>$D25="RES"</formula>
    </cfRule>
    <cfRule type="expression" dxfId="1009" priority="1059">
      <formula>$D25="SMOD"</formula>
    </cfRule>
    <cfRule type="expression" dxfId="1008" priority="1060">
      <formula>$D25="CDMOD"</formula>
    </cfRule>
    <cfRule type="expression" dxfId="1007" priority="1061">
      <formula>$D25="ABMOD"</formula>
    </cfRule>
    <cfRule type="expression" dxfId="1006" priority="1062">
      <formula>$D25="NBC"</formula>
    </cfRule>
    <cfRule type="expression" dxfId="1005" priority="1063">
      <formula>$D25="NAC"</formula>
    </cfRule>
    <cfRule type="expression" dxfId="1004" priority="1064">
      <formula>$D25="SND"</formula>
    </cfRule>
    <cfRule type="expression" dxfId="1003" priority="1065">
      <formula>$D25="SNC"</formula>
    </cfRule>
    <cfRule type="expression" dxfId="1002" priority="1066">
      <formula>$D25="SNB"</formula>
    </cfRule>
    <cfRule type="expression" dxfId="1001" priority="1067">
      <formula>$D25="SNA"</formula>
    </cfRule>
  </conditionalFormatting>
  <conditionalFormatting sqref="O52:O56">
    <cfRule type="expression" dxfId="1000" priority="1035">
      <formula>$D52="OPN"</formula>
    </cfRule>
    <cfRule type="expression" dxfId="999" priority="1036">
      <formula>$D52="RES"</formula>
    </cfRule>
    <cfRule type="expression" dxfId="998" priority="1037">
      <formula>$D52="SMOD"</formula>
    </cfRule>
    <cfRule type="expression" dxfId="997" priority="1038">
      <formula>$D52="CDMOD"</formula>
    </cfRule>
    <cfRule type="expression" dxfId="996" priority="1039">
      <formula>$D52="ABMOD"</formula>
    </cfRule>
    <cfRule type="expression" dxfId="995" priority="1040">
      <formula>$D52="NBC"</formula>
    </cfRule>
    <cfRule type="expression" dxfId="994" priority="1041">
      <formula>$D52="NAC"</formula>
    </cfRule>
    <cfRule type="expression" dxfId="993" priority="1042">
      <formula>$D52="SND"</formula>
    </cfRule>
    <cfRule type="expression" dxfId="992" priority="1043">
      <formula>$D52="SNC"</formula>
    </cfRule>
    <cfRule type="expression" dxfId="991" priority="1044">
      <formula>$D52="SNB"</formula>
    </cfRule>
    <cfRule type="expression" dxfId="990" priority="1045">
      <formula>$D52="SNA"</formula>
    </cfRule>
  </conditionalFormatting>
  <conditionalFormatting sqref="O59:O63">
    <cfRule type="expression" dxfId="989" priority="1024">
      <formula>$D59="OPN"</formula>
    </cfRule>
    <cfRule type="expression" dxfId="988" priority="1025">
      <formula>$D59="RES"</formula>
    </cfRule>
    <cfRule type="expression" dxfId="987" priority="1026">
      <formula>$D59="SMOD"</formula>
    </cfRule>
    <cfRule type="expression" dxfId="986" priority="1027">
      <formula>$D59="CDMOD"</formula>
    </cfRule>
    <cfRule type="expression" dxfId="985" priority="1028">
      <formula>$D59="ABMOD"</formula>
    </cfRule>
    <cfRule type="expression" dxfId="984" priority="1029">
      <formula>$D59="NBC"</formula>
    </cfRule>
    <cfRule type="expression" dxfId="983" priority="1030">
      <formula>$D59="NAC"</formula>
    </cfRule>
    <cfRule type="expression" dxfId="982" priority="1031">
      <formula>$D59="SND"</formula>
    </cfRule>
    <cfRule type="expression" dxfId="981" priority="1032">
      <formula>$D59="SNC"</formula>
    </cfRule>
    <cfRule type="expression" dxfId="980" priority="1033">
      <formula>$D59="SNB"</formula>
    </cfRule>
    <cfRule type="expression" dxfId="979" priority="1034">
      <formula>$D59="SNA"</formula>
    </cfRule>
  </conditionalFormatting>
  <conditionalFormatting sqref="O66:O70">
    <cfRule type="expression" dxfId="978" priority="1013">
      <formula>$D66="OPN"</formula>
    </cfRule>
    <cfRule type="expression" dxfId="977" priority="1014">
      <formula>$D66="RES"</formula>
    </cfRule>
    <cfRule type="expression" dxfId="976" priority="1015">
      <formula>$D66="SMOD"</formula>
    </cfRule>
    <cfRule type="expression" dxfId="975" priority="1016">
      <formula>$D66="CDMOD"</formula>
    </cfRule>
    <cfRule type="expression" dxfId="974" priority="1017">
      <formula>$D66="ABMOD"</formula>
    </cfRule>
    <cfRule type="expression" dxfId="973" priority="1018">
      <formula>$D66="NBC"</formula>
    </cfRule>
    <cfRule type="expression" dxfId="972" priority="1019">
      <formula>$D66="NAC"</formula>
    </cfRule>
    <cfRule type="expression" dxfId="971" priority="1020">
      <formula>$D66="SND"</formula>
    </cfRule>
    <cfRule type="expression" dxfId="970" priority="1021">
      <formula>$D66="SNC"</formula>
    </cfRule>
    <cfRule type="expression" dxfId="969" priority="1022">
      <formula>$D66="SNB"</formula>
    </cfRule>
    <cfRule type="expression" dxfId="968" priority="1023">
      <formula>$D66="SNA"</formula>
    </cfRule>
  </conditionalFormatting>
  <conditionalFormatting sqref="O87:O91">
    <cfRule type="expression" dxfId="967" priority="980">
      <formula>$D87="OPN"</formula>
    </cfRule>
    <cfRule type="expression" dxfId="966" priority="981">
      <formula>$D87="RES"</formula>
    </cfRule>
    <cfRule type="expression" dxfId="965" priority="982">
      <formula>$D87="SMOD"</formula>
    </cfRule>
    <cfRule type="expression" dxfId="964" priority="983">
      <formula>$D87="CDMOD"</formula>
    </cfRule>
    <cfRule type="expression" dxfId="963" priority="984">
      <formula>$D87="ABMOD"</formula>
    </cfRule>
    <cfRule type="expression" dxfId="962" priority="985">
      <formula>$D87="NBC"</formula>
    </cfRule>
    <cfRule type="expression" dxfId="961" priority="986">
      <formula>$D87="NAC"</formula>
    </cfRule>
    <cfRule type="expression" dxfId="960" priority="987">
      <formula>$D87="SND"</formula>
    </cfRule>
    <cfRule type="expression" dxfId="959" priority="988">
      <formula>$D87="SNC"</formula>
    </cfRule>
    <cfRule type="expression" dxfId="958" priority="989">
      <formula>$D87="SNB"</formula>
    </cfRule>
    <cfRule type="expression" dxfId="957" priority="990">
      <formula>$D87="SNA"</formula>
    </cfRule>
  </conditionalFormatting>
  <conditionalFormatting sqref="O94:O98">
    <cfRule type="expression" dxfId="956" priority="969">
      <formula>$D94="OPN"</formula>
    </cfRule>
    <cfRule type="expression" dxfId="955" priority="970">
      <formula>$D94="RES"</formula>
    </cfRule>
    <cfRule type="expression" dxfId="954" priority="971">
      <formula>$D94="SMOD"</formula>
    </cfRule>
    <cfRule type="expression" dxfId="953" priority="972">
      <formula>$D94="CDMOD"</formula>
    </cfRule>
    <cfRule type="expression" dxfId="952" priority="973">
      <formula>$D94="ABMOD"</formula>
    </cfRule>
    <cfRule type="expression" dxfId="951" priority="974">
      <formula>$D94="NBC"</formula>
    </cfRule>
    <cfRule type="expression" dxfId="950" priority="975">
      <formula>$D94="NAC"</formula>
    </cfRule>
    <cfRule type="expression" dxfId="949" priority="976">
      <formula>$D94="SND"</formula>
    </cfRule>
    <cfRule type="expression" dxfId="948" priority="977">
      <formula>$D94="SNC"</formula>
    </cfRule>
    <cfRule type="expression" dxfId="947" priority="978">
      <formula>$D94="SNB"</formula>
    </cfRule>
    <cfRule type="expression" dxfId="946" priority="979">
      <formula>$D94="SNA"</formula>
    </cfRule>
  </conditionalFormatting>
  <conditionalFormatting sqref="O101:O105">
    <cfRule type="expression" dxfId="945" priority="958">
      <formula>$D101="OPN"</formula>
    </cfRule>
    <cfRule type="expression" dxfId="944" priority="959">
      <formula>$D101="RES"</formula>
    </cfRule>
    <cfRule type="expression" dxfId="943" priority="960">
      <formula>$D101="SMOD"</formula>
    </cfRule>
    <cfRule type="expression" dxfId="942" priority="961">
      <formula>$D101="CDMOD"</formula>
    </cfRule>
    <cfRule type="expression" dxfId="941" priority="962">
      <formula>$D101="ABMOD"</formula>
    </cfRule>
    <cfRule type="expression" dxfId="940" priority="963">
      <formula>$D101="NBC"</formula>
    </cfRule>
    <cfRule type="expression" dxfId="939" priority="964">
      <formula>$D101="NAC"</formula>
    </cfRule>
    <cfRule type="expression" dxfId="938" priority="965">
      <formula>$D101="SND"</formula>
    </cfRule>
    <cfRule type="expression" dxfId="937" priority="966">
      <formula>$D101="SNC"</formula>
    </cfRule>
    <cfRule type="expression" dxfId="936" priority="967">
      <formula>$D101="SNB"</formula>
    </cfRule>
    <cfRule type="expression" dxfId="935" priority="968">
      <formula>$D101="SNA"</formula>
    </cfRule>
  </conditionalFormatting>
  <conditionalFormatting sqref="O108:O112">
    <cfRule type="expression" dxfId="934" priority="947">
      <formula>$D108="OPN"</formula>
    </cfRule>
    <cfRule type="expression" dxfId="933" priority="948">
      <formula>$D108="RES"</formula>
    </cfRule>
    <cfRule type="expression" dxfId="932" priority="949">
      <formula>$D108="SMOD"</formula>
    </cfRule>
    <cfRule type="expression" dxfId="931" priority="950">
      <formula>$D108="CDMOD"</formula>
    </cfRule>
    <cfRule type="expression" dxfId="930" priority="951">
      <formula>$D108="ABMOD"</formula>
    </cfRule>
    <cfRule type="expression" dxfId="929" priority="952">
      <formula>$D108="NBC"</formula>
    </cfRule>
    <cfRule type="expression" dxfId="928" priority="953">
      <formula>$D108="NAC"</formula>
    </cfRule>
    <cfRule type="expression" dxfId="927" priority="954">
      <formula>$D108="SND"</formula>
    </cfRule>
    <cfRule type="expression" dxfId="926" priority="955">
      <formula>$D108="SNC"</formula>
    </cfRule>
    <cfRule type="expression" dxfId="925" priority="956">
      <formula>$D108="SNB"</formula>
    </cfRule>
    <cfRule type="expression" dxfId="924" priority="957">
      <formula>$D108="SNA"</formula>
    </cfRule>
  </conditionalFormatting>
  <conditionalFormatting sqref="O21">
    <cfRule type="expression" dxfId="923" priority="936">
      <formula>$D21="OPN"</formula>
    </cfRule>
    <cfRule type="expression" dxfId="922" priority="937">
      <formula>$D21="RES"</formula>
    </cfRule>
    <cfRule type="expression" dxfId="921" priority="938">
      <formula>$D21="SMOD"</formula>
    </cfRule>
    <cfRule type="expression" dxfId="920" priority="939">
      <formula>$D21="CDMOD"</formula>
    </cfRule>
    <cfRule type="expression" dxfId="919" priority="940">
      <formula>$D21="ABMOD"</formula>
    </cfRule>
    <cfRule type="expression" dxfId="918" priority="941">
      <formula>$D21="NBC"</formula>
    </cfRule>
    <cfRule type="expression" dxfId="917" priority="942">
      <formula>$D21="NAC"</formula>
    </cfRule>
    <cfRule type="expression" dxfId="916" priority="943">
      <formula>$D21="SND"</formula>
    </cfRule>
    <cfRule type="expression" dxfId="915" priority="944">
      <formula>$D21="SNC"</formula>
    </cfRule>
    <cfRule type="expression" dxfId="914" priority="945">
      <formula>$D21="SNB"</formula>
    </cfRule>
    <cfRule type="expression" dxfId="913" priority="946">
      <formula>$D21="SNA"</formula>
    </cfRule>
  </conditionalFormatting>
  <conditionalFormatting sqref="M21:N21">
    <cfRule type="expression" dxfId="912" priority="925">
      <formula>$D21="OPN"</formula>
    </cfRule>
    <cfRule type="expression" dxfId="911" priority="926">
      <formula>$D21="RES"</formula>
    </cfRule>
    <cfRule type="expression" dxfId="910" priority="927">
      <formula>$D21="SMOD"</formula>
    </cfRule>
    <cfRule type="expression" dxfId="909" priority="928">
      <formula>$D21="CDMOD"</formula>
    </cfRule>
    <cfRule type="expression" dxfId="908" priority="929">
      <formula>$D21="ABMOD"</formula>
    </cfRule>
    <cfRule type="expression" dxfId="907" priority="930">
      <formula>$D21="NBC"</formula>
    </cfRule>
    <cfRule type="expression" dxfId="906" priority="931">
      <formula>$D21="NAC"</formula>
    </cfRule>
    <cfRule type="expression" dxfId="905" priority="932">
      <formula>$D21="SND"</formula>
    </cfRule>
    <cfRule type="expression" dxfId="904" priority="933">
      <formula>$D21="SNC"</formula>
    </cfRule>
    <cfRule type="expression" dxfId="903" priority="934">
      <formula>$D21="SNB"</formula>
    </cfRule>
    <cfRule type="expression" dxfId="902" priority="935">
      <formula>$D21="SNA"</formula>
    </cfRule>
  </conditionalFormatting>
  <conditionalFormatting sqref="B21:D21 F21">
    <cfRule type="expression" dxfId="901" priority="914">
      <formula>$D21="OPN"</formula>
    </cfRule>
    <cfRule type="expression" dxfId="900" priority="915">
      <formula>$D21="RES"</formula>
    </cfRule>
    <cfRule type="expression" dxfId="899" priority="916">
      <formula>$D21="SMOD"</formula>
    </cfRule>
    <cfRule type="expression" dxfId="898" priority="917">
      <formula>$D21="CDMOD"</formula>
    </cfRule>
    <cfRule type="expression" dxfId="897" priority="918">
      <formula>$D21="ABMOD"</formula>
    </cfRule>
    <cfRule type="expression" dxfId="896" priority="919">
      <formula>$D21="NBC"</formula>
    </cfRule>
    <cfRule type="expression" dxfId="895" priority="920">
      <formula>$D21="NAC"</formula>
    </cfRule>
    <cfRule type="expression" dxfId="894" priority="921">
      <formula>$D21="SND"</formula>
    </cfRule>
    <cfRule type="expression" dxfId="893" priority="922">
      <formula>$D21="SNC"</formula>
    </cfRule>
    <cfRule type="expression" dxfId="892" priority="923">
      <formula>$D21="SNB"</formula>
    </cfRule>
    <cfRule type="expression" dxfId="891" priority="924">
      <formula>$D21="SNA"</formula>
    </cfRule>
  </conditionalFormatting>
  <conditionalFormatting sqref="G38:G42">
    <cfRule type="expression" dxfId="890" priority="892">
      <formula>$D38="OPN"</formula>
    </cfRule>
    <cfRule type="expression" dxfId="889" priority="893">
      <formula>$D38="RES"</formula>
    </cfRule>
    <cfRule type="expression" dxfId="888" priority="894">
      <formula>$D38="SMOD"</formula>
    </cfRule>
    <cfRule type="expression" dxfId="887" priority="895">
      <formula>$D38="CDMOD"</formula>
    </cfRule>
    <cfRule type="expression" dxfId="886" priority="896">
      <formula>$D38="ABMOD"</formula>
    </cfRule>
    <cfRule type="expression" dxfId="885" priority="897">
      <formula>$D38="NBC"</formula>
    </cfRule>
    <cfRule type="expression" dxfId="884" priority="898">
      <formula>$D38="NAC"</formula>
    </cfRule>
    <cfRule type="expression" dxfId="883" priority="899">
      <formula>$D38="SND"</formula>
    </cfRule>
    <cfRule type="expression" dxfId="882" priority="900">
      <formula>$D38="SNC"</formula>
    </cfRule>
    <cfRule type="expression" dxfId="881" priority="901">
      <formula>$D38="SNB"</formula>
    </cfRule>
    <cfRule type="expression" dxfId="880" priority="902">
      <formula>$D38="SNA"</formula>
    </cfRule>
  </conditionalFormatting>
  <conditionalFormatting sqref="G27 M27:O27">
    <cfRule type="expression" dxfId="879" priority="782">
      <formula>$D27="OPN"</formula>
    </cfRule>
    <cfRule type="expression" dxfId="878" priority="783">
      <formula>$D27="RES"</formula>
    </cfRule>
    <cfRule type="expression" dxfId="877" priority="784">
      <formula>$D27="SMOD"</formula>
    </cfRule>
    <cfRule type="expression" dxfId="876" priority="785">
      <formula>$D27="CDMOD"</formula>
    </cfRule>
    <cfRule type="expression" dxfId="875" priority="786">
      <formula>$D27="ABMOD"</formula>
    </cfRule>
    <cfRule type="expression" dxfId="874" priority="787">
      <formula>$D27="NBC"</formula>
    </cfRule>
    <cfRule type="expression" dxfId="873" priority="788">
      <formula>$D27="NAC"</formula>
    </cfRule>
    <cfRule type="expression" dxfId="872" priority="789">
      <formula>$D27="SND"</formula>
    </cfRule>
    <cfRule type="expression" dxfId="871" priority="790">
      <formula>$D27="SNC"</formula>
    </cfRule>
    <cfRule type="expression" dxfId="870" priority="791">
      <formula>$D27="SNB"</formula>
    </cfRule>
    <cfRule type="expression" dxfId="869" priority="792">
      <formula>$D27="SNA"</formula>
    </cfRule>
  </conditionalFormatting>
  <conditionalFormatting sqref="B27:D27 F27">
    <cfRule type="expression" dxfId="868" priority="771">
      <formula>$D27="OPN"</formula>
    </cfRule>
    <cfRule type="expression" dxfId="867" priority="772">
      <formula>$D27="RES"</formula>
    </cfRule>
    <cfRule type="expression" dxfId="866" priority="773">
      <formula>$D27="SMOD"</formula>
    </cfRule>
    <cfRule type="expression" dxfId="865" priority="774">
      <formula>$D27="CDMOD"</formula>
    </cfRule>
    <cfRule type="expression" dxfId="864" priority="775">
      <formula>$D27="ABMOD"</formula>
    </cfRule>
    <cfRule type="expression" dxfId="863" priority="776">
      <formula>$D27="NBC"</formula>
    </cfRule>
    <cfRule type="expression" dxfId="862" priority="777">
      <formula>$D27="NAC"</formula>
    </cfRule>
    <cfRule type="expression" dxfId="861" priority="778">
      <formula>$D27="SND"</formula>
    </cfRule>
    <cfRule type="expression" dxfId="860" priority="779">
      <formula>$D27="SNC"</formula>
    </cfRule>
    <cfRule type="expression" dxfId="859" priority="780">
      <formula>$D27="SNB"</formula>
    </cfRule>
    <cfRule type="expression" dxfId="858" priority="781">
      <formula>$D27="SNA"</formula>
    </cfRule>
  </conditionalFormatting>
  <conditionalFormatting sqref="F14:G14 B14:D14 M14:O14">
    <cfRule type="expression" dxfId="857" priority="760">
      <formula>$D14="OPN"</formula>
    </cfRule>
    <cfRule type="expression" dxfId="856" priority="761">
      <formula>$D14="RES"</formula>
    </cfRule>
    <cfRule type="expression" dxfId="855" priority="762">
      <formula>$D14="SMOD"</formula>
    </cfRule>
    <cfRule type="expression" dxfId="854" priority="763">
      <formula>$D14="CDMOD"</formula>
    </cfRule>
    <cfRule type="expression" dxfId="853" priority="764">
      <formula>$D14="ABMOD"</formula>
    </cfRule>
    <cfRule type="expression" dxfId="852" priority="765">
      <formula>$D14="NBC"</formula>
    </cfRule>
    <cfRule type="expression" dxfId="851" priority="766">
      <formula>$D14="NAC"</formula>
    </cfRule>
    <cfRule type="expression" dxfId="850" priority="767">
      <formula>$D14="SND"</formula>
    </cfRule>
    <cfRule type="expression" dxfId="849" priority="768">
      <formula>$D14="SNC"</formula>
    </cfRule>
    <cfRule type="expression" dxfId="848" priority="769">
      <formula>$D14="SNB"</formula>
    </cfRule>
    <cfRule type="expression" dxfId="847" priority="770">
      <formula>$D14="SNA"</formula>
    </cfRule>
  </conditionalFormatting>
  <conditionalFormatting sqref="O22 G22">
    <cfRule type="expression" dxfId="846" priority="749">
      <formula>$D22="OPN"</formula>
    </cfRule>
    <cfRule type="expression" dxfId="845" priority="750">
      <formula>$D22="RES"</formula>
    </cfRule>
    <cfRule type="expression" dxfId="844" priority="751">
      <formula>$D22="SMOD"</formula>
    </cfRule>
    <cfRule type="expression" dxfId="843" priority="752">
      <formula>$D22="CDMOD"</formula>
    </cfRule>
    <cfRule type="expression" dxfId="842" priority="753">
      <formula>$D22="ABMOD"</formula>
    </cfRule>
    <cfRule type="expression" dxfId="841" priority="754">
      <formula>$D22="NBC"</formula>
    </cfRule>
    <cfRule type="expression" dxfId="840" priority="755">
      <formula>$D22="NAC"</formula>
    </cfRule>
    <cfRule type="expression" dxfId="839" priority="756">
      <formula>$D22="SND"</formula>
    </cfRule>
    <cfRule type="expression" dxfId="838" priority="757">
      <formula>$D22="SNC"</formula>
    </cfRule>
    <cfRule type="expression" dxfId="837" priority="758">
      <formula>$D22="SNB"</formula>
    </cfRule>
    <cfRule type="expression" dxfId="836" priority="759">
      <formula>$D22="SNA"</formula>
    </cfRule>
  </conditionalFormatting>
  <conditionalFormatting sqref="M22:N22">
    <cfRule type="expression" dxfId="835" priority="738">
      <formula>$D22="OPN"</formula>
    </cfRule>
    <cfRule type="expression" dxfId="834" priority="739">
      <formula>$D22="RES"</formula>
    </cfRule>
    <cfRule type="expression" dxfId="833" priority="740">
      <formula>$D22="SMOD"</formula>
    </cfRule>
    <cfRule type="expression" dxfId="832" priority="741">
      <formula>$D22="CDMOD"</formula>
    </cfRule>
    <cfRule type="expression" dxfId="831" priority="742">
      <formula>$D22="ABMOD"</formula>
    </cfRule>
    <cfRule type="expression" dxfId="830" priority="743">
      <formula>$D22="NBC"</formula>
    </cfRule>
    <cfRule type="expression" dxfId="829" priority="744">
      <formula>$D22="NAC"</formula>
    </cfRule>
    <cfRule type="expression" dxfId="828" priority="745">
      <formula>$D22="SND"</formula>
    </cfRule>
    <cfRule type="expression" dxfId="827" priority="746">
      <formula>$D22="SNC"</formula>
    </cfRule>
    <cfRule type="expression" dxfId="826" priority="747">
      <formula>$D22="SNB"</formula>
    </cfRule>
    <cfRule type="expression" dxfId="825" priority="748">
      <formula>$D22="SNA"</formula>
    </cfRule>
  </conditionalFormatting>
  <conditionalFormatting sqref="B22:D22 F22">
    <cfRule type="expression" dxfId="824" priority="727">
      <formula>$D22="OPN"</formula>
    </cfRule>
    <cfRule type="expression" dxfId="823" priority="728">
      <formula>$D22="RES"</formula>
    </cfRule>
    <cfRule type="expression" dxfId="822" priority="729">
      <formula>$D22="SMOD"</formula>
    </cfRule>
    <cfRule type="expression" dxfId="821" priority="730">
      <formula>$D22="CDMOD"</formula>
    </cfRule>
    <cfRule type="expression" dxfId="820" priority="731">
      <formula>$D22="ABMOD"</formula>
    </cfRule>
    <cfRule type="expression" dxfId="819" priority="732">
      <formula>$D22="NBC"</formula>
    </cfRule>
    <cfRule type="expression" dxfId="818" priority="733">
      <formula>$D22="NAC"</formula>
    </cfRule>
    <cfRule type="expression" dxfId="817" priority="734">
      <formula>$D22="SND"</formula>
    </cfRule>
    <cfRule type="expression" dxfId="816" priority="735">
      <formula>$D22="SNC"</formula>
    </cfRule>
    <cfRule type="expression" dxfId="815" priority="736">
      <formula>$D22="SNB"</formula>
    </cfRule>
    <cfRule type="expression" dxfId="814" priority="737">
      <formula>$D22="SNA"</formula>
    </cfRule>
  </conditionalFormatting>
  <conditionalFormatting sqref="O23 G23">
    <cfRule type="expression" dxfId="813" priority="716">
      <formula>$D23="OPN"</formula>
    </cfRule>
    <cfRule type="expression" dxfId="812" priority="717">
      <formula>$D23="RES"</formula>
    </cfRule>
    <cfRule type="expression" dxfId="811" priority="718">
      <formula>$D23="SMOD"</formula>
    </cfRule>
    <cfRule type="expression" dxfId="810" priority="719">
      <formula>$D23="CDMOD"</formula>
    </cfRule>
    <cfRule type="expression" dxfId="809" priority="720">
      <formula>$D23="ABMOD"</formula>
    </cfRule>
    <cfRule type="expression" dxfId="808" priority="721">
      <formula>$D23="NBC"</formula>
    </cfRule>
    <cfRule type="expression" dxfId="807" priority="722">
      <formula>$D23="NAC"</formula>
    </cfRule>
    <cfRule type="expression" dxfId="806" priority="723">
      <formula>$D23="SND"</formula>
    </cfRule>
    <cfRule type="expression" dxfId="805" priority="724">
      <formula>$D23="SNC"</formula>
    </cfRule>
    <cfRule type="expression" dxfId="804" priority="725">
      <formula>$D23="SNB"</formula>
    </cfRule>
    <cfRule type="expression" dxfId="803" priority="726">
      <formula>$D23="SNA"</formula>
    </cfRule>
  </conditionalFormatting>
  <conditionalFormatting sqref="M23:N23">
    <cfRule type="expression" dxfId="802" priority="705">
      <formula>$D23="OPN"</formula>
    </cfRule>
    <cfRule type="expression" dxfId="801" priority="706">
      <formula>$D23="RES"</formula>
    </cfRule>
    <cfRule type="expression" dxfId="800" priority="707">
      <formula>$D23="SMOD"</formula>
    </cfRule>
    <cfRule type="expression" dxfId="799" priority="708">
      <formula>$D23="CDMOD"</formula>
    </cfRule>
    <cfRule type="expression" dxfId="798" priority="709">
      <formula>$D23="ABMOD"</formula>
    </cfRule>
    <cfRule type="expression" dxfId="797" priority="710">
      <formula>$D23="NBC"</formula>
    </cfRule>
    <cfRule type="expression" dxfId="796" priority="711">
      <formula>$D23="NAC"</formula>
    </cfRule>
    <cfRule type="expression" dxfId="795" priority="712">
      <formula>$D23="SND"</formula>
    </cfRule>
    <cfRule type="expression" dxfId="794" priority="713">
      <formula>$D23="SNC"</formula>
    </cfRule>
    <cfRule type="expression" dxfId="793" priority="714">
      <formula>$D23="SNB"</formula>
    </cfRule>
    <cfRule type="expression" dxfId="792" priority="715">
      <formula>$D23="SNA"</formula>
    </cfRule>
  </conditionalFormatting>
  <conditionalFormatting sqref="B23:D23 F23">
    <cfRule type="expression" dxfId="791" priority="694">
      <formula>$D23="OPN"</formula>
    </cfRule>
    <cfRule type="expression" dxfId="790" priority="695">
      <formula>$D23="RES"</formula>
    </cfRule>
    <cfRule type="expression" dxfId="789" priority="696">
      <formula>$D23="SMOD"</formula>
    </cfRule>
    <cfRule type="expression" dxfId="788" priority="697">
      <formula>$D23="CDMOD"</formula>
    </cfRule>
    <cfRule type="expression" dxfId="787" priority="698">
      <formula>$D23="ABMOD"</formula>
    </cfRule>
    <cfRule type="expression" dxfId="786" priority="699">
      <formula>$D23="NBC"</formula>
    </cfRule>
    <cfRule type="expression" dxfId="785" priority="700">
      <formula>$D23="NAC"</formula>
    </cfRule>
    <cfRule type="expression" dxfId="784" priority="701">
      <formula>$D23="SND"</formula>
    </cfRule>
    <cfRule type="expression" dxfId="783" priority="702">
      <formula>$D23="SNC"</formula>
    </cfRule>
    <cfRule type="expression" dxfId="782" priority="703">
      <formula>$D23="SNB"</formula>
    </cfRule>
    <cfRule type="expression" dxfId="781" priority="704">
      <formula>$D23="SNA"</formula>
    </cfRule>
  </conditionalFormatting>
  <conditionalFormatting sqref="G26 M26:O26">
    <cfRule type="expression" dxfId="780" priority="683">
      <formula>$D26="OPN"</formula>
    </cfRule>
    <cfRule type="expression" dxfId="779" priority="684">
      <formula>$D26="RES"</formula>
    </cfRule>
    <cfRule type="expression" dxfId="778" priority="685">
      <formula>$D26="SMOD"</formula>
    </cfRule>
    <cfRule type="expression" dxfId="777" priority="686">
      <formula>$D26="CDMOD"</formula>
    </cfRule>
    <cfRule type="expression" dxfId="776" priority="687">
      <formula>$D26="ABMOD"</formula>
    </cfRule>
    <cfRule type="expression" dxfId="775" priority="688">
      <formula>$D26="NBC"</formula>
    </cfRule>
    <cfRule type="expression" dxfId="774" priority="689">
      <formula>$D26="NAC"</formula>
    </cfRule>
    <cfRule type="expression" dxfId="773" priority="690">
      <formula>$D26="SND"</formula>
    </cfRule>
    <cfRule type="expression" dxfId="772" priority="691">
      <formula>$D26="SNC"</formula>
    </cfRule>
    <cfRule type="expression" dxfId="771" priority="692">
      <formula>$D26="SNB"</formula>
    </cfRule>
    <cfRule type="expression" dxfId="770" priority="693">
      <formula>$D26="SNA"</formula>
    </cfRule>
  </conditionalFormatting>
  <conditionalFormatting sqref="B26:D26 F26">
    <cfRule type="expression" dxfId="769" priority="672">
      <formula>$D26="OPN"</formula>
    </cfRule>
    <cfRule type="expression" dxfId="768" priority="673">
      <formula>$D26="RES"</formula>
    </cfRule>
    <cfRule type="expression" dxfId="767" priority="674">
      <formula>$D26="SMOD"</formula>
    </cfRule>
    <cfRule type="expression" dxfId="766" priority="675">
      <formula>$D26="CDMOD"</formula>
    </cfRule>
    <cfRule type="expression" dxfId="765" priority="676">
      <formula>$D26="ABMOD"</formula>
    </cfRule>
    <cfRule type="expression" dxfId="764" priority="677">
      <formula>$D26="NBC"</formula>
    </cfRule>
    <cfRule type="expression" dxfId="763" priority="678">
      <formula>$D26="NAC"</formula>
    </cfRule>
    <cfRule type="expression" dxfId="762" priority="679">
      <formula>$D26="SND"</formula>
    </cfRule>
    <cfRule type="expression" dxfId="761" priority="680">
      <formula>$D26="SNC"</formula>
    </cfRule>
    <cfRule type="expression" dxfId="760" priority="681">
      <formula>$D26="SNB"</formula>
    </cfRule>
    <cfRule type="expression" dxfId="759" priority="682">
      <formula>$D26="SNA"</formula>
    </cfRule>
  </conditionalFormatting>
  <conditionalFormatting sqref="O24 G24">
    <cfRule type="expression" dxfId="758" priority="661">
      <formula>$D24="OPN"</formula>
    </cfRule>
    <cfRule type="expression" dxfId="757" priority="662">
      <formula>$D24="RES"</formula>
    </cfRule>
    <cfRule type="expression" dxfId="756" priority="663">
      <formula>$D24="SMOD"</formula>
    </cfRule>
    <cfRule type="expression" dxfId="755" priority="664">
      <formula>$D24="CDMOD"</formula>
    </cfRule>
    <cfRule type="expression" dxfId="754" priority="665">
      <formula>$D24="ABMOD"</formula>
    </cfRule>
    <cfRule type="expression" dxfId="753" priority="666">
      <formula>$D24="NBC"</formula>
    </cfRule>
    <cfRule type="expression" dxfId="752" priority="667">
      <formula>$D24="NAC"</formula>
    </cfRule>
    <cfRule type="expression" dxfId="751" priority="668">
      <formula>$D24="SND"</formula>
    </cfRule>
    <cfRule type="expression" dxfId="750" priority="669">
      <formula>$D24="SNC"</formula>
    </cfRule>
    <cfRule type="expression" dxfId="749" priority="670">
      <formula>$D24="SNB"</formula>
    </cfRule>
    <cfRule type="expression" dxfId="748" priority="671">
      <formula>$D24="SNA"</formula>
    </cfRule>
  </conditionalFormatting>
  <conditionalFormatting sqref="M24:N24">
    <cfRule type="expression" dxfId="747" priority="650">
      <formula>$D24="OPN"</formula>
    </cfRule>
    <cfRule type="expression" dxfId="746" priority="651">
      <formula>$D24="RES"</formula>
    </cfRule>
    <cfRule type="expression" dxfId="745" priority="652">
      <formula>$D24="SMOD"</formula>
    </cfRule>
    <cfRule type="expression" dxfId="744" priority="653">
      <formula>$D24="CDMOD"</formula>
    </cfRule>
    <cfRule type="expression" dxfId="743" priority="654">
      <formula>$D24="ABMOD"</formula>
    </cfRule>
    <cfRule type="expression" dxfId="742" priority="655">
      <formula>$D24="NBC"</formula>
    </cfRule>
    <cfRule type="expression" dxfId="741" priority="656">
      <formula>$D24="NAC"</formula>
    </cfRule>
    <cfRule type="expression" dxfId="740" priority="657">
      <formula>$D24="SND"</formula>
    </cfRule>
    <cfRule type="expression" dxfId="739" priority="658">
      <formula>$D24="SNC"</formula>
    </cfRule>
    <cfRule type="expression" dxfId="738" priority="659">
      <formula>$D24="SNB"</formula>
    </cfRule>
    <cfRule type="expression" dxfId="737" priority="660">
      <formula>$D24="SNA"</formula>
    </cfRule>
  </conditionalFormatting>
  <conditionalFormatting sqref="B24:D24 F24">
    <cfRule type="expression" dxfId="736" priority="639">
      <formula>$D24="OPN"</formula>
    </cfRule>
    <cfRule type="expression" dxfId="735" priority="640">
      <formula>$D24="RES"</formula>
    </cfRule>
    <cfRule type="expression" dxfId="734" priority="641">
      <formula>$D24="SMOD"</formula>
    </cfRule>
    <cfRule type="expression" dxfId="733" priority="642">
      <formula>$D24="CDMOD"</formula>
    </cfRule>
    <cfRule type="expression" dxfId="732" priority="643">
      <formula>$D24="ABMOD"</formula>
    </cfRule>
    <cfRule type="expression" dxfId="731" priority="644">
      <formula>$D24="NBC"</formula>
    </cfRule>
    <cfRule type="expression" dxfId="730" priority="645">
      <formula>$D24="NAC"</formula>
    </cfRule>
    <cfRule type="expression" dxfId="729" priority="646">
      <formula>$D24="SND"</formula>
    </cfRule>
    <cfRule type="expression" dxfId="728" priority="647">
      <formula>$D24="SNC"</formula>
    </cfRule>
    <cfRule type="expression" dxfId="727" priority="648">
      <formula>$D24="SNB"</formula>
    </cfRule>
    <cfRule type="expression" dxfId="726" priority="649">
      <formula>$D24="SNA"</formula>
    </cfRule>
  </conditionalFormatting>
  <conditionalFormatting sqref="G28 M28:O28">
    <cfRule type="expression" dxfId="725" priority="628">
      <formula>$D28="OPN"</formula>
    </cfRule>
    <cfRule type="expression" dxfId="724" priority="629">
      <formula>$D28="RES"</formula>
    </cfRule>
    <cfRule type="expression" dxfId="723" priority="630">
      <formula>$D28="SMOD"</formula>
    </cfRule>
    <cfRule type="expression" dxfId="722" priority="631">
      <formula>$D28="CDMOD"</formula>
    </cfRule>
    <cfRule type="expression" dxfId="721" priority="632">
      <formula>$D28="ABMOD"</formula>
    </cfRule>
    <cfRule type="expression" dxfId="720" priority="633">
      <formula>$D28="NBC"</formula>
    </cfRule>
    <cfRule type="expression" dxfId="719" priority="634">
      <formula>$D28="NAC"</formula>
    </cfRule>
    <cfRule type="expression" dxfId="718" priority="635">
      <formula>$D28="SND"</formula>
    </cfRule>
    <cfRule type="expression" dxfId="717" priority="636">
      <formula>$D28="SNC"</formula>
    </cfRule>
    <cfRule type="expression" dxfId="716" priority="637">
      <formula>$D28="SNB"</formula>
    </cfRule>
    <cfRule type="expression" dxfId="715" priority="638">
      <formula>$D28="SNA"</formula>
    </cfRule>
  </conditionalFormatting>
  <conditionalFormatting sqref="B28:D28 F28">
    <cfRule type="expression" dxfId="714" priority="617">
      <formula>$D28="OPN"</formula>
    </cfRule>
    <cfRule type="expression" dxfId="713" priority="618">
      <formula>$D28="RES"</formula>
    </cfRule>
    <cfRule type="expression" dxfId="712" priority="619">
      <formula>$D28="SMOD"</formula>
    </cfRule>
    <cfRule type="expression" dxfId="711" priority="620">
      <formula>$D28="CDMOD"</formula>
    </cfRule>
    <cfRule type="expression" dxfId="710" priority="621">
      <formula>$D28="ABMOD"</formula>
    </cfRule>
    <cfRule type="expression" dxfId="709" priority="622">
      <formula>$D28="NBC"</formula>
    </cfRule>
    <cfRule type="expression" dxfId="708" priority="623">
      <formula>$D28="NAC"</formula>
    </cfRule>
    <cfRule type="expression" dxfId="707" priority="624">
      <formula>$D28="SND"</formula>
    </cfRule>
    <cfRule type="expression" dxfId="706" priority="625">
      <formula>$D28="SNC"</formula>
    </cfRule>
    <cfRule type="expression" dxfId="705" priority="626">
      <formula>$D28="SNB"</formula>
    </cfRule>
    <cfRule type="expression" dxfId="704" priority="627">
      <formula>$D28="SNA"</formula>
    </cfRule>
  </conditionalFormatting>
  <conditionalFormatting sqref="G30 M30:O30">
    <cfRule type="expression" dxfId="703" priority="606">
      <formula>$D30="OPN"</formula>
    </cfRule>
    <cfRule type="expression" dxfId="702" priority="607">
      <formula>$D30="RES"</formula>
    </cfRule>
    <cfRule type="expression" dxfId="701" priority="608">
      <formula>$D30="SMOD"</formula>
    </cfRule>
    <cfRule type="expression" dxfId="700" priority="609">
      <formula>$D30="CDMOD"</formula>
    </cfRule>
    <cfRule type="expression" dxfId="699" priority="610">
      <formula>$D30="ABMOD"</formula>
    </cfRule>
    <cfRule type="expression" dxfId="698" priority="611">
      <formula>$D30="NBC"</formula>
    </cfRule>
    <cfRule type="expression" dxfId="697" priority="612">
      <formula>$D30="NAC"</formula>
    </cfRule>
    <cfRule type="expression" dxfId="696" priority="613">
      <formula>$D30="SND"</formula>
    </cfRule>
    <cfRule type="expression" dxfId="695" priority="614">
      <formula>$D30="SNC"</formula>
    </cfRule>
    <cfRule type="expression" dxfId="694" priority="615">
      <formula>$D30="SNB"</formula>
    </cfRule>
    <cfRule type="expression" dxfId="693" priority="616">
      <formula>$D30="SNA"</formula>
    </cfRule>
  </conditionalFormatting>
  <conditionalFormatting sqref="B30:D30 F30">
    <cfRule type="expression" dxfId="692" priority="595">
      <formula>$D30="OPN"</formula>
    </cfRule>
    <cfRule type="expression" dxfId="691" priority="596">
      <formula>$D30="RES"</formula>
    </cfRule>
    <cfRule type="expression" dxfId="690" priority="597">
      <formula>$D30="SMOD"</formula>
    </cfRule>
    <cfRule type="expression" dxfId="689" priority="598">
      <formula>$D30="CDMOD"</formula>
    </cfRule>
    <cfRule type="expression" dxfId="688" priority="599">
      <formula>$D30="ABMOD"</formula>
    </cfRule>
    <cfRule type="expression" dxfId="687" priority="600">
      <formula>$D30="NBC"</formula>
    </cfRule>
    <cfRule type="expression" dxfId="686" priority="601">
      <formula>$D30="NAC"</formula>
    </cfRule>
    <cfRule type="expression" dxfId="685" priority="602">
      <formula>$D30="SND"</formula>
    </cfRule>
    <cfRule type="expression" dxfId="684" priority="603">
      <formula>$D30="SNC"</formula>
    </cfRule>
    <cfRule type="expression" dxfId="683" priority="604">
      <formula>$D30="SNB"</formula>
    </cfRule>
    <cfRule type="expression" dxfId="682" priority="605">
      <formula>$D30="SNA"</formula>
    </cfRule>
  </conditionalFormatting>
  <conditionalFormatting sqref="B38:C38">
    <cfRule type="expression" dxfId="681" priority="584">
      <formula>$D38="OPN"</formula>
    </cfRule>
    <cfRule type="expression" dxfId="680" priority="585">
      <formula>$D38="RES"</formula>
    </cfRule>
    <cfRule type="expression" dxfId="679" priority="586">
      <formula>$D38="SMOD"</formula>
    </cfRule>
    <cfRule type="expression" dxfId="678" priority="587">
      <formula>$D38="CDMOD"</formula>
    </cfRule>
    <cfRule type="expression" dxfId="677" priority="588">
      <formula>$D38="ABMOD"</formula>
    </cfRule>
    <cfRule type="expression" dxfId="676" priority="589">
      <formula>$D38="NBC"</formula>
    </cfRule>
    <cfRule type="expression" dxfId="675" priority="590">
      <formula>$D38="NAC"</formula>
    </cfRule>
    <cfRule type="expression" dxfId="674" priority="591">
      <formula>$D38="SND"</formula>
    </cfRule>
    <cfRule type="expression" dxfId="673" priority="592">
      <formula>$D38="SNC"</formula>
    </cfRule>
    <cfRule type="expression" dxfId="672" priority="593">
      <formula>$D38="SNB"</formula>
    </cfRule>
    <cfRule type="expression" dxfId="671" priority="594">
      <formula>$D38="SNA"</formula>
    </cfRule>
  </conditionalFormatting>
  <conditionalFormatting sqref="G52:G56">
    <cfRule type="expression" dxfId="670" priority="562">
      <formula>$D52="OPN"</formula>
    </cfRule>
    <cfRule type="expression" dxfId="669" priority="563">
      <formula>$D52="RES"</formula>
    </cfRule>
    <cfRule type="expression" dxfId="668" priority="564">
      <formula>$D52="SMOD"</formula>
    </cfRule>
    <cfRule type="expression" dxfId="667" priority="565">
      <formula>$D52="CDMOD"</formula>
    </cfRule>
    <cfRule type="expression" dxfId="666" priority="566">
      <formula>$D52="ABMOD"</formula>
    </cfRule>
    <cfRule type="expression" dxfId="665" priority="567">
      <formula>$D52="NBC"</formula>
    </cfRule>
    <cfRule type="expression" dxfId="664" priority="568">
      <formula>$D52="NAC"</formula>
    </cfRule>
    <cfRule type="expression" dxfId="663" priority="569">
      <formula>$D52="SND"</formula>
    </cfRule>
    <cfRule type="expression" dxfId="662" priority="570">
      <formula>$D52="SNC"</formula>
    </cfRule>
    <cfRule type="expression" dxfId="661" priority="571">
      <formula>$D52="SNB"</formula>
    </cfRule>
    <cfRule type="expression" dxfId="660" priority="572">
      <formula>$D52="SNA"</formula>
    </cfRule>
  </conditionalFormatting>
  <conditionalFormatting sqref="G59:G63">
    <cfRule type="expression" dxfId="659" priority="551">
      <formula>$D59="OPN"</formula>
    </cfRule>
    <cfRule type="expression" dxfId="658" priority="552">
      <formula>$D59="RES"</formula>
    </cfRule>
    <cfRule type="expression" dxfId="657" priority="553">
      <formula>$D59="SMOD"</formula>
    </cfRule>
    <cfRule type="expression" dxfId="656" priority="554">
      <formula>$D59="CDMOD"</formula>
    </cfRule>
    <cfRule type="expression" dxfId="655" priority="555">
      <formula>$D59="ABMOD"</formula>
    </cfRule>
    <cfRule type="expression" dxfId="654" priority="556">
      <formula>$D59="NBC"</formula>
    </cfRule>
    <cfRule type="expression" dxfId="653" priority="557">
      <formula>$D59="NAC"</formula>
    </cfRule>
    <cfRule type="expression" dxfId="652" priority="558">
      <formula>$D59="SND"</formula>
    </cfRule>
    <cfRule type="expression" dxfId="651" priority="559">
      <formula>$D59="SNC"</formula>
    </cfRule>
    <cfRule type="expression" dxfId="650" priority="560">
      <formula>$D59="SNB"</formula>
    </cfRule>
    <cfRule type="expression" dxfId="649" priority="561">
      <formula>$D59="SNA"</formula>
    </cfRule>
  </conditionalFormatting>
  <conditionalFormatting sqref="G66:G70">
    <cfRule type="expression" dxfId="648" priority="540">
      <formula>$D66="OPN"</formula>
    </cfRule>
    <cfRule type="expression" dxfId="647" priority="541">
      <formula>$D66="RES"</formula>
    </cfRule>
    <cfRule type="expression" dxfId="646" priority="542">
      <formula>$D66="SMOD"</formula>
    </cfRule>
    <cfRule type="expression" dxfId="645" priority="543">
      <formula>$D66="CDMOD"</formula>
    </cfRule>
    <cfRule type="expression" dxfId="644" priority="544">
      <formula>$D66="ABMOD"</formula>
    </cfRule>
    <cfRule type="expression" dxfId="643" priority="545">
      <formula>$D66="NBC"</formula>
    </cfRule>
    <cfRule type="expression" dxfId="642" priority="546">
      <formula>$D66="NAC"</formula>
    </cfRule>
    <cfRule type="expression" dxfId="641" priority="547">
      <formula>$D66="SND"</formula>
    </cfRule>
    <cfRule type="expression" dxfId="640" priority="548">
      <formula>$D66="SNC"</formula>
    </cfRule>
    <cfRule type="expression" dxfId="639" priority="549">
      <formula>$D66="SNB"</formula>
    </cfRule>
    <cfRule type="expression" dxfId="638" priority="550">
      <formula>$D66="SNA"</formula>
    </cfRule>
  </conditionalFormatting>
  <conditionalFormatting sqref="G87:G91">
    <cfRule type="expression" dxfId="637" priority="507">
      <formula>$D87="OPN"</formula>
    </cfRule>
    <cfRule type="expression" dxfId="636" priority="508">
      <formula>$D87="RES"</formula>
    </cfRule>
    <cfRule type="expression" dxfId="635" priority="509">
      <formula>$D87="SMOD"</formula>
    </cfRule>
    <cfRule type="expression" dxfId="634" priority="510">
      <formula>$D87="CDMOD"</formula>
    </cfRule>
    <cfRule type="expression" dxfId="633" priority="511">
      <formula>$D87="ABMOD"</formula>
    </cfRule>
    <cfRule type="expression" dxfId="632" priority="512">
      <formula>$D87="NBC"</formula>
    </cfRule>
    <cfRule type="expression" dxfId="631" priority="513">
      <formula>$D87="NAC"</formula>
    </cfRule>
    <cfRule type="expression" dxfId="630" priority="514">
      <formula>$D87="SND"</formula>
    </cfRule>
    <cfRule type="expression" dxfId="629" priority="515">
      <formula>$D87="SNC"</formula>
    </cfRule>
    <cfRule type="expression" dxfId="628" priority="516">
      <formula>$D87="SNB"</formula>
    </cfRule>
    <cfRule type="expression" dxfId="627" priority="517">
      <formula>$D87="SNA"</formula>
    </cfRule>
  </conditionalFormatting>
  <conditionalFormatting sqref="G94:G98">
    <cfRule type="expression" dxfId="626" priority="496">
      <formula>$D94="OPN"</formula>
    </cfRule>
    <cfRule type="expression" dxfId="625" priority="497">
      <formula>$D94="RES"</formula>
    </cfRule>
    <cfRule type="expression" dxfId="624" priority="498">
      <formula>$D94="SMOD"</formula>
    </cfRule>
    <cfRule type="expression" dxfId="623" priority="499">
      <formula>$D94="CDMOD"</formula>
    </cfRule>
    <cfRule type="expression" dxfId="622" priority="500">
      <formula>$D94="ABMOD"</formula>
    </cfRule>
    <cfRule type="expression" dxfId="621" priority="501">
      <formula>$D94="NBC"</formula>
    </cfRule>
    <cfRule type="expression" dxfId="620" priority="502">
      <formula>$D94="NAC"</formula>
    </cfRule>
    <cfRule type="expression" dxfId="619" priority="503">
      <formula>$D94="SND"</formula>
    </cfRule>
    <cfRule type="expression" dxfId="618" priority="504">
      <formula>$D94="SNC"</formula>
    </cfRule>
    <cfRule type="expression" dxfId="617" priority="505">
      <formula>$D94="SNB"</formula>
    </cfRule>
    <cfRule type="expression" dxfId="616" priority="506">
      <formula>$D94="SNA"</formula>
    </cfRule>
  </conditionalFormatting>
  <conditionalFormatting sqref="G101:G105">
    <cfRule type="expression" dxfId="615" priority="485">
      <formula>$D101="OPN"</formula>
    </cfRule>
    <cfRule type="expression" dxfId="614" priority="486">
      <formula>$D101="RES"</formula>
    </cfRule>
    <cfRule type="expression" dxfId="613" priority="487">
      <formula>$D101="SMOD"</formula>
    </cfRule>
    <cfRule type="expression" dxfId="612" priority="488">
      <formula>$D101="CDMOD"</formula>
    </cfRule>
    <cfRule type="expression" dxfId="611" priority="489">
      <formula>$D101="ABMOD"</formula>
    </cfRule>
    <cfRule type="expression" dxfId="610" priority="490">
      <formula>$D101="NBC"</formula>
    </cfRule>
    <cfRule type="expression" dxfId="609" priority="491">
      <formula>$D101="NAC"</formula>
    </cfRule>
    <cfRule type="expression" dxfId="608" priority="492">
      <formula>$D101="SND"</formula>
    </cfRule>
    <cfRule type="expression" dxfId="607" priority="493">
      <formula>$D101="SNC"</formula>
    </cfRule>
    <cfRule type="expression" dxfId="606" priority="494">
      <formula>$D101="SNB"</formula>
    </cfRule>
    <cfRule type="expression" dxfId="605" priority="495">
      <formula>$D101="SNA"</formula>
    </cfRule>
  </conditionalFormatting>
  <conditionalFormatting sqref="G108 G110:G112">
    <cfRule type="expression" dxfId="604" priority="474">
      <formula>$D108="OPN"</formula>
    </cfRule>
    <cfRule type="expression" dxfId="603" priority="475">
      <formula>$D108="RES"</formula>
    </cfRule>
    <cfRule type="expression" dxfId="602" priority="476">
      <formula>$D108="SMOD"</formula>
    </cfRule>
    <cfRule type="expression" dxfId="601" priority="477">
      <formula>$D108="CDMOD"</formula>
    </cfRule>
    <cfRule type="expression" dxfId="600" priority="478">
      <formula>$D108="ABMOD"</formula>
    </cfRule>
    <cfRule type="expression" dxfId="599" priority="479">
      <formula>$D108="NBC"</formula>
    </cfRule>
    <cfRule type="expression" dxfId="598" priority="480">
      <formula>$D108="NAC"</formula>
    </cfRule>
    <cfRule type="expression" dxfId="597" priority="481">
      <formula>$D108="SND"</formula>
    </cfRule>
    <cfRule type="expression" dxfId="596" priority="482">
      <formula>$D108="SNC"</formula>
    </cfRule>
    <cfRule type="expression" dxfId="595" priority="483">
      <formula>$D108="SNB"</formula>
    </cfRule>
    <cfRule type="expression" dxfId="594" priority="484">
      <formula>$D108="SNA"</formula>
    </cfRule>
  </conditionalFormatting>
  <conditionalFormatting sqref="H13">
    <cfRule type="expression" dxfId="593" priority="463">
      <formula>$D13="OPN"</formula>
    </cfRule>
    <cfRule type="expression" dxfId="592" priority="464">
      <formula>$D13="RES"</formula>
    </cfRule>
    <cfRule type="expression" dxfId="591" priority="465">
      <formula>$D13="SMOD"</formula>
    </cfRule>
    <cfRule type="expression" dxfId="590" priority="466">
      <formula>$D13="CDMOD"</formula>
    </cfRule>
    <cfRule type="expression" dxfId="589" priority="467">
      <formula>$D13="ABMOD"</formula>
    </cfRule>
    <cfRule type="expression" dxfId="588" priority="468">
      <formula>$D13="NBC"</formula>
    </cfRule>
    <cfRule type="expression" dxfId="587" priority="469">
      <formula>$D13="NAC"</formula>
    </cfRule>
    <cfRule type="expression" dxfId="586" priority="470">
      <formula>$D13="SND"</formula>
    </cfRule>
    <cfRule type="expression" dxfId="585" priority="471">
      <formula>$D13="SNC"</formula>
    </cfRule>
    <cfRule type="expression" dxfId="584" priority="472">
      <formula>$D13="SNB"</formula>
    </cfRule>
    <cfRule type="expression" dxfId="583" priority="473">
      <formula>$D13="SNA"</formula>
    </cfRule>
  </conditionalFormatting>
  <conditionalFormatting sqref="F13:G13 B13:D13 M13:O13">
    <cfRule type="expression" dxfId="582" priority="452">
      <formula>$D13="OPN"</formula>
    </cfRule>
    <cfRule type="expression" dxfId="581" priority="453">
      <formula>$D13="RES"</formula>
    </cfRule>
    <cfRule type="expression" dxfId="580" priority="454">
      <formula>$D13="SMOD"</formula>
    </cfRule>
    <cfRule type="expression" dxfId="579" priority="455">
      <formula>$D13="CDMOD"</formula>
    </cfRule>
    <cfRule type="expression" dxfId="578" priority="456">
      <formula>$D13="ABMOD"</formula>
    </cfRule>
    <cfRule type="expression" dxfId="577" priority="457">
      <formula>$D13="NBC"</formula>
    </cfRule>
    <cfRule type="expression" dxfId="576" priority="458">
      <formula>$D13="NAC"</formula>
    </cfRule>
    <cfRule type="expression" dxfId="575" priority="459">
      <formula>$D13="SND"</formula>
    </cfRule>
    <cfRule type="expression" dxfId="574" priority="460">
      <formula>$D13="SNC"</formula>
    </cfRule>
    <cfRule type="expression" dxfId="573" priority="461">
      <formula>$D13="SNB"</formula>
    </cfRule>
    <cfRule type="expression" dxfId="572" priority="462">
      <formula>$D13="SNA"</formula>
    </cfRule>
  </conditionalFormatting>
  <conditionalFormatting sqref="H38:H42">
    <cfRule type="expression" dxfId="571" priority="441">
      <formula>$D38="OPN"</formula>
    </cfRule>
    <cfRule type="expression" dxfId="570" priority="442">
      <formula>$D38="RES"</formula>
    </cfRule>
    <cfRule type="expression" dxfId="569" priority="443">
      <formula>$D38="SMOD"</formula>
    </cfRule>
    <cfRule type="expression" dxfId="568" priority="444">
      <formula>$D38="CDMOD"</formula>
    </cfRule>
    <cfRule type="expression" dxfId="567" priority="445">
      <formula>$D38="ABMOD"</formula>
    </cfRule>
    <cfRule type="expression" dxfId="566" priority="446">
      <formula>$D38="NBC"</formula>
    </cfRule>
    <cfRule type="expression" dxfId="565" priority="447">
      <formula>$D38="NAC"</formula>
    </cfRule>
    <cfRule type="expression" dxfId="564" priority="448">
      <formula>$D38="SND"</formula>
    </cfRule>
    <cfRule type="expression" dxfId="563" priority="449">
      <formula>$D38="SNC"</formula>
    </cfRule>
    <cfRule type="expression" dxfId="562" priority="450">
      <formula>$D38="SNB"</formula>
    </cfRule>
    <cfRule type="expression" dxfId="561" priority="451">
      <formula>$D38="SNA"</formula>
    </cfRule>
  </conditionalFormatting>
  <conditionalFormatting sqref="H45:H49">
    <cfRule type="expression" dxfId="560" priority="430">
      <formula>$D45="OPN"</formula>
    </cfRule>
    <cfRule type="expression" dxfId="559" priority="431">
      <formula>$D45="RES"</formula>
    </cfRule>
    <cfRule type="expression" dxfId="558" priority="432">
      <formula>$D45="SMOD"</formula>
    </cfRule>
    <cfRule type="expression" dxfId="557" priority="433">
      <formula>$D45="CDMOD"</formula>
    </cfRule>
    <cfRule type="expression" dxfId="556" priority="434">
      <formula>$D45="ABMOD"</formula>
    </cfRule>
    <cfRule type="expression" dxfId="555" priority="435">
      <formula>$D45="NBC"</formula>
    </cfRule>
    <cfRule type="expression" dxfId="554" priority="436">
      <formula>$D45="NAC"</formula>
    </cfRule>
    <cfRule type="expression" dxfId="553" priority="437">
      <formula>$D45="SND"</formula>
    </cfRule>
    <cfRule type="expression" dxfId="552" priority="438">
      <formula>$D45="SNC"</formula>
    </cfRule>
    <cfRule type="expression" dxfId="551" priority="439">
      <formula>$D45="SNB"</formula>
    </cfRule>
    <cfRule type="expression" dxfId="550" priority="440">
      <formula>$D45="SNA"</formula>
    </cfRule>
  </conditionalFormatting>
  <conditionalFormatting sqref="H52:H56">
    <cfRule type="expression" dxfId="549" priority="419">
      <formula>$D52="OPN"</formula>
    </cfRule>
    <cfRule type="expression" dxfId="548" priority="420">
      <formula>$D52="RES"</formula>
    </cfRule>
    <cfRule type="expression" dxfId="547" priority="421">
      <formula>$D52="SMOD"</formula>
    </cfRule>
    <cfRule type="expression" dxfId="546" priority="422">
      <formula>$D52="CDMOD"</formula>
    </cfRule>
    <cfRule type="expression" dxfId="545" priority="423">
      <formula>$D52="ABMOD"</formula>
    </cfRule>
    <cfRule type="expression" dxfId="544" priority="424">
      <formula>$D52="NBC"</formula>
    </cfRule>
    <cfRule type="expression" dxfId="543" priority="425">
      <formula>$D52="NAC"</formula>
    </cfRule>
    <cfRule type="expression" dxfId="542" priority="426">
      <formula>$D52="SND"</formula>
    </cfRule>
    <cfRule type="expression" dxfId="541" priority="427">
      <formula>$D52="SNC"</formula>
    </cfRule>
    <cfRule type="expression" dxfId="540" priority="428">
      <formula>$D52="SNB"</formula>
    </cfRule>
    <cfRule type="expression" dxfId="539" priority="429">
      <formula>$D52="SNA"</formula>
    </cfRule>
  </conditionalFormatting>
  <conditionalFormatting sqref="H59:H63">
    <cfRule type="expression" dxfId="538" priority="408">
      <formula>$D59="OPN"</formula>
    </cfRule>
    <cfRule type="expression" dxfId="537" priority="409">
      <formula>$D59="RES"</formula>
    </cfRule>
    <cfRule type="expression" dxfId="536" priority="410">
      <formula>$D59="SMOD"</formula>
    </cfRule>
    <cfRule type="expression" dxfId="535" priority="411">
      <formula>$D59="CDMOD"</formula>
    </cfRule>
    <cfRule type="expression" dxfId="534" priority="412">
      <formula>$D59="ABMOD"</formula>
    </cfRule>
    <cfRule type="expression" dxfId="533" priority="413">
      <formula>$D59="NBC"</formula>
    </cfRule>
    <cfRule type="expression" dxfId="532" priority="414">
      <formula>$D59="NAC"</formula>
    </cfRule>
    <cfRule type="expression" dxfId="531" priority="415">
      <formula>$D59="SND"</formula>
    </cfRule>
    <cfRule type="expression" dxfId="530" priority="416">
      <formula>$D59="SNC"</formula>
    </cfRule>
    <cfRule type="expression" dxfId="529" priority="417">
      <formula>$D59="SNB"</formula>
    </cfRule>
    <cfRule type="expression" dxfId="528" priority="418">
      <formula>$D59="SNA"</formula>
    </cfRule>
  </conditionalFormatting>
  <conditionalFormatting sqref="H66:H70">
    <cfRule type="expression" dxfId="527" priority="397">
      <formula>$D66="OPN"</formula>
    </cfRule>
    <cfRule type="expression" dxfId="526" priority="398">
      <formula>$D66="RES"</formula>
    </cfRule>
    <cfRule type="expression" dxfId="525" priority="399">
      <formula>$D66="SMOD"</formula>
    </cfRule>
    <cfRule type="expression" dxfId="524" priority="400">
      <formula>$D66="CDMOD"</formula>
    </cfRule>
    <cfRule type="expression" dxfId="523" priority="401">
      <formula>$D66="ABMOD"</formula>
    </cfRule>
    <cfRule type="expression" dxfId="522" priority="402">
      <formula>$D66="NBC"</formula>
    </cfRule>
    <cfRule type="expression" dxfId="521" priority="403">
      <formula>$D66="NAC"</formula>
    </cfRule>
    <cfRule type="expression" dxfId="520" priority="404">
      <formula>$D66="SND"</formula>
    </cfRule>
    <cfRule type="expression" dxfId="519" priority="405">
      <formula>$D66="SNC"</formula>
    </cfRule>
    <cfRule type="expression" dxfId="518" priority="406">
      <formula>$D66="SNB"</formula>
    </cfRule>
    <cfRule type="expression" dxfId="517" priority="407">
      <formula>$D66="SNA"</formula>
    </cfRule>
  </conditionalFormatting>
  <conditionalFormatting sqref="H73:H77">
    <cfRule type="expression" dxfId="516" priority="386">
      <formula>$D73="OPN"</formula>
    </cfRule>
    <cfRule type="expression" dxfId="515" priority="387">
      <formula>$D73="RES"</formula>
    </cfRule>
    <cfRule type="expression" dxfId="514" priority="388">
      <formula>$D73="SMOD"</formula>
    </cfRule>
    <cfRule type="expression" dxfId="513" priority="389">
      <formula>$D73="CDMOD"</formula>
    </cfRule>
    <cfRule type="expression" dxfId="512" priority="390">
      <formula>$D73="ABMOD"</formula>
    </cfRule>
    <cfRule type="expression" dxfId="511" priority="391">
      <formula>$D73="NBC"</formula>
    </cfRule>
    <cfRule type="expression" dxfId="510" priority="392">
      <formula>$D73="NAC"</formula>
    </cfRule>
    <cfRule type="expression" dxfId="509" priority="393">
      <formula>$D73="SND"</formula>
    </cfRule>
    <cfRule type="expression" dxfId="508" priority="394">
      <formula>$D73="SNC"</formula>
    </cfRule>
    <cfRule type="expression" dxfId="507" priority="395">
      <formula>$D73="SNB"</formula>
    </cfRule>
    <cfRule type="expression" dxfId="506" priority="396">
      <formula>$D73="SNA"</formula>
    </cfRule>
  </conditionalFormatting>
  <conditionalFormatting sqref="H80:H84">
    <cfRule type="expression" dxfId="505" priority="375">
      <formula>$D80="OPN"</formula>
    </cfRule>
    <cfRule type="expression" dxfId="504" priority="376">
      <formula>$D80="RES"</formula>
    </cfRule>
    <cfRule type="expression" dxfId="503" priority="377">
      <formula>$D80="SMOD"</formula>
    </cfRule>
    <cfRule type="expression" dxfId="502" priority="378">
      <formula>$D80="CDMOD"</formula>
    </cfRule>
    <cfRule type="expression" dxfId="501" priority="379">
      <formula>$D80="ABMOD"</formula>
    </cfRule>
    <cfRule type="expression" dxfId="500" priority="380">
      <formula>$D80="NBC"</formula>
    </cfRule>
    <cfRule type="expression" dxfId="499" priority="381">
      <formula>$D80="NAC"</formula>
    </cfRule>
    <cfRule type="expression" dxfId="498" priority="382">
      <formula>$D80="SND"</formula>
    </cfRule>
    <cfRule type="expression" dxfId="497" priority="383">
      <formula>$D80="SNC"</formula>
    </cfRule>
    <cfRule type="expression" dxfId="496" priority="384">
      <formula>$D80="SNB"</formula>
    </cfRule>
    <cfRule type="expression" dxfId="495" priority="385">
      <formula>$D80="SNA"</formula>
    </cfRule>
  </conditionalFormatting>
  <conditionalFormatting sqref="H87:H91">
    <cfRule type="expression" dxfId="494" priority="364">
      <formula>$D87="OPN"</formula>
    </cfRule>
    <cfRule type="expression" dxfId="493" priority="365">
      <formula>$D87="RES"</formula>
    </cfRule>
    <cfRule type="expression" dxfId="492" priority="366">
      <formula>$D87="SMOD"</formula>
    </cfRule>
    <cfRule type="expression" dxfId="491" priority="367">
      <formula>$D87="CDMOD"</formula>
    </cfRule>
    <cfRule type="expression" dxfId="490" priority="368">
      <formula>$D87="ABMOD"</formula>
    </cfRule>
    <cfRule type="expression" dxfId="489" priority="369">
      <formula>$D87="NBC"</formula>
    </cfRule>
    <cfRule type="expression" dxfId="488" priority="370">
      <formula>$D87="NAC"</formula>
    </cfRule>
    <cfRule type="expression" dxfId="487" priority="371">
      <formula>$D87="SND"</formula>
    </cfRule>
    <cfRule type="expression" dxfId="486" priority="372">
      <formula>$D87="SNC"</formula>
    </cfRule>
    <cfRule type="expression" dxfId="485" priority="373">
      <formula>$D87="SNB"</formula>
    </cfRule>
    <cfRule type="expression" dxfId="484" priority="374">
      <formula>$D87="SNA"</formula>
    </cfRule>
  </conditionalFormatting>
  <conditionalFormatting sqref="H94:H98">
    <cfRule type="expression" dxfId="483" priority="353">
      <formula>$D94="OPN"</formula>
    </cfRule>
    <cfRule type="expression" dxfId="482" priority="354">
      <formula>$D94="RES"</formula>
    </cfRule>
    <cfRule type="expression" dxfId="481" priority="355">
      <formula>$D94="SMOD"</formula>
    </cfRule>
    <cfRule type="expression" dxfId="480" priority="356">
      <formula>$D94="CDMOD"</formula>
    </cfRule>
    <cfRule type="expression" dxfId="479" priority="357">
      <formula>$D94="ABMOD"</formula>
    </cfRule>
    <cfRule type="expression" dxfId="478" priority="358">
      <formula>$D94="NBC"</formula>
    </cfRule>
    <cfRule type="expression" dxfId="477" priority="359">
      <formula>$D94="NAC"</formula>
    </cfRule>
    <cfRule type="expression" dxfId="476" priority="360">
      <formula>$D94="SND"</formula>
    </cfRule>
    <cfRule type="expression" dxfId="475" priority="361">
      <formula>$D94="SNC"</formula>
    </cfRule>
    <cfRule type="expression" dxfId="474" priority="362">
      <formula>$D94="SNB"</formula>
    </cfRule>
    <cfRule type="expression" dxfId="473" priority="363">
      <formula>$D94="SNA"</formula>
    </cfRule>
  </conditionalFormatting>
  <conditionalFormatting sqref="H101:H105">
    <cfRule type="expression" dxfId="472" priority="342">
      <formula>$D101="OPN"</formula>
    </cfRule>
    <cfRule type="expression" dxfId="471" priority="343">
      <formula>$D101="RES"</formula>
    </cfRule>
    <cfRule type="expression" dxfId="470" priority="344">
      <formula>$D101="SMOD"</formula>
    </cfRule>
    <cfRule type="expression" dxfId="469" priority="345">
      <formula>$D101="CDMOD"</formula>
    </cfRule>
    <cfRule type="expression" dxfId="468" priority="346">
      <formula>$D101="ABMOD"</formula>
    </cfRule>
    <cfRule type="expression" dxfId="467" priority="347">
      <formula>$D101="NBC"</formula>
    </cfRule>
    <cfRule type="expression" dxfId="466" priority="348">
      <formula>$D101="NAC"</formula>
    </cfRule>
    <cfRule type="expression" dxfId="465" priority="349">
      <formula>$D101="SND"</formula>
    </cfRule>
    <cfRule type="expression" dxfId="464" priority="350">
      <formula>$D101="SNC"</formula>
    </cfRule>
    <cfRule type="expression" dxfId="463" priority="351">
      <formula>$D101="SNB"</formula>
    </cfRule>
    <cfRule type="expression" dxfId="462" priority="352">
      <formula>$D101="SNA"</formula>
    </cfRule>
  </conditionalFormatting>
  <conditionalFormatting sqref="H108 H110:H112">
    <cfRule type="expression" dxfId="461" priority="331">
      <formula>$D108="OPN"</formula>
    </cfRule>
    <cfRule type="expression" dxfId="460" priority="332">
      <formula>$D108="RES"</formula>
    </cfRule>
    <cfRule type="expression" dxfId="459" priority="333">
      <formula>$D108="SMOD"</formula>
    </cfRule>
    <cfRule type="expression" dxfId="458" priority="334">
      <formula>$D108="CDMOD"</formula>
    </cfRule>
    <cfRule type="expression" dxfId="457" priority="335">
      <formula>$D108="ABMOD"</formula>
    </cfRule>
    <cfRule type="expression" dxfId="456" priority="336">
      <formula>$D108="NBC"</formula>
    </cfRule>
    <cfRule type="expression" dxfId="455" priority="337">
      <formula>$D108="NAC"</formula>
    </cfRule>
    <cfRule type="expression" dxfId="454" priority="338">
      <formula>$D108="SND"</formula>
    </cfRule>
    <cfRule type="expression" dxfId="453" priority="339">
      <formula>$D108="SNC"</formula>
    </cfRule>
    <cfRule type="expression" dxfId="452" priority="340">
      <formula>$D108="SNB"</formula>
    </cfRule>
    <cfRule type="expression" dxfId="451" priority="341">
      <formula>$D108="SNA"</formula>
    </cfRule>
  </conditionalFormatting>
  <conditionalFormatting sqref="H12">
    <cfRule type="expression" dxfId="450" priority="320">
      <formula>$D12="OPN"</formula>
    </cfRule>
    <cfRule type="expression" dxfId="449" priority="321">
      <formula>$D12="RES"</formula>
    </cfRule>
    <cfRule type="expression" dxfId="448" priority="322">
      <formula>$D12="SMOD"</formula>
    </cfRule>
    <cfRule type="expression" dxfId="447" priority="323">
      <formula>$D12="CDMOD"</formula>
    </cfRule>
    <cfRule type="expression" dxfId="446" priority="324">
      <formula>$D12="ABMOD"</formula>
    </cfRule>
    <cfRule type="expression" dxfId="445" priority="325">
      <formula>$D12="NBC"</formula>
    </cfRule>
    <cfRule type="expression" dxfId="444" priority="326">
      <formula>$D12="NAC"</formula>
    </cfRule>
    <cfRule type="expression" dxfId="443" priority="327">
      <formula>$D12="SND"</formula>
    </cfRule>
    <cfRule type="expression" dxfId="442" priority="328">
      <formula>$D12="SNC"</formula>
    </cfRule>
    <cfRule type="expression" dxfId="441" priority="329">
      <formula>$D12="SNB"</formula>
    </cfRule>
    <cfRule type="expression" dxfId="440" priority="330">
      <formula>$D12="SNA"</formula>
    </cfRule>
  </conditionalFormatting>
  <conditionalFormatting sqref="F12:G12 B12:D12 M12:O12">
    <cfRule type="expression" dxfId="439" priority="309">
      <formula>$D12="OPN"</formula>
    </cfRule>
    <cfRule type="expression" dxfId="438" priority="310">
      <formula>$D12="RES"</formula>
    </cfRule>
    <cfRule type="expression" dxfId="437" priority="311">
      <formula>$D12="SMOD"</formula>
    </cfRule>
    <cfRule type="expression" dxfId="436" priority="312">
      <formula>$D12="CDMOD"</formula>
    </cfRule>
    <cfRule type="expression" dxfId="435" priority="313">
      <formula>$D12="ABMOD"</formula>
    </cfRule>
    <cfRule type="expression" dxfId="434" priority="314">
      <formula>$D12="NBC"</formula>
    </cfRule>
    <cfRule type="expression" dxfId="433" priority="315">
      <formula>$D12="NAC"</formula>
    </cfRule>
    <cfRule type="expression" dxfId="432" priority="316">
      <formula>$D12="SND"</formula>
    </cfRule>
    <cfRule type="expression" dxfId="431" priority="317">
      <formula>$D12="SNC"</formula>
    </cfRule>
    <cfRule type="expression" dxfId="430" priority="318">
      <formula>$D12="SNB"</formula>
    </cfRule>
    <cfRule type="expression" dxfId="429" priority="319">
      <formula>$D12="SNA"</formula>
    </cfRule>
  </conditionalFormatting>
  <conditionalFormatting sqref="G19:H20 M19:O20">
    <cfRule type="expression" dxfId="428" priority="298">
      <formula>$D19="OPN"</formula>
    </cfRule>
    <cfRule type="expression" dxfId="427" priority="299">
      <formula>$D19="RES"</formula>
    </cfRule>
    <cfRule type="expression" dxfId="426" priority="300">
      <formula>$D19="SMOD"</formula>
    </cfRule>
    <cfRule type="expression" dxfId="425" priority="301">
      <formula>$D19="CDMOD"</formula>
    </cfRule>
    <cfRule type="expression" dxfId="424" priority="302">
      <formula>$D19="ABMOD"</formula>
    </cfRule>
    <cfRule type="expression" dxfId="423" priority="303">
      <formula>$D19="NBC"</formula>
    </cfRule>
    <cfRule type="expression" dxfId="422" priority="304">
      <formula>$D19="NAC"</formula>
    </cfRule>
    <cfRule type="expression" dxfId="421" priority="305">
      <formula>$D19="SND"</formula>
    </cfRule>
    <cfRule type="expression" dxfId="420" priority="306">
      <formula>$D19="SNC"</formula>
    </cfRule>
    <cfRule type="expression" dxfId="419" priority="307">
      <formula>$D19="SNB"</formula>
    </cfRule>
    <cfRule type="expression" dxfId="418" priority="308">
      <formula>$D19="SNA"</formula>
    </cfRule>
  </conditionalFormatting>
  <conditionalFormatting sqref="B19:D20 F19:F20">
    <cfRule type="expression" dxfId="417" priority="287">
      <formula>$D19="OPN"</formula>
    </cfRule>
    <cfRule type="expression" dxfId="416" priority="288">
      <formula>$D19="RES"</formula>
    </cfRule>
    <cfRule type="expression" dxfId="415" priority="289">
      <formula>$D19="SMOD"</formula>
    </cfRule>
    <cfRule type="expression" dxfId="414" priority="290">
      <formula>$D19="CDMOD"</formula>
    </cfRule>
    <cfRule type="expression" dxfId="413" priority="291">
      <formula>$D19="ABMOD"</formula>
    </cfRule>
    <cfRule type="expression" dxfId="412" priority="292">
      <formula>$D19="NBC"</formula>
    </cfRule>
    <cfRule type="expression" dxfId="411" priority="293">
      <formula>$D19="NAC"</formula>
    </cfRule>
    <cfRule type="expression" dxfId="410" priority="294">
      <formula>$D19="SND"</formula>
    </cfRule>
    <cfRule type="expression" dxfId="409" priority="295">
      <formula>$D19="SNC"</formula>
    </cfRule>
    <cfRule type="expression" dxfId="408" priority="296">
      <formula>$D19="SNB"</formula>
    </cfRule>
    <cfRule type="expression" dxfId="407" priority="297">
      <formula>$D19="SNA"</formula>
    </cfRule>
  </conditionalFormatting>
  <conditionalFormatting sqref="L11">
    <cfRule type="expression" dxfId="285" priority="276">
      <formula>$D11="OPN"</formula>
    </cfRule>
    <cfRule type="expression" dxfId="284" priority="277">
      <formula>$D11="RES"</formula>
    </cfRule>
    <cfRule type="expression" dxfId="283" priority="278">
      <formula>$D11="SMOD"</formula>
    </cfRule>
    <cfRule type="expression" dxfId="282" priority="279">
      <formula>$D11="CDMOD"</formula>
    </cfRule>
    <cfRule type="expression" dxfId="281" priority="280">
      <formula>$D11="ABMOD"</formula>
    </cfRule>
    <cfRule type="expression" dxfId="280" priority="281">
      <formula>$D11="NBC"</formula>
    </cfRule>
    <cfRule type="expression" dxfId="279" priority="282">
      <formula>$D11="NAC"</formula>
    </cfRule>
    <cfRule type="expression" dxfId="278" priority="283">
      <formula>$D11="SND"</formula>
    </cfRule>
    <cfRule type="expression" dxfId="277" priority="284">
      <formula>$D11="SNC"</formula>
    </cfRule>
    <cfRule type="expression" dxfId="276" priority="285">
      <formula>$D11="SNB"</formula>
    </cfRule>
    <cfRule type="expression" dxfId="275" priority="286">
      <formula>$D11="SNA"</formula>
    </cfRule>
  </conditionalFormatting>
  <conditionalFormatting sqref="H11">
    <cfRule type="expression" dxfId="274" priority="265">
      <formula>$D11="OPN"</formula>
    </cfRule>
    <cfRule type="expression" dxfId="273" priority="266">
      <formula>$D11="RES"</formula>
    </cfRule>
    <cfRule type="expression" dxfId="272" priority="267">
      <formula>$D11="SMOD"</formula>
    </cfRule>
    <cfRule type="expression" dxfId="271" priority="268">
      <formula>$D11="CDMOD"</formula>
    </cfRule>
    <cfRule type="expression" dxfId="270" priority="269">
      <formula>$D11="ABMOD"</formula>
    </cfRule>
    <cfRule type="expression" dxfId="269" priority="270">
      <formula>$D11="NBC"</formula>
    </cfRule>
    <cfRule type="expression" dxfId="268" priority="271">
      <formula>$D11="NAC"</formula>
    </cfRule>
    <cfRule type="expression" dxfId="267" priority="272">
      <formula>$D11="SND"</formula>
    </cfRule>
    <cfRule type="expression" dxfId="266" priority="273">
      <formula>$D11="SNC"</formula>
    </cfRule>
    <cfRule type="expression" dxfId="265" priority="274">
      <formula>$D11="SNB"</formula>
    </cfRule>
    <cfRule type="expression" dxfId="264" priority="275">
      <formula>$D11="SNA"</formula>
    </cfRule>
  </conditionalFormatting>
  <conditionalFormatting sqref="F11:G11 B11:D11 M11:O11">
    <cfRule type="expression" dxfId="263" priority="254">
      <formula>$D11="OPN"</formula>
    </cfRule>
    <cfRule type="expression" dxfId="262" priority="255">
      <formula>$D11="RES"</formula>
    </cfRule>
    <cfRule type="expression" dxfId="261" priority="256">
      <formula>$D11="SMOD"</formula>
    </cfRule>
    <cfRule type="expression" dxfId="260" priority="257">
      <formula>$D11="CDMOD"</formula>
    </cfRule>
    <cfRule type="expression" dxfId="259" priority="258">
      <formula>$D11="ABMOD"</formula>
    </cfRule>
    <cfRule type="expression" dxfId="258" priority="259">
      <formula>$D11="NBC"</formula>
    </cfRule>
    <cfRule type="expression" dxfId="257" priority="260">
      <formula>$D11="NAC"</formula>
    </cfRule>
    <cfRule type="expression" dxfId="256" priority="261">
      <formula>$D11="SND"</formula>
    </cfRule>
    <cfRule type="expression" dxfId="255" priority="262">
      <formula>$D11="SNC"</formula>
    </cfRule>
    <cfRule type="expression" dxfId="254" priority="263">
      <formula>$D11="SNB"</formula>
    </cfRule>
    <cfRule type="expression" dxfId="253" priority="264">
      <formula>$D11="SNA"</formula>
    </cfRule>
  </conditionalFormatting>
  <conditionalFormatting sqref="L38:L42">
    <cfRule type="expression" dxfId="252" priority="243">
      <formula>$D38="OPN"</formula>
    </cfRule>
    <cfRule type="expression" dxfId="251" priority="244">
      <formula>$D38="RES"</formula>
    </cfRule>
    <cfRule type="expression" dxfId="250" priority="245">
      <formula>$D38="SMOD"</formula>
    </cfRule>
    <cfRule type="expression" dxfId="249" priority="246">
      <formula>$D38="CDMOD"</formula>
    </cfRule>
    <cfRule type="expression" dxfId="248" priority="247">
      <formula>$D38="ABMOD"</formula>
    </cfRule>
    <cfRule type="expression" dxfId="247" priority="248">
      <formula>$D38="NBC"</formula>
    </cfRule>
    <cfRule type="expression" dxfId="246" priority="249">
      <formula>$D38="NAC"</formula>
    </cfRule>
    <cfRule type="expression" dxfId="245" priority="250">
      <formula>$D38="SND"</formula>
    </cfRule>
    <cfRule type="expression" dxfId="244" priority="251">
      <formula>$D38="SNC"</formula>
    </cfRule>
    <cfRule type="expression" dxfId="243" priority="252">
      <formula>$D38="SNB"</formula>
    </cfRule>
    <cfRule type="expression" dxfId="242" priority="253">
      <formula>$D38="SNA"</formula>
    </cfRule>
  </conditionalFormatting>
  <conditionalFormatting sqref="L45:L49">
    <cfRule type="expression" dxfId="241" priority="232">
      <formula>$D45="OPN"</formula>
    </cfRule>
    <cfRule type="expression" dxfId="240" priority="233">
      <formula>$D45="RES"</formula>
    </cfRule>
    <cfRule type="expression" dxfId="239" priority="234">
      <formula>$D45="SMOD"</formula>
    </cfRule>
    <cfRule type="expression" dxfId="238" priority="235">
      <formula>$D45="CDMOD"</formula>
    </cfRule>
    <cfRule type="expression" dxfId="237" priority="236">
      <formula>$D45="ABMOD"</formula>
    </cfRule>
    <cfRule type="expression" dxfId="236" priority="237">
      <formula>$D45="NBC"</formula>
    </cfRule>
    <cfRule type="expression" dxfId="235" priority="238">
      <formula>$D45="NAC"</formula>
    </cfRule>
    <cfRule type="expression" dxfId="234" priority="239">
      <formula>$D45="SND"</formula>
    </cfRule>
    <cfRule type="expression" dxfId="233" priority="240">
      <formula>$D45="SNC"</formula>
    </cfRule>
    <cfRule type="expression" dxfId="232" priority="241">
      <formula>$D45="SNB"</formula>
    </cfRule>
    <cfRule type="expression" dxfId="231" priority="242">
      <formula>$D45="SNA"</formula>
    </cfRule>
  </conditionalFormatting>
  <conditionalFormatting sqref="L52:L56">
    <cfRule type="expression" dxfId="219" priority="210">
      <formula>$D52="OPN"</formula>
    </cfRule>
    <cfRule type="expression" dxfId="218" priority="211">
      <formula>$D52="RES"</formula>
    </cfRule>
    <cfRule type="expression" dxfId="217" priority="212">
      <formula>$D52="SMOD"</formula>
    </cfRule>
    <cfRule type="expression" dxfId="216" priority="213">
      <formula>$D52="CDMOD"</formula>
    </cfRule>
    <cfRule type="expression" dxfId="215" priority="214">
      <formula>$D52="ABMOD"</formula>
    </cfRule>
    <cfRule type="expression" dxfId="214" priority="215">
      <formula>$D52="NBC"</formula>
    </cfRule>
    <cfRule type="expression" dxfId="213" priority="216">
      <formula>$D52="NAC"</formula>
    </cfRule>
    <cfRule type="expression" dxfId="212" priority="217">
      <formula>$D52="SND"</formula>
    </cfRule>
    <cfRule type="expression" dxfId="211" priority="218">
      <formula>$D52="SNC"</formula>
    </cfRule>
    <cfRule type="expression" dxfId="210" priority="219">
      <formula>$D52="SNB"</formula>
    </cfRule>
    <cfRule type="expression" dxfId="209" priority="220">
      <formula>$D52="SNA"</formula>
    </cfRule>
  </conditionalFormatting>
  <conditionalFormatting sqref="L59">
    <cfRule type="expression" dxfId="208" priority="199">
      <formula>$D59="OPN"</formula>
    </cfRule>
    <cfRule type="expression" dxfId="207" priority="200">
      <formula>$D59="RES"</formula>
    </cfRule>
    <cfRule type="expression" dxfId="206" priority="201">
      <formula>$D59="SMOD"</formula>
    </cfRule>
    <cfRule type="expression" dxfId="205" priority="202">
      <formula>$D59="CDMOD"</formula>
    </cfRule>
    <cfRule type="expression" dxfId="204" priority="203">
      <formula>$D59="ABMOD"</formula>
    </cfRule>
    <cfRule type="expression" dxfId="203" priority="204">
      <formula>$D59="NBC"</formula>
    </cfRule>
    <cfRule type="expression" dxfId="202" priority="205">
      <formula>$D59="NAC"</formula>
    </cfRule>
    <cfRule type="expression" dxfId="201" priority="206">
      <formula>$D59="SND"</formula>
    </cfRule>
    <cfRule type="expression" dxfId="200" priority="207">
      <formula>$D59="SNC"</formula>
    </cfRule>
    <cfRule type="expression" dxfId="199" priority="208">
      <formula>$D59="SNB"</formula>
    </cfRule>
    <cfRule type="expression" dxfId="198" priority="209">
      <formula>$D59="SNA"</formula>
    </cfRule>
  </conditionalFormatting>
  <conditionalFormatting sqref="L60:L63">
    <cfRule type="expression" dxfId="197" priority="188">
      <formula>$D60="OPN"</formula>
    </cfRule>
    <cfRule type="expression" dxfId="196" priority="189">
      <formula>$D60="RES"</formula>
    </cfRule>
    <cfRule type="expression" dxfId="195" priority="190">
      <formula>$D60="SMOD"</formula>
    </cfRule>
    <cfRule type="expression" dxfId="194" priority="191">
      <formula>$D60="CDMOD"</formula>
    </cfRule>
    <cfRule type="expression" dxfId="193" priority="192">
      <formula>$D60="ABMOD"</formula>
    </cfRule>
    <cfRule type="expression" dxfId="192" priority="193">
      <formula>$D60="NBC"</formula>
    </cfRule>
    <cfRule type="expression" dxfId="191" priority="194">
      <formula>$D60="NAC"</formula>
    </cfRule>
    <cfRule type="expression" dxfId="190" priority="195">
      <formula>$D60="SND"</formula>
    </cfRule>
    <cfRule type="expression" dxfId="189" priority="196">
      <formula>$D60="SNC"</formula>
    </cfRule>
    <cfRule type="expression" dxfId="188" priority="197">
      <formula>$D60="SNB"</formula>
    </cfRule>
    <cfRule type="expression" dxfId="187" priority="198">
      <formula>$D60="SNA"</formula>
    </cfRule>
  </conditionalFormatting>
  <conditionalFormatting sqref="L66:L70">
    <cfRule type="expression" dxfId="186" priority="177">
      <formula>$D66="OPN"</formula>
    </cfRule>
    <cfRule type="expression" dxfId="185" priority="178">
      <formula>$D66="RES"</formula>
    </cfRule>
    <cfRule type="expression" dxfId="184" priority="179">
      <formula>$D66="SMOD"</formula>
    </cfRule>
    <cfRule type="expression" dxfId="183" priority="180">
      <formula>$D66="CDMOD"</formula>
    </cfRule>
    <cfRule type="expression" dxfId="182" priority="181">
      <formula>$D66="ABMOD"</formula>
    </cfRule>
    <cfRule type="expression" dxfId="181" priority="182">
      <formula>$D66="NBC"</formula>
    </cfRule>
    <cfRule type="expression" dxfId="180" priority="183">
      <formula>$D66="NAC"</formula>
    </cfRule>
    <cfRule type="expression" dxfId="179" priority="184">
      <formula>$D66="SND"</formula>
    </cfRule>
    <cfRule type="expression" dxfId="178" priority="185">
      <formula>$D66="SNC"</formula>
    </cfRule>
    <cfRule type="expression" dxfId="177" priority="186">
      <formula>$D66="SNB"</formula>
    </cfRule>
    <cfRule type="expression" dxfId="176" priority="187">
      <formula>$D66="SNA"</formula>
    </cfRule>
  </conditionalFormatting>
  <conditionalFormatting sqref="L73:L77">
    <cfRule type="expression" dxfId="175" priority="166">
      <formula>$D73="OPN"</formula>
    </cfRule>
    <cfRule type="expression" dxfId="174" priority="167">
      <formula>$D73="RES"</formula>
    </cfRule>
    <cfRule type="expression" dxfId="173" priority="168">
      <formula>$D73="SMOD"</formula>
    </cfRule>
    <cfRule type="expression" dxfId="172" priority="169">
      <formula>$D73="CDMOD"</formula>
    </cfRule>
    <cfRule type="expression" dxfId="171" priority="170">
      <formula>$D73="ABMOD"</formula>
    </cfRule>
    <cfRule type="expression" dxfId="170" priority="171">
      <formula>$D73="NBC"</formula>
    </cfRule>
    <cfRule type="expression" dxfId="169" priority="172">
      <formula>$D73="NAC"</formula>
    </cfRule>
    <cfRule type="expression" dxfId="168" priority="173">
      <formula>$D73="SND"</formula>
    </cfRule>
    <cfRule type="expression" dxfId="167" priority="174">
      <formula>$D73="SNC"</formula>
    </cfRule>
    <cfRule type="expression" dxfId="166" priority="175">
      <formula>$D73="SNB"</formula>
    </cfRule>
    <cfRule type="expression" dxfId="165" priority="176">
      <formula>$D73="SNA"</formula>
    </cfRule>
  </conditionalFormatting>
  <conditionalFormatting sqref="L80:L84">
    <cfRule type="expression" dxfId="164" priority="155">
      <formula>$D80="OPN"</formula>
    </cfRule>
    <cfRule type="expression" dxfId="163" priority="156">
      <formula>$D80="RES"</formula>
    </cfRule>
    <cfRule type="expression" dxfId="162" priority="157">
      <formula>$D80="SMOD"</formula>
    </cfRule>
    <cfRule type="expression" dxfId="161" priority="158">
      <formula>$D80="CDMOD"</formula>
    </cfRule>
    <cfRule type="expression" dxfId="160" priority="159">
      <formula>$D80="ABMOD"</formula>
    </cfRule>
    <cfRule type="expression" dxfId="159" priority="160">
      <formula>$D80="NBC"</formula>
    </cfRule>
    <cfRule type="expression" dxfId="158" priority="161">
      <formula>$D80="NAC"</formula>
    </cfRule>
    <cfRule type="expression" dxfId="157" priority="162">
      <formula>$D80="SND"</formula>
    </cfRule>
    <cfRule type="expression" dxfId="156" priority="163">
      <formula>$D80="SNC"</formula>
    </cfRule>
    <cfRule type="expression" dxfId="155" priority="164">
      <formula>$D80="SNB"</formula>
    </cfRule>
    <cfRule type="expression" dxfId="154" priority="165">
      <formula>$D80="SNA"</formula>
    </cfRule>
  </conditionalFormatting>
  <conditionalFormatting sqref="L87:L91">
    <cfRule type="expression" dxfId="153" priority="144">
      <formula>$D87="OPN"</formula>
    </cfRule>
    <cfRule type="expression" dxfId="152" priority="145">
      <formula>$D87="RES"</formula>
    </cfRule>
    <cfRule type="expression" dxfId="151" priority="146">
      <formula>$D87="SMOD"</formula>
    </cfRule>
    <cfRule type="expression" dxfId="150" priority="147">
      <formula>$D87="CDMOD"</formula>
    </cfRule>
    <cfRule type="expression" dxfId="149" priority="148">
      <formula>$D87="ABMOD"</formula>
    </cfRule>
    <cfRule type="expression" dxfId="148" priority="149">
      <formula>$D87="NBC"</formula>
    </cfRule>
    <cfRule type="expression" dxfId="147" priority="150">
      <formula>$D87="NAC"</formula>
    </cfRule>
    <cfRule type="expression" dxfId="146" priority="151">
      <formula>$D87="SND"</formula>
    </cfRule>
    <cfRule type="expression" dxfId="145" priority="152">
      <formula>$D87="SNC"</formula>
    </cfRule>
    <cfRule type="expression" dxfId="144" priority="153">
      <formula>$D87="SNB"</formula>
    </cfRule>
    <cfRule type="expression" dxfId="143" priority="154">
      <formula>$D87="SNA"</formula>
    </cfRule>
  </conditionalFormatting>
  <conditionalFormatting sqref="L94:L98">
    <cfRule type="expression" dxfId="142" priority="133">
      <formula>$D94="OPN"</formula>
    </cfRule>
    <cfRule type="expression" dxfId="141" priority="134">
      <formula>$D94="RES"</formula>
    </cfRule>
    <cfRule type="expression" dxfId="140" priority="135">
      <formula>$D94="SMOD"</formula>
    </cfRule>
    <cfRule type="expression" dxfId="139" priority="136">
      <formula>$D94="CDMOD"</formula>
    </cfRule>
    <cfRule type="expression" dxfId="138" priority="137">
      <formula>$D94="ABMOD"</formula>
    </cfRule>
    <cfRule type="expression" dxfId="137" priority="138">
      <formula>$D94="NBC"</formula>
    </cfRule>
    <cfRule type="expression" dxfId="136" priority="139">
      <formula>$D94="NAC"</formula>
    </cfRule>
    <cfRule type="expression" dxfId="135" priority="140">
      <formula>$D94="SND"</formula>
    </cfRule>
    <cfRule type="expression" dxfId="134" priority="141">
      <formula>$D94="SNC"</formula>
    </cfRule>
    <cfRule type="expression" dxfId="133" priority="142">
      <formula>$D94="SNB"</formula>
    </cfRule>
    <cfRule type="expression" dxfId="132" priority="143">
      <formula>$D94="SNA"</formula>
    </cfRule>
  </conditionalFormatting>
  <conditionalFormatting sqref="L101:L105">
    <cfRule type="expression" dxfId="131" priority="122">
      <formula>$D101="OPN"</formula>
    </cfRule>
    <cfRule type="expression" dxfId="130" priority="123">
      <formula>$D101="RES"</formula>
    </cfRule>
    <cfRule type="expression" dxfId="129" priority="124">
      <formula>$D101="SMOD"</formula>
    </cfRule>
    <cfRule type="expression" dxfId="128" priority="125">
      <formula>$D101="CDMOD"</formula>
    </cfRule>
    <cfRule type="expression" dxfId="127" priority="126">
      <formula>$D101="ABMOD"</formula>
    </cfRule>
    <cfRule type="expression" dxfId="126" priority="127">
      <formula>$D101="NBC"</formula>
    </cfRule>
    <cfRule type="expression" dxfId="125" priority="128">
      <formula>$D101="NAC"</formula>
    </cfRule>
    <cfRule type="expression" dxfId="124" priority="129">
      <formula>$D101="SND"</formula>
    </cfRule>
    <cfRule type="expression" dxfId="123" priority="130">
      <formula>$D101="SNC"</formula>
    </cfRule>
    <cfRule type="expression" dxfId="122" priority="131">
      <formula>$D101="SNB"</formula>
    </cfRule>
    <cfRule type="expression" dxfId="121" priority="132">
      <formula>$D101="SNA"</formula>
    </cfRule>
  </conditionalFormatting>
  <conditionalFormatting sqref="L108:L112">
    <cfRule type="expression" dxfId="120" priority="111">
      <formula>$D108="OPN"</formula>
    </cfRule>
    <cfRule type="expression" dxfId="119" priority="112">
      <formula>$D108="RES"</formula>
    </cfRule>
    <cfRule type="expression" dxfId="118" priority="113">
      <formula>$D108="SMOD"</formula>
    </cfRule>
    <cfRule type="expression" dxfId="117" priority="114">
      <formula>$D108="CDMOD"</formula>
    </cfRule>
    <cfRule type="expression" dxfId="116" priority="115">
      <formula>$D108="ABMOD"</formula>
    </cfRule>
    <cfRule type="expression" dxfId="115" priority="116">
      <formula>$D108="NBC"</formula>
    </cfRule>
    <cfRule type="expression" dxfId="114" priority="117">
      <formula>$D108="NAC"</formula>
    </cfRule>
    <cfRule type="expression" dxfId="113" priority="118">
      <formula>$D108="SND"</formula>
    </cfRule>
    <cfRule type="expression" dxfId="112" priority="119">
      <formula>$D108="SNC"</formula>
    </cfRule>
    <cfRule type="expression" dxfId="111" priority="120">
      <formula>$D108="SNB"</formula>
    </cfRule>
    <cfRule type="expression" dxfId="110" priority="121">
      <formula>$D108="SNA"</formula>
    </cfRule>
  </conditionalFormatting>
  <conditionalFormatting sqref="I87:K91">
    <cfRule type="expression" dxfId="109" priority="100">
      <formula>$D87="OPN"</formula>
    </cfRule>
    <cfRule type="expression" dxfId="108" priority="101">
      <formula>$D87="RES"</formula>
    </cfRule>
    <cfRule type="expression" dxfId="107" priority="102">
      <formula>$D87="SMOD"</formula>
    </cfRule>
    <cfRule type="expression" dxfId="106" priority="103">
      <formula>$D87="CDMOD"</formula>
    </cfRule>
    <cfRule type="expression" dxfId="105" priority="104">
      <formula>$D87="ABMOD"</formula>
    </cfRule>
    <cfRule type="expression" dxfId="104" priority="105">
      <formula>$D87="NBC"</formula>
    </cfRule>
    <cfRule type="expression" dxfId="103" priority="106">
      <formula>$D87="NAC"</formula>
    </cfRule>
    <cfRule type="expression" dxfId="102" priority="107">
      <formula>$D87="SND"</formula>
    </cfRule>
    <cfRule type="expression" dxfId="101" priority="108">
      <formula>$D87="SNC"</formula>
    </cfRule>
    <cfRule type="expression" dxfId="100" priority="109">
      <formula>$D87="SNB"</formula>
    </cfRule>
    <cfRule type="expression" dxfId="99" priority="110">
      <formula>$D87="SNA"</formula>
    </cfRule>
  </conditionalFormatting>
  <conditionalFormatting sqref="I94:K98">
    <cfRule type="expression" dxfId="98" priority="89">
      <formula>$D94="OPN"</formula>
    </cfRule>
    <cfRule type="expression" dxfId="97" priority="90">
      <formula>$D94="RES"</formula>
    </cfRule>
    <cfRule type="expression" dxfId="96" priority="91">
      <formula>$D94="SMOD"</formula>
    </cfRule>
    <cfRule type="expression" dxfId="95" priority="92">
      <formula>$D94="CDMOD"</formula>
    </cfRule>
    <cfRule type="expression" dxfId="94" priority="93">
      <formula>$D94="ABMOD"</formula>
    </cfRule>
    <cfRule type="expression" dxfId="93" priority="94">
      <formula>$D94="NBC"</formula>
    </cfRule>
    <cfRule type="expression" dxfId="92" priority="95">
      <formula>$D94="NAC"</formula>
    </cfRule>
    <cfRule type="expression" dxfId="91" priority="96">
      <formula>$D94="SND"</formula>
    </cfRule>
    <cfRule type="expression" dxfId="90" priority="97">
      <formula>$D94="SNC"</formula>
    </cfRule>
    <cfRule type="expression" dxfId="89" priority="98">
      <formula>$D94="SNB"</formula>
    </cfRule>
    <cfRule type="expression" dxfId="88" priority="99">
      <formula>$D94="SNA"</formula>
    </cfRule>
  </conditionalFormatting>
  <conditionalFormatting sqref="I101:K105">
    <cfRule type="expression" dxfId="87" priority="78">
      <formula>$D101="OPN"</formula>
    </cfRule>
    <cfRule type="expression" dxfId="86" priority="79">
      <formula>$D101="RES"</formula>
    </cfRule>
    <cfRule type="expression" dxfId="85" priority="80">
      <formula>$D101="SMOD"</formula>
    </cfRule>
    <cfRule type="expression" dxfId="84" priority="81">
      <formula>$D101="CDMOD"</formula>
    </cfRule>
    <cfRule type="expression" dxfId="83" priority="82">
      <formula>$D101="ABMOD"</formula>
    </cfRule>
    <cfRule type="expression" dxfId="82" priority="83">
      <formula>$D101="NBC"</formula>
    </cfRule>
    <cfRule type="expression" dxfId="81" priority="84">
      <formula>$D101="NAC"</formula>
    </cfRule>
    <cfRule type="expression" dxfId="80" priority="85">
      <formula>$D101="SND"</formula>
    </cfRule>
    <cfRule type="expression" dxfId="79" priority="86">
      <formula>$D101="SNC"</formula>
    </cfRule>
    <cfRule type="expression" dxfId="78" priority="87">
      <formula>$D101="SNB"</formula>
    </cfRule>
    <cfRule type="expression" dxfId="77" priority="88">
      <formula>$D101="SNA"</formula>
    </cfRule>
  </conditionalFormatting>
  <conditionalFormatting sqref="I108:K112">
    <cfRule type="expression" dxfId="76" priority="67">
      <formula>$D108="OPN"</formula>
    </cfRule>
    <cfRule type="expression" dxfId="75" priority="68">
      <formula>$D108="RES"</formula>
    </cfRule>
    <cfRule type="expression" dxfId="74" priority="69">
      <formula>$D108="SMOD"</formula>
    </cfRule>
    <cfRule type="expression" dxfId="73" priority="70">
      <formula>$D108="CDMOD"</formula>
    </cfRule>
    <cfRule type="expression" dxfId="72" priority="71">
      <formula>$D108="ABMOD"</formula>
    </cfRule>
    <cfRule type="expression" dxfId="71" priority="72">
      <formula>$D108="NBC"</formula>
    </cfRule>
    <cfRule type="expression" dxfId="70" priority="73">
      <formula>$D108="NAC"</formula>
    </cfRule>
    <cfRule type="expression" dxfId="69" priority="74">
      <formula>$D108="SND"</formula>
    </cfRule>
    <cfRule type="expression" dxfId="68" priority="75">
      <formula>$D108="SNC"</formula>
    </cfRule>
    <cfRule type="expression" dxfId="67" priority="76">
      <formula>$D108="SNB"</formula>
    </cfRule>
    <cfRule type="expression" dxfId="66" priority="77">
      <formula>$D108="SNA"</formula>
    </cfRule>
  </conditionalFormatting>
  <conditionalFormatting sqref="I73:K77">
    <cfRule type="expression" dxfId="65" priority="56">
      <formula>$D73="OPN"</formula>
    </cfRule>
    <cfRule type="expression" dxfId="64" priority="57">
      <formula>$D73="RES"</formula>
    </cfRule>
    <cfRule type="expression" dxfId="63" priority="58">
      <formula>$D73="SMOD"</formula>
    </cfRule>
    <cfRule type="expression" dxfId="62" priority="59">
      <formula>$D73="CDMOD"</formula>
    </cfRule>
    <cfRule type="expression" dxfId="61" priority="60">
      <formula>$D73="ABMOD"</formula>
    </cfRule>
    <cfRule type="expression" dxfId="60" priority="61">
      <formula>$D73="NBC"</formula>
    </cfRule>
    <cfRule type="expression" dxfId="59" priority="62">
      <formula>$D73="NAC"</formula>
    </cfRule>
    <cfRule type="expression" dxfId="58" priority="63">
      <formula>$D73="SND"</formula>
    </cfRule>
    <cfRule type="expression" dxfId="57" priority="64">
      <formula>$D73="SNC"</formula>
    </cfRule>
    <cfRule type="expression" dxfId="56" priority="65">
      <formula>$D73="SNB"</formula>
    </cfRule>
    <cfRule type="expression" dxfId="55" priority="66">
      <formula>$D73="SNA"</formula>
    </cfRule>
  </conditionalFormatting>
  <conditionalFormatting sqref="I66:K70">
    <cfRule type="expression" dxfId="54" priority="45">
      <formula>$D66="OPN"</formula>
    </cfRule>
    <cfRule type="expression" dxfId="53" priority="46">
      <formula>$D66="RES"</formula>
    </cfRule>
    <cfRule type="expression" dxfId="52" priority="47">
      <formula>$D66="SMOD"</formula>
    </cfRule>
    <cfRule type="expression" dxfId="51" priority="48">
      <formula>$D66="CDMOD"</formula>
    </cfRule>
    <cfRule type="expression" dxfId="50" priority="49">
      <formula>$D66="ABMOD"</formula>
    </cfRule>
    <cfRule type="expression" dxfId="49" priority="50">
      <formula>$D66="NBC"</formula>
    </cfRule>
    <cfRule type="expression" dxfId="48" priority="51">
      <formula>$D66="NAC"</formula>
    </cfRule>
    <cfRule type="expression" dxfId="47" priority="52">
      <formula>$D66="SND"</formula>
    </cfRule>
    <cfRule type="expression" dxfId="46" priority="53">
      <formula>$D66="SNC"</formula>
    </cfRule>
    <cfRule type="expression" dxfId="45" priority="54">
      <formula>$D66="SNB"</formula>
    </cfRule>
    <cfRule type="expression" dxfId="44" priority="55">
      <formula>$D66="SNA"</formula>
    </cfRule>
  </conditionalFormatting>
  <conditionalFormatting sqref="I59:K63">
    <cfRule type="expression" dxfId="43" priority="34">
      <formula>$D59="OPN"</formula>
    </cfRule>
    <cfRule type="expression" dxfId="42" priority="35">
      <formula>$D59="RES"</formula>
    </cfRule>
    <cfRule type="expression" dxfId="41" priority="36">
      <formula>$D59="SMOD"</formula>
    </cfRule>
    <cfRule type="expression" dxfId="40" priority="37">
      <formula>$D59="CDMOD"</formula>
    </cfRule>
    <cfRule type="expression" dxfId="39" priority="38">
      <formula>$D59="ABMOD"</formula>
    </cfRule>
    <cfRule type="expression" dxfId="38" priority="39">
      <formula>$D59="NBC"</formula>
    </cfRule>
    <cfRule type="expression" dxfId="37" priority="40">
      <formula>$D59="NAC"</formula>
    </cfRule>
    <cfRule type="expression" dxfId="36" priority="41">
      <formula>$D59="SND"</formula>
    </cfRule>
    <cfRule type="expression" dxfId="35" priority="42">
      <formula>$D59="SNC"</formula>
    </cfRule>
    <cfRule type="expression" dxfId="34" priority="43">
      <formula>$D59="SNB"</formula>
    </cfRule>
    <cfRule type="expression" dxfId="33" priority="44">
      <formula>$D59="SNA"</formula>
    </cfRule>
  </conditionalFormatting>
  <conditionalFormatting sqref="I52:K56">
    <cfRule type="expression" dxfId="32" priority="23">
      <formula>$D52="OPN"</formula>
    </cfRule>
    <cfRule type="expression" dxfId="31" priority="24">
      <formula>$D52="RES"</formula>
    </cfRule>
    <cfRule type="expression" dxfId="30" priority="25">
      <formula>$D52="SMOD"</formula>
    </cfRule>
    <cfRule type="expression" dxfId="29" priority="26">
      <formula>$D52="CDMOD"</formula>
    </cfRule>
    <cfRule type="expression" dxfId="28" priority="27">
      <formula>$D52="ABMOD"</formula>
    </cfRule>
    <cfRule type="expression" dxfId="27" priority="28">
      <formula>$D52="NBC"</formula>
    </cfRule>
    <cfRule type="expression" dxfId="26" priority="29">
      <formula>$D52="NAC"</formula>
    </cfRule>
    <cfRule type="expression" dxfId="25" priority="30">
      <formula>$D52="SND"</formula>
    </cfRule>
    <cfRule type="expression" dxfId="24" priority="31">
      <formula>$D52="SNC"</formula>
    </cfRule>
    <cfRule type="expression" dxfId="23" priority="32">
      <formula>$D52="SNB"</formula>
    </cfRule>
    <cfRule type="expression" dxfId="22" priority="33">
      <formula>$D52="SNA"</formula>
    </cfRule>
  </conditionalFormatting>
  <conditionalFormatting sqref="I45:K49">
    <cfRule type="expression" dxfId="21" priority="12">
      <formula>$D45="OPN"</formula>
    </cfRule>
    <cfRule type="expression" dxfId="20" priority="13">
      <formula>$D45="RES"</formula>
    </cfRule>
    <cfRule type="expression" dxfId="19" priority="14">
      <formula>$D45="SMOD"</formula>
    </cfRule>
    <cfRule type="expression" dxfId="18" priority="15">
      <formula>$D45="CDMOD"</formula>
    </cfRule>
    <cfRule type="expression" dxfId="17" priority="16">
      <formula>$D45="ABMOD"</formula>
    </cfRule>
    <cfRule type="expression" dxfId="16" priority="17">
      <formula>$D45="NBC"</formula>
    </cfRule>
    <cfRule type="expression" dxfId="15" priority="18">
      <formula>$D45="NAC"</formula>
    </cfRule>
    <cfRule type="expression" dxfId="14" priority="19">
      <formula>$D45="SND"</formula>
    </cfRule>
    <cfRule type="expression" dxfId="13" priority="20">
      <formula>$D45="SNC"</formula>
    </cfRule>
    <cfRule type="expression" dxfId="12" priority="21">
      <formula>$D45="SNB"</formula>
    </cfRule>
    <cfRule type="expression" dxfId="11" priority="22">
      <formula>$D45="SNA"</formula>
    </cfRule>
  </conditionalFormatting>
  <conditionalFormatting sqref="I38:K42">
    <cfRule type="expression" dxfId="10" priority="1">
      <formula>$D38="OPN"</formula>
    </cfRule>
    <cfRule type="expression" dxfId="9" priority="2">
      <formula>$D38="RES"</formula>
    </cfRule>
    <cfRule type="expression" dxfId="8" priority="3">
      <formula>$D38="SMOD"</formula>
    </cfRule>
    <cfRule type="expression" dxfId="7" priority="4">
      <formula>$D38="CDMOD"</formula>
    </cfRule>
    <cfRule type="expression" dxfId="6" priority="5">
      <formula>$D38="ABMOD"</formula>
    </cfRule>
    <cfRule type="expression" dxfId="5" priority="6">
      <formula>$D38="NBC"</formula>
    </cfRule>
    <cfRule type="expression" dxfId="4" priority="7">
      <formula>$D38="NAC"</formula>
    </cfRule>
    <cfRule type="expression" dxfId="3" priority="8">
      <formula>$D38="SND"</formula>
    </cfRule>
    <cfRule type="expression" dxfId="2" priority="9">
      <formula>$D38="SNC"</formula>
    </cfRule>
    <cfRule type="expression" dxfId="1" priority="10">
      <formula>$D38="SNB"</formula>
    </cfRule>
    <cfRule type="expression" dxfId="0" priority="11">
      <formula>$D38="SNA"</formula>
    </cfRule>
  </conditionalFormatting>
  <pageMargins left="0.75" right="0.75" top="1" bottom="1" header="0.5" footer="0.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31"/>
  <sheetViews>
    <sheetView zoomScale="90" zoomScaleNormal="90" workbookViewId="0">
      <selection activeCell="A2" sqref="A2"/>
    </sheetView>
  </sheetViews>
  <sheetFormatPr defaultColWidth="8.85546875" defaultRowHeight="12.75" x14ac:dyDescent="0.2"/>
  <cols>
    <col min="1" max="1" width="8.140625" style="78" customWidth="1"/>
    <col min="2" max="2" width="23.7109375" style="79" customWidth="1"/>
    <col min="3" max="3" width="20.7109375" style="79" hidden="1" customWidth="1"/>
    <col min="4" max="4" width="8.28515625" style="79" bestFit="1" customWidth="1"/>
    <col min="5" max="5" width="11.5703125" style="79" customWidth="1"/>
    <col min="6" max="6" width="10.7109375" style="79" customWidth="1"/>
    <col min="7" max="7" width="9.28515625" style="79" bestFit="1" customWidth="1"/>
    <col min="8" max="18" width="7.7109375" style="79" customWidth="1"/>
    <col min="19" max="19" width="6.7109375" style="79" customWidth="1"/>
    <col min="20" max="20" width="7.28515625" style="79" bestFit="1" customWidth="1"/>
    <col min="21" max="21" width="8.28515625" style="79" customWidth="1"/>
    <col min="22" max="22" width="8.85546875" style="118" customWidth="1"/>
    <col min="23" max="23" width="8.85546875" style="79" customWidth="1"/>
    <col min="24" max="24" width="14.28515625" style="79" hidden="1" customWidth="1"/>
    <col min="25" max="27" width="8.85546875" style="79" hidden="1" customWidth="1"/>
    <col min="28" max="28" width="11.42578125" style="79" hidden="1" customWidth="1"/>
    <col min="29" max="29" width="8.85546875" style="79" customWidth="1"/>
    <col min="30" max="30" width="5.85546875" style="79" customWidth="1"/>
    <col min="31" max="31" width="8.85546875" style="79"/>
    <col min="32" max="32" width="22.28515625" style="79" customWidth="1"/>
    <col min="33" max="33" width="10.28515625" style="79" customWidth="1"/>
    <col min="34" max="16384" width="8.85546875" style="79"/>
  </cols>
  <sheetData>
    <row r="1" spans="1:33" s="78" customFormat="1" ht="43.15" customHeight="1" thickBot="1" x14ac:dyDescent="0.25">
      <c r="A1" s="237" t="s">
        <v>23</v>
      </c>
      <c r="B1" s="238" t="s">
        <v>1</v>
      </c>
      <c r="C1" s="239" t="s">
        <v>1</v>
      </c>
      <c r="D1" s="239" t="s">
        <v>2</v>
      </c>
      <c r="E1" s="262" t="s">
        <v>24</v>
      </c>
      <c r="F1" s="263"/>
      <c r="G1" s="263" t="s">
        <v>25</v>
      </c>
      <c r="H1" s="240" t="s">
        <v>14</v>
      </c>
      <c r="I1" s="241" t="s">
        <v>13</v>
      </c>
      <c r="J1" s="242" t="s">
        <v>16</v>
      </c>
      <c r="K1" s="243" t="s">
        <v>45</v>
      </c>
      <c r="L1" s="244" t="s">
        <v>44</v>
      </c>
      <c r="M1" s="245" t="s">
        <v>21</v>
      </c>
      <c r="N1" s="246" t="s">
        <v>22</v>
      </c>
      <c r="O1" s="247" t="s">
        <v>43</v>
      </c>
      <c r="P1" s="248" t="s">
        <v>4</v>
      </c>
      <c r="Q1" s="249" t="s">
        <v>5</v>
      </c>
      <c r="R1" s="250" t="s">
        <v>3</v>
      </c>
      <c r="S1" s="214" t="s">
        <v>52</v>
      </c>
      <c r="T1" s="135" t="s">
        <v>64</v>
      </c>
      <c r="U1" s="135" t="s">
        <v>49</v>
      </c>
      <c r="V1" s="138" t="s">
        <v>50</v>
      </c>
      <c r="W1" s="136" t="s">
        <v>51</v>
      </c>
      <c r="X1" s="215" t="s">
        <v>62</v>
      </c>
      <c r="Y1" s="215" t="s">
        <v>2</v>
      </c>
      <c r="Z1" s="215" t="s">
        <v>66</v>
      </c>
      <c r="AA1" s="215" t="s">
        <v>58</v>
      </c>
      <c r="AB1" s="215" t="s">
        <v>63</v>
      </c>
      <c r="AC1" s="214" t="s">
        <v>67</v>
      </c>
      <c r="AE1" s="395" t="s">
        <v>75</v>
      </c>
      <c r="AF1" s="395"/>
      <c r="AG1" s="395"/>
    </row>
    <row r="2" spans="1:33" x14ac:dyDescent="0.2">
      <c r="A2" s="300">
        <v>555</v>
      </c>
      <c r="B2" s="296" t="s">
        <v>110</v>
      </c>
      <c r="C2" s="296" t="s">
        <v>111</v>
      </c>
      <c r="D2" s="299" t="s">
        <v>112</v>
      </c>
      <c r="E2" s="297" t="s">
        <v>113</v>
      </c>
      <c r="F2" s="296"/>
      <c r="G2" s="296" t="s">
        <v>114</v>
      </c>
      <c r="H2" s="257" t="str">
        <f t="shared" ref="H2:R11" si="0">IF($D2=H$1,$S2,"")</f>
        <v/>
      </c>
      <c r="I2" s="257" t="str">
        <f t="shared" si="0"/>
        <v/>
      </c>
      <c r="J2" s="257" t="str">
        <f t="shared" si="0"/>
        <v/>
      </c>
      <c r="K2" s="257" t="str">
        <f t="shared" si="0"/>
        <v/>
      </c>
      <c r="L2" s="257" t="str">
        <f t="shared" si="0"/>
        <v/>
      </c>
      <c r="M2" s="257" t="str">
        <f t="shared" si="0"/>
        <v/>
      </c>
      <c r="N2" s="257" t="str">
        <f t="shared" si="0"/>
        <v/>
      </c>
      <c r="O2" s="257" t="str">
        <f t="shared" si="0"/>
        <v/>
      </c>
      <c r="P2" s="257" t="str">
        <f t="shared" si="0"/>
        <v/>
      </c>
      <c r="Q2" s="257" t="str">
        <f t="shared" si="0"/>
        <v/>
      </c>
      <c r="R2" s="258" t="str">
        <f t="shared" si="0"/>
        <v/>
      </c>
      <c r="S2" s="141">
        <f t="shared" ref="S2:S28" si="1">IFERROR(VLOOKUP($Z2,Points2018,2,0),0)</f>
        <v>0</v>
      </c>
      <c r="T2" s="252">
        <f t="shared" ref="T2:T28" si="2">AB2-S2</f>
        <v>0</v>
      </c>
      <c r="U2" s="253" t="str">
        <f t="shared" ref="U2:U28" si="3">IFERROR(VLOOKUP(D2,BenchmarksRd1,3,0)*86400,"")</f>
        <v/>
      </c>
      <c r="V2" s="254" t="str">
        <f t="shared" ref="V2:V21" si="4">IFERROR((($E2*86400)-U2),"")</f>
        <v/>
      </c>
      <c r="W2" s="255"/>
      <c r="X2" s="232" t="str">
        <f t="shared" ref="X2:X28" si="5">IFERROR(VLOOKUP(D2,Class2019,4,0),"n/a")</f>
        <v>n/a</v>
      </c>
      <c r="Y2" s="145" t="str">
        <f t="shared" ref="Y2:Y28" si="6">IFERROR(VLOOKUP(D2,Class2019,3,0),"n/a")</f>
        <v>n/a</v>
      </c>
      <c r="Z2" s="145" t="str">
        <f>IF($Y2="n/a","",IFERROR(COUNTIF($Y$2:$Y2,"="&amp;Y2),""))</f>
        <v/>
      </c>
      <c r="AA2" s="145">
        <f>COUNTIF($X1:X$2,"&lt;"&amp;X2)</f>
        <v>0</v>
      </c>
      <c r="AB2" s="175">
        <f t="shared" ref="AB2:AB28" si="7">IF($Y2="n/a",0,IFERROR(VLOOKUP(Z2+AA2,Points2019,2,0),15))</f>
        <v>0</v>
      </c>
      <c r="AC2" s="141">
        <f t="shared" ref="AC2:AC28" si="8">(S2+T2+W2)</f>
        <v>0</v>
      </c>
      <c r="AE2" s="177" t="s">
        <v>3</v>
      </c>
      <c r="AF2" s="195" t="s">
        <v>55</v>
      </c>
      <c r="AG2" s="212">
        <v>1.4273495370370371E-3</v>
      </c>
    </row>
    <row r="3" spans="1:33" x14ac:dyDescent="0.2">
      <c r="A3" s="216">
        <v>730</v>
      </c>
      <c r="B3" s="1" t="s">
        <v>115</v>
      </c>
      <c r="C3" s="1" t="s">
        <v>116</v>
      </c>
      <c r="D3" s="8" t="s">
        <v>16</v>
      </c>
      <c r="E3" s="11" t="s">
        <v>117</v>
      </c>
      <c r="F3" s="1"/>
      <c r="G3" s="1" t="s">
        <v>118</v>
      </c>
      <c r="H3" s="176" t="str">
        <f t="shared" si="0"/>
        <v/>
      </c>
      <c r="I3" s="176" t="str">
        <f t="shared" si="0"/>
        <v/>
      </c>
      <c r="J3" s="176">
        <f t="shared" si="0"/>
        <v>100</v>
      </c>
      <c r="K3" s="176" t="str">
        <f t="shared" si="0"/>
        <v/>
      </c>
      <c r="L3" s="176" t="str">
        <f t="shared" si="0"/>
        <v/>
      </c>
      <c r="M3" s="176" t="str">
        <f t="shared" si="0"/>
        <v/>
      </c>
      <c r="N3" s="176" t="str">
        <f t="shared" si="0"/>
        <v/>
      </c>
      <c r="O3" s="176" t="str">
        <f t="shared" si="0"/>
        <v/>
      </c>
      <c r="P3" s="176" t="str">
        <f t="shared" si="0"/>
        <v/>
      </c>
      <c r="Q3" s="176" t="str">
        <f t="shared" si="0"/>
        <v/>
      </c>
      <c r="R3" s="188" t="str">
        <f t="shared" si="0"/>
        <v/>
      </c>
      <c r="S3" s="142">
        <f t="shared" si="1"/>
        <v>100</v>
      </c>
      <c r="T3" s="128">
        <f t="shared" si="2"/>
        <v>0</v>
      </c>
      <c r="U3" s="119">
        <f t="shared" si="3"/>
        <v>111.27300000000001</v>
      </c>
      <c r="V3" s="140">
        <f t="shared" si="4"/>
        <v>2.8609999999999758</v>
      </c>
      <c r="W3" s="77">
        <f>IF(V3&lt;=0,10,IF(V3&lt;1,5,IF(V3&lt;2,0,IF(V3&lt;3,-5,-10))))</f>
        <v>-5</v>
      </c>
      <c r="X3" s="233">
        <f t="shared" si="5"/>
        <v>5</v>
      </c>
      <c r="Y3" s="129">
        <f t="shared" si="6"/>
        <v>9</v>
      </c>
      <c r="Z3" s="129">
        <f>IF($Y3="n/a","",IFERROR(COUNTIF($Y$2:$Y3,"="&amp;Y3),""))</f>
        <v>1</v>
      </c>
      <c r="AA3" s="129">
        <f>COUNTIF($X$2:X2,"&lt;"&amp;X3)</f>
        <v>0</v>
      </c>
      <c r="AB3" s="139">
        <f t="shared" si="7"/>
        <v>100</v>
      </c>
      <c r="AC3" s="142">
        <f t="shared" si="8"/>
        <v>95</v>
      </c>
      <c r="AE3" s="178" t="s">
        <v>5</v>
      </c>
      <c r="AF3" s="196" t="s">
        <v>56</v>
      </c>
      <c r="AG3" s="259">
        <v>1.4203472222222224E-3</v>
      </c>
    </row>
    <row r="4" spans="1:33" x14ac:dyDescent="0.2">
      <c r="A4" s="216">
        <v>124</v>
      </c>
      <c r="B4" s="1" t="s">
        <v>119</v>
      </c>
      <c r="C4" s="1" t="s">
        <v>120</v>
      </c>
      <c r="D4" s="8" t="s">
        <v>13</v>
      </c>
      <c r="E4" s="11" t="s">
        <v>121</v>
      </c>
      <c r="F4" s="1"/>
      <c r="G4" s="1" t="s">
        <v>118</v>
      </c>
      <c r="H4" s="176" t="str">
        <f t="shared" si="0"/>
        <v/>
      </c>
      <c r="I4" s="176">
        <f t="shared" si="0"/>
        <v>100</v>
      </c>
      <c r="J4" s="176" t="str">
        <f t="shared" si="0"/>
        <v/>
      </c>
      <c r="K4" s="176" t="str">
        <f t="shared" si="0"/>
        <v/>
      </c>
      <c r="L4" s="176" t="str">
        <f t="shared" si="0"/>
        <v/>
      </c>
      <c r="M4" s="176" t="str">
        <f t="shared" si="0"/>
        <v/>
      </c>
      <c r="N4" s="176" t="str">
        <f t="shared" si="0"/>
        <v/>
      </c>
      <c r="O4" s="176" t="str">
        <f t="shared" si="0"/>
        <v/>
      </c>
      <c r="P4" s="176" t="str">
        <f t="shared" si="0"/>
        <v/>
      </c>
      <c r="Q4" s="176" t="str">
        <f t="shared" si="0"/>
        <v/>
      </c>
      <c r="R4" s="188" t="str">
        <f t="shared" si="0"/>
        <v/>
      </c>
      <c r="S4" s="142">
        <f t="shared" si="1"/>
        <v>100</v>
      </c>
      <c r="T4" s="128">
        <f t="shared" si="2"/>
        <v>-25</v>
      </c>
      <c r="U4" s="119">
        <f t="shared" si="3"/>
        <v>109.967</v>
      </c>
      <c r="V4" s="140">
        <f t="shared" si="4"/>
        <v>4.6200000000000045</v>
      </c>
      <c r="W4" s="77">
        <f>IF(V4&lt;=0,10,IF(V4&lt;1,5,IF(V4&lt;2,0,IF(V4&lt;3,-5,-10))))</f>
        <v>-10</v>
      </c>
      <c r="X4" s="233">
        <f t="shared" si="5"/>
        <v>6</v>
      </c>
      <c r="Y4" s="129">
        <f t="shared" si="6"/>
        <v>10</v>
      </c>
      <c r="Z4" s="129">
        <f>IF($Y4="n/a","",IFERROR(COUNTIF($Y$2:$Y4,"="&amp;Y4),""))</f>
        <v>1</v>
      </c>
      <c r="AA4" s="129">
        <f>COUNTIF($X$2:X3,"&lt;"&amp;X4)</f>
        <v>1</v>
      </c>
      <c r="AB4" s="139">
        <f t="shared" si="7"/>
        <v>75</v>
      </c>
      <c r="AC4" s="142">
        <f t="shared" si="8"/>
        <v>65</v>
      </c>
      <c r="AE4" s="179" t="s">
        <v>4</v>
      </c>
      <c r="AF4" s="203" t="s">
        <v>53</v>
      </c>
      <c r="AG4" s="197">
        <v>1.3765625000000002E-3</v>
      </c>
    </row>
    <row r="5" spans="1:33" x14ac:dyDescent="0.2">
      <c r="A5" s="216">
        <v>88</v>
      </c>
      <c r="B5" s="1" t="s">
        <v>54</v>
      </c>
      <c r="C5" s="1" t="s">
        <v>122</v>
      </c>
      <c r="D5" s="8" t="s">
        <v>16</v>
      </c>
      <c r="E5" s="11" t="s">
        <v>123</v>
      </c>
      <c r="F5" s="1"/>
      <c r="G5" s="1" t="s">
        <v>124</v>
      </c>
      <c r="H5" s="176" t="str">
        <f t="shared" si="0"/>
        <v/>
      </c>
      <c r="I5" s="176" t="str">
        <f t="shared" si="0"/>
        <v/>
      </c>
      <c r="J5" s="176">
        <f t="shared" si="0"/>
        <v>75</v>
      </c>
      <c r="K5" s="176" t="str">
        <f t="shared" si="0"/>
        <v/>
      </c>
      <c r="L5" s="176" t="str">
        <f t="shared" si="0"/>
        <v/>
      </c>
      <c r="M5" s="176" t="str">
        <f t="shared" si="0"/>
        <v/>
      </c>
      <c r="N5" s="176" t="str">
        <f t="shared" si="0"/>
        <v/>
      </c>
      <c r="O5" s="176" t="str">
        <f t="shared" si="0"/>
        <v/>
      </c>
      <c r="P5" s="176" t="str">
        <f t="shared" si="0"/>
        <v/>
      </c>
      <c r="Q5" s="176" t="str">
        <f t="shared" si="0"/>
        <v/>
      </c>
      <c r="R5" s="188" t="str">
        <f t="shared" si="0"/>
        <v/>
      </c>
      <c r="S5" s="142">
        <f t="shared" si="1"/>
        <v>75</v>
      </c>
      <c r="T5" s="128">
        <f t="shared" si="2"/>
        <v>0</v>
      </c>
      <c r="U5" s="119">
        <f t="shared" si="3"/>
        <v>111.27300000000001</v>
      </c>
      <c r="V5" s="140">
        <f t="shared" si="4"/>
        <v>3.6930000000000121</v>
      </c>
      <c r="W5" s="77">
        <f t="shared" ref="W5:W11" si="9">IF(V5&lt;=0,10,IF(V5&lt;1,5,IF(V5&lt;2,0,IF(V5&lt;3,-5,-10))))</f>
        <v>-10</v>
      </c>
      <c r="X5" s="233">
        <f t="shared" si="5"/>
        <v>5</v>
      </c>
      <c r="Y5" s="129">
        <f t="shared" si="6"/>
        <v>9</v>
      </c>
      <c r="Z5" s="129">
        <f>IF($Y5="n/a","",IFERROR(COUNTIF($Y$2:$Y5,"="&amp;Y5),""))</f>
        <v>2</v>
      </c>
      <c r="AA5" s="129">
        <f>COUNTIF($X$2:X4,"&lt;"&amp;X5)</f>
        <v>0</v>
      </c>
      <c r="AB5" s="139">
        <f t="shared" si="7"/>
        <v>75</v>
      </c>
      <c r="AC5" s="142">
        <f t="shared" si="8"/>
        <v>65</v>
      </c>
      <c r="AE5" s="180" t="s">
        <v>43</v>
      </c>
      <c r="AF5" s="204" t="s">
        <v>54</v>
      </c>
      <c r="AG5" s="198">
        <v>1.3754282407407406E-3</v>
      </c>
    </row>
    <row r="6" spans="1:33" x14ac:dyDescent="0.2">
      <c r="A6" s="216">
        <v>2</v>
      </c>
      <c r="B6" s="1" t="s">
        <v>125</v>
      </c>
      <c r="C6" s="1" t="s">
        <v>126</v>
      </c>
      <c r="D6" s="8" t="s">
        <v>45</v>
      </c>
      <c r="E6" s="11" t="s">
        <v>127</v>
      </c>
      <c r="F6" s="1"/>
      <c r="G6" s="1" t="s">
        <v>118</v>
      </c>
      <c r="H6" s="176" t="str">
        <f t="shared" si="0"/>
        <v/>
      </c>
      <c r="I6" s="176" t="str">
        <f t="shared" si="0"/>
        <v/>
      </c>
      <c r="J6" s="176" t="str">
        <f t="shared" si="0"/>
        <v/>
      </c>
      <c r="K6" s="176">
        <f t="shared" si="0"/>
        <v>100</v>
      </c>
      <c r="L6" s="176" t="str">
        <f t="shared" si="0"/>
        <v/>
      </c>
      <c r="M6" s="176" t="str">
        <f t="shared" si="0"/>
        <v/>
      </c>
      <c r="N6" s="176" t="str">
        <f t="shared" si="0"/>
        <v/>
      </c>
      <c r="O6" s="176" t="str">
        <f t="shared" si="0"/>
        <v/>
      </c>
      <c r="P6" s="176" t="str">
        <f t="shared" si="0"/>
        <v/>
      </c>
      <c r="Q6" s="176" t="str">
        <f t="shared" si="0"/>
        <v/>
      </c>
      <c r="R6" s="188" t="str">
        <f t="shared" si="0"/>
        <v/>
      </c>
      <c r="S6" s="142">
        <f t="shared" si="1"/>
        <v>100</v>
      </c>
      <c r="T6" s="128">
        <f t="shared" si="2"/>
        <v>0</v>
      </c>
      <c r="U6" s="119">
        <f t="shared" si="3"/>
        <v>114.97900000000001</v>
      </c>
      <c r="V6" s="140">
        <f t="shared" si="4"/>
        <v>0.74099999999998545</v>
      </c>
      <c r="W6" s="77">
        <f t="shared" si="9"/>
        <v>5</v>
      </c>
      <c r="X6" s="233">
        <f t="shared" si="5"/>
        <v>4</v>
      </c>
      <c r="Y6" s="129">
        <f t="shared" si="6"/>
        <v>8</v>
      </c>
      <c r="Z6" s="129">
        <f>IF($Y6="n/a","",IFERROR(COUNTIF($Y$2:$Y6,"="&amp;Y6),""))</f>
        <v>1</v>
      </c>
      <c r="AA6" s="129">
        <f>COUNTIF($X$2:X5,"&lt;"&amp;X6)</f>
        <v>0</v>
      </c>
      <c r="AB6" s="139">
        <f t="shared" si="7"/>
        <v>100</v>
      </c>
      <c r="AC6" s="142">
        <f t="shared" si="8"/>
        <v>105</v>
      </c>
      <c r="AE6" s="181" t="s">
        <v>22</v>
      </c>
      <c r="AF6" s="205" t="s">
        <v>94</v>
      </c>
      <c r="AG6" s="199">
        <v>1.4077314814814814E-3</v>
      </c>
    </row>
    <row r="7" spans="1:33" x14ac:dyDescent="0.2">
      <c r="A7" s="216">
        <v>998</v>
      </c>
      <c r="B7" s="1" t="s">
        <v>128</v>
      </c>
      <c r="C7" s="1" t="s">
        <v>129</v>
      </c>
      <c r="D7" s="8" t="s">
        <v>112</v>
      </c>
      <c r="E7" s="11" t="s">
        <v>130</v>
      </c>
      <c r="F7" s="1"/>
      <c r="G7" s="1" t="s">
        <v>131</v>
      </c>
      <c r="H7" s="176" t="str">
        <f t="shared" si="0"/>
        <v/>
      </c>
      <c r="I7" s="176" t="str">
        <f t="shared" si="0"/>
        <v/>
      </c>
      <c r="J7" s="176" t="str">
        <f t="shared" si="0"/>
        <v/>
      </c>
      <c r="K7" s="176" t="str">
        <f t="shared" si="0"/>
        <v/>
      </c>
      <c r="L7" s="176" t="str">
        <f t="shared" si="0"/>
        <v/>
      </c>
      <c r="M7" s="176" t="str">
        <f t="shared" si="0"/>
        <v/>
      </c>
      <c r="N7" s="176" t="str">
        <f t="shared" si="0"/>
        <v/>
      </c>
      <c r="O7" s="176" t="str">
        <f t="shared" si="0"/>
        <v/>
      </c>
      <c r="P7" s="176" t="str">
        <f t="shared" si="0"/>
        <v/>
      </c>
      <c r="Q7" s="176" t="str">
        <f t="shared" si="0"/>
        <v/>
      </c>
      <c r="R7" s="188" t="str">
        <f t="shared" si="0"/>
        <v/>
      </c>
      <c r="S7" s="142">
        <f t="shared" si="1"/>
        <v>0</v>
      </c>
      <c r="T7" s="128">
        <f t="shared" si="2"/>
        <v>0</v>
      </c>
      <c r="U7" s="119" t="str">
        <f t="shared" si="3"/>
        <v/>
      </c>
      <c r="V7" s="140" t="str">
        <f t="shared" si="4"/>
        <v/>
      </c>
      <c r="W7" s="77"/>
      <c r="X7" s="233" t="str">
        <f t="shared" si="5"/>
        <v>n/a</v>
      </c>
      <c r="Y7" s="129" t="str">
        <f t="shared" si="6"/>
        <v>n/a</v>
      </c>
      <c r="Z7" s="129" t="str">
        <f>IF($Y7="n/a","",IFERROR(COUNTIF($Y$2:$Y7,"="&amp;Y7),""))</f>
        <v/>
      </c>
      <c r="AA7" s="129">
        <f>COUNTIF($X$2:X6,"&lt;"&amp;X7)</f>
        <v>0</v>
      </c>
      <c r="AB7" s="139">
        <f t="shared" si="7"/>
        <v>0</v>
      </c>
      <c r="AC7" s="142">
        <f t="shared" si="8"/>
        <v>0</v>
      </c>
      <c r="AE7" s="182" t="s">
        <v>21</v>
      </c>
      <c r="AF7" s="200" t="s">
        <v>76</v>
      </c>
      <c r="AG7" s="231" t="s">
        <v>81</v>
      </c>
    </row>
    <row r="8" spans="1:33" x14ac:dyDescent="0.2">
      <c r="A8" s="216">
        <v>50</v>
      </c>
      <c r="B8" s="1" t="s">
        <v>53</v>
      </c>
      <c r="C8" s="1" t="s">
        <v>132</v>
      </c>
      <c r="D8" s="8" t="s">
        <v>45</v>
      </c>
      <c r="E8" s="11" t="s">
        <v>133</v>
      </c>
      <c r="F8" s="1"/>
      <c r="G8" s="1" t="s">
        <v>114</v>
      </c>
      <c r="H8" s="176" t="str">
        <f t="shared" si="0"/>
        <v/>
      </c>
      <c r="I8" s="176" t="str">
        <f t="shared" si="0"/>
        <v/>
      </c>
      <c r="J8" s="176" t="str">
        <f t="shared" si="0"/>
        <v/>
      </c>
      <c r="K8" s="176">
        <f t="shared" si="0"/>
        <v>75</v>
      </c>
      <c r="L8" s="176" t="str">
        <f t="shared" si="0"/>
        <v/>
      </c>
      <c r="M8" s="176" t="str">
        <f t="shared" si="0"/>
        <v/>
      </c>
      <c r="N8" s="176" t="str">
        <f t="shared" si="0"/>
        <v/>
      </c>
      <c r="O8" s="176" t="str">
        <f t="shared" si="0"/>
        <v/>
      </c>
      <c r="P8" s="176" t="str">
        <f t="shared" si="0"/>
        <v/>
      </c>
      <c r="Q8" s="176" t="str">
        <f t="shared" si="0"/>
        <v/>
      </c>
      <c r="R8" s="188" t="str">
        <f t="shared" si="0"/>
        <v/>
      </c>
      <c r="S8" s="142">
        <f t="shared" si="1"/>
        <v>75</v>
      </c>
      <c r="T8" s="128">
        <f t="shared" si="2"/>
        <v>0</v>
      </c>
      <c r="U8" s="119">
        <f t="shared" si="3"/>
        <v>114.97900000000001</v>
      </c>
      <c r="V8" s="140">
        <f t="shared" si="4"/>
        <v>2.8589999999999947</v>
      </c>
      <c r="W8" s="77">
        <f t="shared" si="9"/>
        <v>-5</v>
      </c>
      <c r="X8" s="233">
        <f t="shared" si="5"/>
        <v>4</v>
      </c>
      <c r="Y8" s="129">
        <f t="shared" si="6"/>
        <v>8</v>
      </c>
      <c r="Z8" s="129">
        <f>IF($Y8="n/a","",IFERROR(COUNTIF($Y$2:$Y8,"="&amp;Y8),""))</f>
        <v>2</v>
      </c>
      <c r="AA8" s="129">
        <f>COUNTIF($X$2:X7,"&lt;"&amp;X8)</f>
        <v>0</v>
      </c>
      <c r="AB8" s="139">
        <f t="shared" si="7"/>
        <v>75</v>
      </c>
      <c r="AC8" s="142">
        <f t="shared" si="8"/>
        <v>70</v>
      </c>
      <c r="AE8" s="183" t="s">
        <v>44</v>
      </c>
      <c r="AF8" s="206" t="s">
        <v>91</v>
      </c>
      <c r="AG8" s="261" t="s">
        <v>109</v>
      </c>
    </row>
    <row r="9" spans="1:33" x14ac:dyDescent="0.2">
      <c r="A9" s="216">
        <v>19</v>
      </c>
      <c r="B9" s="1" t="s">
        <v>134</v>
      </c>
      <c r="C9" s="1" t="s">
        <v>135</v>
      </c>
      <c r="D9" s="8" t="s">
        <v>45</v>
      </c>
      <c r="E9" s="11" t="s">
        <v>136</v>
      </c>
      <c r="F9" s="1"/>
      <c r="G9" s="1" t="s">
        <v>137</v>
      </c>
      <c r="H9" s="176" t="str">
        <f t="shared" si="0"/>
        <v/>
      </c>
      <c r="I9" s="176" t="str">
        <f t="shared" si="0"/>
        <v/>
      </c>
      <c r="J9" s="176" t="str">
        <f t="shared" si="0"/>
        <v/>
      </c>
      <c r="K9" s="176">
        <f t="shared" si="0"/>
        <v>60</v>
      </c>
      <c r="L9" s="176" t="str">
        <f t="shared" si="0"/>
        <v/>
      </c>
      <c r="M9" s="176" t="str">
        <f t="shared" si="0"/>
        <v/>
      </c>
      <c r="N9" s="176" t="str">
        <f t="shared" si="0"/>
        <v/>
      </c>
      <c r="O9" s="176" t="str">
        <f t="shared" si="0"/>
        <v/>
      </c>
      <c r="P9" s="176" t="str">
        <f t="shared" si="0"/>
        <v/>
      </c>
      <c r="Q9" s="176" t="str">
        <f t="shared" si="0"/>
        <v/>
      </c>
      <c r="R9" s="188" t="str">
        <f t="shared" si="0"/>
        <v/>
      </c>
      <c r="S9" s="142">
        <f t="shared" si="1"/>
        <v>60</v>
      </c>
      <c r="T9" s="128">
        <f t="shared" si="2"/>
        <v>0</v>
      </c>
      <c r="U9" s="119">
        <f t="shared" si="3"/>
        <v>114.97900000000001</v>
      </c>
      <c r="V9" s="140">
        <f t="shared" si="4"/>
        <v>3.2659999999999769</v>
      </c>
      <c r="W9" s="77">
        <f t="shared" si="9"/>
        <v>-10</v>
      </c>
      <c r="X9" s="233">
        <f t="shared" si="5"/>
        <v>4</v>
      </c>
      <c r="Y9" s="129">
        <f t="shared" si="6"/>
        <v>8</v>
      </c>
      <c r="Z9" s="129">
        <f>IF($Y9="n/a","",IFERROR(COUNTIF($Y$2:$Y9,"="&amp;Y9),""))</f>
        <v>3</v>
      </c>
      <c r="AA9" s="129">
        <f>COUNTIF($X$2:X8,"&lt;"&amp;X9)</f>
        <v>0</v>
      </c>
      <c r="AB9" s="139">
        <f t="shared" si="7"/>
        <v>60</v>
      </c>
      <c r="AC9" s="142">
        <f t="shared" si="8"/>
        <v>50</v>
      </c>
      <c r="AE9" s="184" t="s">
        <v>45</v>
      </c>
      <c r="AF9" s="207" t="s">
        <v>54</v>
      </c>
      <c r="AG9" s="260">
        <v>1.3307754629629631E-3</v>
      </c>
    </row>
    <row r="10" spans="1:33" x14ac:dyDescent="0.2">
      <c r="A10" s="216">
        <v>21</v>
      </c>
      <c r="B10" s="1" t="s">
        <v>138</v>
      </c>
      <c r="C10" s="1" t="s">
        <v>139</v>
      </c>
      <c r="D10" s="8" t="s">
        <v>44</v>
      </c>
      <c r="E10" s="11" t="s">
        <v>140</v>
      </c>
      <c r="F10" s="1"/>
      <c r="G10" s="1" t="s">
        <v>124</v>
      </c>
      <c r="H10" s="176" t="str">
        <f t="shared" si="0"/>
        <v/>
      </c>
      <c r="I10" s="176" t="str">
        <f t="shared" si="0"/>
        <v/>
      </c>
      <c r="J10" s="176" t="str">
        <f t="shared" si="0"/>
        <v/>
      </c>
      <c r="K10" s="176" t="str">
        <f t="shared" si="0"/>
        <v/>
      </c>
      <c r="L10" s="176">
        <f t="shared" si="0"/>
        <v>100</v>
      </c>
      <c r="M10" s="176" t="str">
        <f t="shared" si="0"/>
        <v/>
      </c>
      <c r="N10" s="176" t="str">
        <f t="shared" si="0"/>
        <v/>
      </c>
      <c r="O10" s="176" t="str">
        <f t="shared" si="0"/>
        <v/>
      </c>
      <c r="P10" s="176" t="str">
        <f t="shared" si="0"/>
        <v/>
      </c>
      <c r="Q10" s="176" t="str">
        <f t="shared" si="0"/>
        <v/>
      </c>
      <c r="R10" s="188" t="str">
        <f t="shared" si="0"/>
        <v/>
      </c>
      <c r="S10" s="142">
        <f t="shared" si="1"/>
        <v>100</v>
      </c>
      <c r="T10" s="128">
        <f t="shared" si="2"/>
        <v>0</v>
      </c>
      <c r="U10" s="119">
        <f t="shared" si="3"/>
        <v>114.663</v>
      </c>
      <c r="V10" s="140">
        <f t="shared" si="4"/>
        <v>3.9180000000000064</v>
      </c>
      <c r="W10" s="77">
        <f t="shared" si="9"/>
        <v>-10</v>
      </c>
      <c r="X10" s="233">
        <f t="shared" si="5"/>
        <v>4</v>
      </c>
      <c r="Y10" s="129">
        <f t="shared" si="6"/>
        <v>7</v>
      </c>
      <c r="Z10" s="129">
        <f>IF($Y10="n/a","",IFERROR(COUNTIF($Y$2:$Y10,"="&amp;Y10),""))</f>
        <v>1</v>
      </c>
      <c r="AA10" s="129">
        <f>COUNTIF($X$2:X9,"&lt;"&amp;X10)</f>
        <v>0</v>
      </c>
      <c r="AB10" s="139">
        <f t="shared" si="7"/>
        <v>100</v>
      </c>
      <c r="AC10" s="142">
        <f t="shared" si="8"/>
        <v>90</v>
      </c>
      <c r="AE10" s="185" t="s">
        <v>16</v>
      </c>
      <c r="AF10" s="208" t="s">
        <v>74</v>
      </c>
      <c r="AG10" s="201">
        <v>1.2878819444444446E-3</v>
      </c>
    </row>
    <row r="11" spans="1:33" x14ac:dyDescent="0.2">
      <c r="A11" s="216">
        <v>42</v>
      </c>
      <c r="B11" s="1" t="s">
        <v>141</v>
      </c>
      <c r="C11" s="1" t="s">
        <v>142</v>
      </c>
      <c r="D11" s="8" t="s">
        <v>16</v>
      </c>
      <c r="E11" s="11" t="s">
        <v>143</v>
      </c>
      <c r="F11" s="1"/>
      <c r="G11" s="1" t="s">
        <v>144</v>
      </c>
      <c r="H11" s="176" t="str">
        <f t="shared" si="0"/>
        <v/>
      </c>
      <c r="I11" s="176" t="str">
        <f t="shared" si="0"/>
        <v/>
      </c>
      <c r="J11" s="176">
        <f t="shared" si="0"/>
        <v>60</v>
      </c>
      <c r="K11" s="176" t="str">
        <f t="shared" si="0"/>
        <v/>
      </c>
      <c r="L11" s="176" t="str">
        <f t="shared" si="0"/>
        <v/>
      </c>
      <c r="M11" s="176" t="str">
        <f t="shared" si="0"/>
        <v/>
      </c>
      <c r="N11" s="176" t="str">
        <f t="shared" si="0"/>
        <v/>
      </c>
      <c r="O11" s="176" t="str">
        <f t="shared" si="0"/>
        <v/>
      </c>
      <c r="P11" s="176" t="str">
        <f t="shared" si="0"/>
        <v/>
      </c>
      <c r="Q11" s="176" t="str">
        <f t="shared" si="0"/>
        <v/>
      </c>
      <c r="R11" s="188" t="str">
        <f t="shared" si="0"/>
        <v/>
      </c>
      <c r="S11" s="142">
        <f t="shared" si="1"/>
        <v>60</v>
      </c>
      <c r="T11" s="128">
        <f t="shared" si="2"/>
        <v>-45</v>
      </c>
      <c r="U11" s="119">
        <f t="shared" si="3"/>
        <v>111.27300000000001</v>
      </c>
      <c r="V11" s="140">
        <f t="shared" si="4"/>
        <v>8.5130000000000194</v>
      </c>
      <c r="W11" s="77">
        <f t="shared" si="9"/>
        <v>-10</v>
      </c>
      <c r="X11" s="233">
        <f t="shared" si="5"/>
        <v>5</v>
      </c>
      <c r="Y11" s="129">
        <f t="shared" si="6"/>
        <v>9</v>
      </c>
      <c r="Z11" s="129">
        <f>IF($Y11="n/a","",IFERROR(COUNTIF($Y$2:$Y11,"="&amp;Y11),""))</f>
        <v>3</v>
      </c>
      <c r="AA11" s="129">
        <f>COUNTIF($X$2:X10,"&lt;"&amp;X11)</f>
        <v>4</v>
      </c>
      <c r="AB11" s="139">
        <f t="shared" si="7"/>
        <v>15</v>
      </c>
      <c r="AC11" s="142">
        <f t="shared" si="8"/>
        <v>5</v>
      </c>
      <c r="AE11" s="186" t="s">
        <v>13</v>
      </c>
      <c r="AF11" s="209" t="s">
        <v>57</v>
      </c>
      <c r="AG11" s="202">
        <v>1.2727662037037037E-3</v>
      </c>
    </row>
    <row r="12" spans="1:33" ht="13.5" thickBot="1" x14ac:dyDescent="0.25">
      <c r="A12" s="216">
        <v>82</v>
      </c>
      <c r="B12" s="1" t="s">
        <v>145</v>
      </c>
      <c r="C12" s="1" t="s">
        <v>146</v>
      </c>
      <c r="D12" s="8" t="s">
        <v>13</v>
      </c>
      <c r="E12" s="11" t="s">
        <v>147</v>
      </c>
      <c r="F12" s="1"/>
      <c r="G12" s="1" t="s">
        <v>118</v>
      </c>
      <c r="H12" s="176" t="str">
        <f t="shared" ref="H12:R21" si="10">IF($D12=H$1,$S12,"")</f>
        <v/>
      </c>
      <c r="I12" s="176">
        <f t="shared" si="10"/>
        <v>75</v>
      </c>
      <c r="J12" s="176" t="str">
        <f t="shared" si="10"/>
        <v/>
      </c>
      <c r="K12" s="176" t="str">
        <f t="shared" si="10"/>
        <v/>
      </c>
      <c r="L12" s="176" t="str">
        <f t="shared" si="10"/>
        <v/>
      </c>
      <c r="M12" s="176" t="str">
        <f t="shared" si="10"/>
        <v/>
      </c>
      <c r="N12" s="176" t="str">
        <f t="shared" si="10"/>
        <v/>
      </c>
      <c r="O12" s="176" t="str">
        <f t="shared" si="10"/>
        <v/>
      </c>
      <c r="P12" s="176" t="str">
        <f t="shared" si="10"/>
        <v/>
      </c>
      <c r="Q12" s="176" t="str">
        <f t="shared" si="10"/>
        <v/>
      </c>
      <c r="R12" s="188" t="str">
        <f t="shared" si="10"/>
        <v/>
      </c>
      <c r="S12" s="142">
        <f t="shared" si="1"/>
        <v>75</v>
      </c>
      <c r="T12" s="128">
        <f t="shared" si="2"/>
        <v>-60</v>
      </c>
      <c r="U12" s="119">
        <f t="shared" si="3"/>
        <v>109.967</v>
      </c>
      <c r="V12" s="140">
        <f t="shared" si="4"/>
        <v>9.8790000000000049</v>
      </c>
      <c r="W12" s="77">
        <f>IF(V12&lt;=0,10,IF(V12&lt;1,5,IF(V12&lt;2,0,IF(V12&lt;3,-5,-10))))</f>
        <v>-10</v>
      </c>
      <c r="X12" s="233">
        <f t="shared" si="5"/>
        <v>6</v>
      </c>
      <c r="Y12" s="129">
        <f t="shared" si="6"/>
        <v>10</v>
      </c>
      <c r="Z12" s="129">
        <f>IF($Y12="n/a","",IFERROR(COUNTIF($Y$2:$Y12,"="&amp;Y12),""))</f>
        <v>2</v>
      </c>
      <c r="AA12" s="129">
        <f>COUNTIF($X$2:X11,"&lt;"&amp;X12)</f>
        <v>7</v>
      </c>
      <c r="AB12" s="139">
        <f t="shared" si="7"/>
        <v>15</v>
      </c>
      <c r="AC12" s="142">
        <f t="shared" si="8"/>
        <v>5</v>
      </c>
      <c r="AE12" s="187" t="s">
        <v>14</v>
      </c>
      <c r="AF12" s="210" t="s">
        <v>90</v>
      </c>
      <c r="AG12" s="211">
        <v>1.1795949074074074E-3</v>
      </c>
    </row>
    <row r="13" spans="1:33" x14ac:dyDescent="0.2">
      <c r="A13" s="216">
        <v>15</v>
      </c>
      <c r="B13" s="1" t="s">
        <v>94</v>
      </c>
      <c r="C13" s="1" t="s">
        <v>148</v>
      </c>
      <c r="D13" s="8" t="s">
        <v>22</v>
      </c>
      <c r="E13" s="11" t="s">
        <v>149</v>
      </c>
      <c r="F13" s="1"/>
      <c r="G13" s="1" t="s">
        <v>114</v>
      </c>
      <c r="H13" s="176" t="str">
        <f t="shared" si="10"/>
        <v/>
      </c>
      <c r="I13" s="176" t="str">
        <f t="shared" si="10"/>
        <v/>
      </c>
      <c r="J13" s="176" t="str">
        <f t="shared" si="10"/>
        <v/>
      </c>
      <c r="K13" s="176" t="str">
        <f t="shared" si="10"/>
        <v/>
      </c>
      <c r="L13" s="176" t="str">
        <f t="shared" si="10"/>
        <v/>
      </c>
      <c r="M13" s="176" t="str">
        <f t="shared" si="10"/>
        <v/>
      </c>
      <c r="N13" s="176">
        <f t="shared" si="10"/>
        <v>100</v>
      </c>
      <c r="O13" s="176" t="str">
        <f t="shared" si="10"/>
        <v/>
      </c>
      <c r="P13" s="176" t="str">
        <f t="shared" si="10"/>
        <v/>
      </c>
      <c r="Q13" s="176" t="str">
        <f t="shared" si="10"/>
        <v/>
      </c>
      <c r="R13" s="188" t="str">
        <f t="shared" si="10"/>
        <v/>
      </c>
      <c r="S13" s="142">
        <f t="shared" si="1"/>
        <v>100</v>
      </c>
      <c r="T13" s="128">
        <f t="shared" si="2"/>
        <v>0</v>
      </c>
      <c r="U13" s="119">
        <f t="shared" si="3"/>
        <v>121.62799999999999</v>
      </c>
      <c r="V13" s="140">
        <f t="shared" si="4"/>
        <v>1.4000000000010004E-2</v>
      </c>
      <c r="W13" s="77">
        <f>IF(V13&lt;=0,10,IF(V13&lt;1,5,IF(V13&lt;2,0,IF(V13&lt;3,-5,-10))))</f>
        <v>5</v>
      </c>
      <c r="X13" s="233">
        <f t="shared" si="5"/>
        <v>2</v>
      </c>
      <c r="Y13" s="129">
        <f t="shared" si="6"/>
        <v>3</v>
      </c>
      <c r="Z13" s="129">
        <f>IF($Y13="n/a","",IFERROR(COUNTIF($Y$2:$Y13,"="&amp;Y13),""))</f>
        <v>1</v>
      </c>
      <c r="AA13" s="129">
        <f>COUNTIF($X$2:X12,"&lt;"&amp;X13)</f>
        <v>0</v>
      </c>
      <c r="AB13" s="139">
        <f t="shared" si="7"/>
        <v>100</v>
      </c>
      <c r="AC13" s="142">
        <f t="shared" si="8"/>
        <v>105</v>
      </c>
    </row>
    <row r="14" spans="1:33" x14ac:dyDescent="0.2">
      <c r="A14" s="216">
        <v>427</v>
      </c>
      <c r="B14" s="1" t="s">
        <v>56</v>
      </c>
      <c r="C14" s="1" t="s">
        <v>194</v>
      </c>
      <c r="D14" s="8" t="s">
        <v>21</v>
      </c>
      <c r="E14" s="11" t="s">
        <v>150</v>
      </c>
      <c r="F14" s="1"/>
      <c r="G14" s="1" t="s">
        <v>114</v>
      </c>
      <c r="H14" s="176" t="str">
        <f t="shared" si="10"/>
        <v/>
      </c>
      <c r="I14" s="176" t="str">
        <f t="shared" si="10"/>
        <v/>
      </c>
      <c r="J14" s="176" t="str">
        <f t="shared" si="10"/>
        <v/>
      </c>
      <c r="K14" s="176" t="str">
        <f t="shared" si="10"/>
        <v/>
      </c>
      <c r="L14" s="176" t="str">
        <f t="shared" si="10"/>
        <v/>
      </c>
      <c r="M14" s="176">
        <f t="shared" si="10"/>
        <v>100</v>
      </c>
      <c r="N14" s="176" t="str">
        <f t="shared" si="10"/>
        <v/>
      </c>
      <c r="O14" s="176" t="str">
        <f t="shared" si="10"/>
        <v/>
      </c>
      <c r="P14" s="176" t="str">
        <f t="shared" si="10"/>
        <v/>
      </c>
      <c r="Q14" s="176" t="str">
        <f t="shared" si="10"/>
        <v/>
      </c>
      <c r="R14" s="188" t="str">
        <f t="shared" si="10"/>
        <v/>
      </c>
      <c r="S14" s="142">
        <f t="shared" si="1"/>
        <v>100</v>
      </c>
      <c r="T14" s="128">
        <f t="shared" si="2"/>
        <v>0</v>
      </c>
      <c r="U14" s="119">
        <f t="shared" si="3"/>
        <v>120.58200000000001</v>
      </c>
      <c r="V14" s="140">
        <f t="shared" si="4"/>
        <v>1.3729999999999905</v>
      </c>
      <c r="W14" s="77">
        <f>IF(V14&lt;=0,10,IF(V14&lt;1,5,IF(V14&lt;2,0,IF(V14&lt;3,-5,-10))))</f>
        <v>0</v>
      </c>
      <c r="X14" s="233">
        <f t="shared" si="5"/>
        <v>2</v>
      </c>
      <c r="Y14" s="129">
        <f t="shared" si="6"/>
        <v>4</v>
      </c>
      <c r="Z14" s="129">
        <f>IF($Y14="n/a","",IFERROR(COUNTIF($Y$2:$Y14,"="&amp;Y14),""))</f>
        <v>1</v>
      </c>
      <c r="AA14" s="129">
        <f>COUNTIF($X$2:X13,"&lt;"&amp;X14)</f>
        <v>0</v>
      </c>
      <c r="AB14" s="139">
        <f t="shared" si="7"/>
        <v>100</v>
      </c>
      <c r="AC14" s="142">
        <f t="shared" si="8"/>
        <v>100</v>
      </c>
    </row>
    <row r="15" spans="1:33" x14ac:dyDescent="0.2">
      <c r="A15" s="216">
        <v>62</v>
      </c>
      <c r="B15" s="1" t="s">
        <v>151</v>
      </c>
      <c r="C15" s="1" t="s">
        <v>152</v>
      </c>
      <c r="D15" s="8" t="s">
        <v>21</v>
      </c>
      <c r="E15" s="11" t="s">
        <v>153</v>
      </c>
      <c r="F15" s="1"/>
      <c r="G15" s="1" t="s">
        <v>137</v>
      </c>
      <c r="H15" s="176" t="str">
        <f t="shared" si="10"/>
        <v/>
      </c>
      <c r="I15" s="176" t="str">
        <f t="shared" si="10"/>
        <v/>
      </c>
      <c r="J15" s="176" t="str">
        <f t="shared" si="10"/>
        <v/>
      </c>
      <c r="K15" s="176" t="str">
        <f t="shared" si="10"/>
        <v/>
      </c>
      <c r="L15" s="176" t="str">
        <f t="shared" si="10"/>
        <v/>
      </c>
      <c r="M15" s="176">
        <f t="shared" si="10"/>
        <v>75</v>
      </c>
      <c r="N15" s="176" t="str">
        <f t="shared" si="10"/>
        <v/>
      </c>
      <c r="O15" s="176" t="str">
        <f t="shared" si="10"/>
        <v/>
      </c>
      <c r="P15" s="176" t="str">
        <f t="shared" si="10"/>
        <v/>
      </c>
      <c r="Q15" s="176" t="str">
        <f t="shared" si="10"/>
        <v/>
      </c>
      <c r="R15" s="188" t="str">
        <f t="shared" si="10"/>
        <v/>
      </c>
      <c r="S15" s="142">
        <f t="shared" si="1"/>
        <v>75</v>
      </c>
      <c r="T15" s="128">
        <f t="shared" si="2"/>
        <v>0</v>
      </c>
      <c r="U15" s="119">
        <f t="shared" si="3"/>
        <v>120.58200000000001</v>
      </c>
      <c r="V15" s="256">
        <f t="shared" si="4"/>
        <v>2.5630000000000166</v>
      </c>
      <c r="W15" s="77">
        <f t="shared" ref="W15:W26" si="11">IF(V15&lt;=0,10,IF(V15&lt;1,5,IF(V15&lt;2,0,IF(V15&lt;3,-5,-10))))</f>
        <v>-5</v>
      </c>
      <c r="X15" s="233">
        <f t="shared" si="5"/>
        <v>2</v>
      </c>
      <c r="Y15" s="129">
        <f t="shared" si="6"/>
        <v>4</v>
      </c>
      <c r="Z15" s="129">
        <f>IF($Y15="n/a","",IFERROR(COUNTIF($Y$2:$Y15,"="&amp;Y15),""))</f>
        <v>2</v>
      </c>
      <c r="AA15" s="129">
        <f>COUNTIF($X$2:X14,"&lt;"&amp;X15)</f>
        <v>0</v>
      </c>
      <c r="AB15" s="139">
        <f t="shared" si="7"/>
        <v>75</v>
      </c>
      <c r="AC15" s="142">
        <f t="shared" si="8"/>
        <v>70</v>
      </c>
    </row>
    <row r="16" spans="1:33" x14ac:dyDescent="0.2">
      <c r="A16" s="216">
        <v>119</v>
      </c>
      <c r="B16" s="1" t="s">
        <v>154</v>
      </c>
      <c r="C16" s="1" t="s">
        <v>155</v>
      </c>
      <c r="D16" s="8" t="s">
        <v>21</v>
      </c>
      <c r="E16" s="11" t="s">
        <v>156</v>
      </c>
      <c r="F16" s="1"/>
      <c r="G16" s="1" t="s">
        <v>118</v>
      </c>
      <c r="H16" s="176" t="str">
        <f t="shared" si="10"/>
        <v/>
      </c>
      <c r="I16" s="176" t="str">
        <f t="shared" si="10"/>
        <v/>
      </c>
      <c r="J16" s="176" t="str">
        <f t="shared" si="10"/>
        <v/>
      </c>
      <c r="K16" s="176" t="str">
        <f t="shared" si="10"/>
        <v/>
      </c>
      <c r="L16" s="176" t="str">
        <f t="shared" si="10"/>
        <v/>
      </c>
      <c r="M16" s="176">
        <f t="shared" si="10"/>
        <v>60</v>
      </c>
      <c r="N16" s="176" t="str">
        <f t="shared" si="10"/>
        <v/>
      </c>
      <c r="O16" s="176" t="str">
        <f t="shared" si="10"/>
        <v/>
      </c>
      <c r="P16" s="176" t="str">
        <f t="shared" si="10"/>
        <v/>
      </c>
      <c r="Q16" s="176" t="str">
        <f t="shared" si="10"/>
        <v/>
      </c>
      <c r="R16" s="188" t="str">
        <f t="shared" si="10"/>
        <v/>
      </c>
      <c r="S16" s="142">
        <f t="shared" si="1"/>
        <v>60</v>
      </c>
      <c r="T16" s="128">
        <f t="shared" si="2"/>
        <v>0</v>
      </c>
      <c r="U16" s="119">
        <f t="shared" si="3"/>
        <v>120.58200000000001</v>
      </c>
      <c r="V16" s="140">
        <f t="shared" si="4"/>
        <v>3.159000000000006</v>
      </c>
      <c r="W16" s="77">
        <f t="shared" si="11"/>
        <v>-10</v>
      </c>
      <c r="X16" s="233">
        <f t="shared" si="5"/>
        <v>2</v>
      </c>
      <c r="Y16" s="129">
        <f t="shared" si="6"/>
        <v>4</v>
      </c>
      <c r="Z16" s="129">
        <f>IF($Y16="n/a","",IFERROR(COUNTIF($Y$2:$Y16,"="&amp;Y16),""))</f>
        <v>3</v>
      </c>
      <c r="AA16" s="129">
        <f>COUNTIF($X$2:X15,"&lt;"&amp;X16)</f>
        <v>0</v>
      </c>
      <c r="AB16" s="139">
        <f t="shared" si="7"/>
        <v>60</v>
      </c>
      <c r="AC16" s="142">
        <f t="shared" si="8"/>
        <v>50</v>
      </c>
    </row>
    <row r="17" spans="1:29" x14ac:dyDescent="0.2">
      <c r="A17" s="216">
        <v>242</v>
      </c>
      <c r="B17" s="1" t="s">
        <v>157</v>
      </c>
      <c r="C17" s="1" t="s">
        <v>158</v>
      </c>
      <c r="D17" s="8" t="s">
        <v>112</v>
      </c>
      <c r="E17" s="11" t="s">
        <v>159</v>
      </c>
      <c r="F17" s="1"/>
      <c r="G17" s="1" t="s">
        <v>114</v>
      </c>
      <c r="H17" s="176" t="str">
        <f t="shared" si="10"/>
        <v/>
      </c>
      <c r="I17" s="176" t="str">
        <f t="shared" si="10"/>
        <v/>
      </c>
      <c r="J17" s="176" t="str">
        <f t="shared" si="10"/>
        <v/>
      </c>
      <c r="K17" s="176" t="str">
        <f t="shared" si="10"/>
        <v/>
      </c>
      <c r="L17" s="176" t="str">
        <f t="shared" si="10"/>
        <v/>
      </c>
      <c r="M17" s="176" t="str">
        <f t="shared" si="10"/>
        <v/>
      </c>
      <c r="N17" s="176" t="str">
        <f t="shared" si="10"/>
        <v/>
      </c>
      <c r="O17" s="176" t="str">
        <f t="shared" si="10"/>
        <v/>
      </c>
      <c r="P17" s="176" t="str">
        <f t="shared" si="10"/>
        <v/>
      </c>
      <c r="Q17" s="176" t="str">
        <f t="shared" si="10"/>
        <v/>
      </c>
      <c r="R17" s="188" t="str">
        <f t="shared" si="10"/>
        <v/>
      </c>
      <c r="S17" s="142">
        <f t="shared" si="1"/>
        <v>0</v>
      </c>
      <c r="T17" s="128">
        <f t="shared" si="2"/>
        <v>0</v>
      </c>
      <c r="U17" s="119" t="str">
        <f t="shared" si="3"/>
        <v/>
      </c>
      <c r="V17" s="140" t="str">
        <f t="shared" si="4"/>
        <v/>
      </c>
      <c r="W17" s="77"/>
      <c r="X17" s="233" t="str">
        <f t="shared" si="5"/>
        <v>n/a</v>
      </c>
      <c r="Y17" s="129" t="str">
        <f t="shared" si="6"/>
        <v>n/a</v>
      </c>
      <c r="Z17" s="129" t="str">
        <f>IF($Y17="n/a","",IFERROR(COUNTIF($Y$2:$Y17,"="&amp;Y17),""))</f>
        <v/>
      </c>
      <c r="AA17" s="129">
        <f>COUNTIF($X$2:X16,"&lt;"&amp;X17)</f>
        <v>0</v>
      </c>
      <c r="AB17" s="139">
        <f t="shared" si="7"/>
        <v>0</v>
      </c>
      <c r="AC17" s="142">
        <f t="shared" si="8"/>
        <v>0</v>
      </c>
    </row>
    <row r="18" spans="1:29" x14ac:dyDescent="0.2">
      <c r="A18" s="216">
        <v>98</v>
      </c>
      <c r="B18" s="1" t="s">
        <v>160</v>
      </c>
      <c r="C18" s="1" t="s">
        <v>161</v>
      </c>
      <c r="D18" s="8" t="s">
        <v>44</v>
      </c>
      <c r="E18" s="11" t="s">
        <v>162</v>
      </c>
      <c r="F18" s="1"/>
      <c r="G18" s="1" t="s">
        <v>137</v>
      </c>
      <c r="H18" s="176" t="str">
        <f t="shared" si="10"/>
        <v/>
      </c>
      <c r="I18" s="176" t="str">
        <f t="shared" si="10"/>
        <v/>
      </c>
      <c r="J18" s="176" t="str">
        <f t="shared" si="10"/>
        <v/>
      </c>
      <c r="K18" s="176" t="str">
        <f t="shared" si="10"/>
        <v/>
      </c>
      <c r="L18" s="176">
        <f t="shared" si="10"/>
        <v>75</v>
      </c>
      <c r="M18" s="176" t="str">
        <f t="shared" si="10"/>
        <v/>
      </c>
      <c r="N18" s="176" t="str">
        <f t="shared" si="10"/>
        <v/>
      </c>
      <c r="O18" s="176" t="str">
        <f t="shared" si="10"/>
        <v/>
      </c>
      <c r="P18" s="176" t="str">
        <f t="shared" si="10"/>
        <v/>
      </c>
      <c r="Q18" s="176" t="str">
        <f t="shared" si="10"/>
        <v/>
      </c>
      <c r="R18" s="188" t="str">
        <f t="shared" si="10"/>
        <v/>
      </c>
      <c r="S18" s="142">
        <f t="shared" si="1"/>
        <v>75</v>
      </c>
      <c r="T18" s="128">
        <f t="shared" si="2"/>
        <v>-60</v>
      </c>
      <c r="U18" s="119">
        <f t="shared" si="3"/>
        <v>114.663</v>
      </c>
      <c r="V18" s="140">
        <f t="shared" si="4"/>
        <v>10.221000000000004</v>
      </c>
      <c r="W18" s="77">
        <f t="shared" si="11"/>
        <v>-10</v>
      </c>
      <c r="X18" s="233">
        <f t="shared" si="5"/>
        <v>4</v>
      </c>
      <c r="Y18" s="129">
        <f t="shared" si="6"/>
        <v>7</v>
      </c>
      <c r="Z18" s="129">
        <f>IF($Y18="n/a","",IFERROR(COUNTIF($Y$2:$Y18,"="&amp;Y18),""))</f>
        <v>2</v>
      </c>
      <c r="AA18" s="129">
        <f>COUNTIF($X$2:X17,"&lt;"&amp;X18)</f>
        <v>4</v>
      </c>
      <c r="AB18" s="139">
        <f t="shared" si="7"/>
        <v>15</v>
      </c>
      <c r="AC18" s="142">
        <f t="shared" si="8"/>
        <v>5</v>
      </c>
    </row>
    <row r="19" spans="1:29" x14ac:dyDescent="0.2">
      <c r="A19" s="216">
        <v>93</v>
      </c>
      <c r="B19" s="1" t="s">
        <v>57</v>
      </c>
      <c r="C19" s="1" t="s">
        <v>163</v>
      </c>
      <c r="D19" s="8" t="s">
        <v>112</v>
      </c>
      <c r="E19" s="11" t="s">
        <v>164</v>
      </c>
      <c r="F19" s="1"/>
      <c r="G19" s="1" t="s">
        <v>118</v>
      </c>
      <c r="H19" s="176" t="str">
        <f t="shared" si="10"/>
        <v/>
      </c>
      <c r="I19" s="176" t="str">
        <f t="shared" si="10"/>
        <v/>
      </c>
      <c r="J19" s="176" t="str">
        <f t="shared" si="10"/>
        <v/>
      </c>
      <c r="K19" s="176" t="str">
        <f t="shared" si="10"/>
        <v/>
      </c>
      <c r="L19" s="176" t="str">
        <f t="shared" si="10"/>
        <v/>
      </c>
      <c r="M19" s="176" t="str">
        <f t="shared" si="10"/>
        <v/>
      </c>
      <c r="N19" s="176" t="str">
        <f t="shared" si="10"/>
        <v/>
      </c>
      <c r="O19" s="176" t="str">
        <f t="shared" si="10"/>
        <v/>
      </c>
      <c r="P19" s="176" t="str">
        <f t="shared" si="10"/>
        <v/>
      </c>
      <c r="Q19" s="176" t="str">
        <f t="shared" si="10"/>
        <v/>
      </c>
      <c r="R19" s="188" t="str">
        <f t="shared" si="10"/>
        <v/>
      </c>
      <c r="S19" s="142">
        <f t="shared" si="1"/>
        <v>0</v>
      </c>
      <c r="T19" s="128">
        <f t="shared" si="2"/>
        <v>0</v>
      </c>
      <c r="U19" s="119" t="str">
        <f t="shared" si="3"/>
        <v/>
      </c>
      <c r="V19" s="140" t="str">
        <f t="shared" si="4"/>
        <v/>
      </c>
      <c r="W19" s="77"/>
      <c r="X19" s="233" t="str">
        <f t="shared" si="5"/>
        <v>n/a</v>
      </c>
      <c r="Y19" s="129" t="str">
        <f t="shared" si="6"/>
        <v>n/a</v>
      </c>
      <c r="Z19" s="129" t="str">
        <f>IF($Y19="n/a","",IFERROR(COUNTIF($Y$2:$Y19,"="&amp;Y19),""))</f>
        <v/>
      </c>
      <c r="AA19" s="129">
        <f>COUNTIF($X$2:X18,"&lt;"&amp;X19)</f>
        <v>0</v>
      </c>
      <c r="AB19" s="139">
        <f t="shared" si="7"/>
        <v>0</v>
      </c>
      <c r="AC19" s="142">
        <f t="shared" si="8"/>
        <v>0</v>
      </c>
    </row>
    <row r="20" spans="1:29" x14ac:dyDescent="0.2">
      <c r="A20" s="216">
        <v>112</v>
      </c>
      <c r="B20" s="1" t="s">
        <v>165</v>
      </c>
      <c r="C20" s="1" t="s">
        <v>166</v>
      </c>
      <c r="D20" s="8" t="s">
        <v>4</v>
      </c>
      <c r="E20" s="11" t="s">
        <v>167</v>
      </c>
      <c r="F20" s="1"/>
      <c r="G20" s="1" t="s">
        <v>118</v>
      </c>
      <c r="H20" s="176" t="str">
        <f t="shared" si="10"/>
        <v/>
      </c>
      <c r="I20" s="176" t="str">
        <f t="shared" si="10"/>
        <v/>
      </c>
      <c r="J20" s="176" t="str">
        <f t="shared" si="10"/>
        <v/>
      </c>
      <c r="K20" s="176" t="str">
        <f t="shared" si="10"/>
        <v/>
      </c>
      <c r="L20" s="176" t="str">
        <f t="shared" si="10"/>
        <v/>
      </c>
      <c r="M20" s="176" t="str">
        <f t="shared" si="10"/>
        <v/>
      </c>
      <c r="N20" s="176" t="str">
        <f t="shared" si="10"/>
        <v/>
      </c>
      <c r="O20" s="176" t="str">
        <f t="shared" si="10"/>
        <v/>
      </c>
      <c r="P20" s="176">
        <f t="shared" si="10"/>
        <v>100</v>
      </c>
      <c r="Q20" s="176" t="str">
        <f t="shared" si="10"/>
        <v/>
      </c>
      <c r="R20" s="188" t="str">
        <f t="shared" si="10"/>
        <v/>
      </c>
      <c r="S20" s="142">
        <f t="shared" si="1"/>
        <v>100</v>
      </c>
      <c r="T20" s="128">
        <f t="shared" si="2"/>
        <v>-70</v>
      </c>
      <c r="U20" s="119">
        <f t="shared" si="3"/>
        <v>118.93500000000002</v>
      </c>
      <c r="V20" s="140">
        <f t="shared" si="4"/>
        <v>6.2139999999999986</v>
      </c>
      <c r="W20" s="77">
        <f t="shared" si="11"/>
        <v>-10</v>
      </c>
      <c r="X20" s="233">
        <f t="shared" si="5"/>
        <v>3</v>
      </c>
      <c r="Y20" s="129">
        <f t="shared" si="6"/>
        <v>5</v>
      </c>
      <c r="Z20" s="129">
        <f>IF($Y20="n/a","",IFERROR(COUNTIF($Y$2:$Y20,"="&amp;Y20),""))</f>
        <v>1</v>
      </c>
      <c r="AA20" s="129">
        <f>COUNTIF($X$2:X19,"&lt;"&amp;X20)</f>
        <v>4</v>
      </c>
      <c r="AB20" s="139">
        <f t="shared" si="7"/>
        <v>30</v>
      </c>
      <c r="AC20" s="142">
        <f t="shared" si="8"/>
        <v>20</v>
      </c>
    </row>
    <row r="21" spans="1:29" x14ac:dyDescent="0.2">
      <c r="A21" s="216">
        <v>71</v>
      </c>
      <c r="B21" s="1" t="s">
        <v>168</v>
      </c>
      <c r="C21" s="1" t="s">
        <v>169</v>
      </c>
      <c r="D21" s="8" t="s">
        <v>112</v>
      </c>
      <c r="E21" s="11" t="s">
        <v>170</v>
      </c>
      <c r="F21" s="1"/>
      <c r="G21" s="1" t="s">
        <v>171</v>
      </c>
      <c r="H21" s="176" t="str">
        <f t="shared" si="10"/>
        <v/>
      </c>
      <c r="I21" s="176" t="str">
        <f t="shared" si="10"/>
        <v/>
      </c>
      <c r="J21" s="176" t="str">
        <f t="shared" si="10"/>
        <v/>
      </c>
      <c r="K21" s="176" t="str">
        <f t="shared" si="10"/>
        <v/>
      </c>
      <c r="L21" s="176" t="str">
        <f t="shared" si="10"/>
        <v/>
      </c>
      <c r="M21" s="176" t="str">
        <f t="shared" si="10"/>
        <v/>
      </c>
      <c r="N21" s="176" t="str">
        <f t="shared" si="10"/>
        <v/>
      </c>
      <c r="O21" s="176" t="str">
        <f t="shared" si="10"/>
        <v/>
      </c>
      <c r="P21" s="176" t="str">
        <f t="shared" si="10"/>
        <v/>
      </c>
      <c r="Q21" s="176" t="str">
        <f t="shared" si="10"/>
        <v/>
      </c>
      <c r="R21" s="188" t="str">
        <f t="shared" si="10"/>
        <v/>
      </c>
      <c r="S21" s="142">
        <f t="shared" si="1"/>
        <v>0</v>
      </c>
      <c r="T21" s="128">
        <f t="shared" si="2"/>
        <v>0</v>
      </c>
      <c r="U21" s="119" t="str">
        <f t="shared" si="3"/>
        <v/>
      </c>
      <c r="V21" s="140" t="str">
        <f t="shared" si="4"/>
        <v/>
      </c>
      <c r="W21" s="77"/>
      <c r="X21" s="233" t="str">
        <f t="shared" si="5"/>
        <v>n/a</v>
      </c>
      <c r="Y21" s="129" t="str">
        <f t="shared" si="6"/>
        <v>n/a</v>
      </c>
      <c r="Z21" s="129" t="str">
        <f>IF($Y21="n/a","",IFERROR(COUNTIF($Y$2:$Y21,"="&amp;Y21),""))</f>
        <v/>
      </c>
      <c r="AA21" s="129">
        <f>COUNTIF($X$2:X20,"&lt;"&amp;X21)</f>
        <v>0</v>
      </c>
      <c r="AB21" s="139">
        <f t="shared" si="7"/>
        <v>0</v>
      </c>
      <c r="AC21" s="142">
        <f t="shared" si="8"/>
        <v>0</v>
      </c>
    </row>
    <row r="22" spans="1:29" x14ac:dyDescent="0.2">
      <c r="A22" s="216">
        <v>77</v>
      </c>
      <c r="B22" s="1" t="s">
        <v>172</v>
      </c>
      <c r="C22" s="1" t="s">
        <v>173</v>
      </c>
      <c r="D22" s="8" t="s">
        <v>5</v>
      </c>
      <c r="E22" s="11" t="s">
        <v>174</v>
      </c>
      <c r="F22" s="1"/>
      <c r="G22" s="1" t="s">
        <v>144</v>
      </c>
      <c r="H22" s="176" t="str">
        <f t="shared" ref="H22:R28" si="12">IF($D22=H$1,$S22,"")</f>
        <v/>
      </c>
      <c r="I22" s="176" t="str">
        <f t="shared" si="12"/>
        <v/>
      </c>
      <c r="J22" s="176" t="str">
        <f t="shared" si="12"/>
        <v/>
      </c>
      <c r="K22" s="176" t="str">
        <f t="shared" si="12"/>
        <v/>
      </c>
      <c r="L22" s="176" t="str">
        <f t="shared" si="12"/>
        <v/>
      </c>
      <c r="M22" s="176" t="str">
        <f t="shared" si="12"/>
        <v/>
      </c>
      <c r="N22" s="176" t="str">
        <f t="shared" si="12"/>
        <v/>
      </c>
      <c r="O22" s="176" t="str">
        <f t="shared" si="12"/>
        <v/>
      </c>
      <c r="P22" s="176" t="str">
        <f t="shared" si="12"/>
        <v/>
      </c>
      <c r="Q22" s="176">
        <f t="shared" si="12"/>
        <v>100</v>
      </c>
      <c r="R22" s="188" t="str">
        <f t="shared" si="12"/>
        <v/>
      </c>
      <c r="S22" s="142">
        <f t="shared" si="1"/>
        <v>100</v>
      </c>
      <c r="T22" s="128">
        <f t="shared" si="2"/>
        <v>0</v>
      </c>
      <c r="U22" s="119">
        <f t="shared" si="3"/>
        <v>122.71800000000002</v>
      </c>
      <c r="V22" s="140">
        <f t="shared" ref="V22:V28" si="13">IFERROR((($E22*86400)-U22),"")</f>
        <v>3.4170000000000158</v>
      </c>
      <c r="W22" s="77">
        <f t="shared" si="11"/>
        <v>-10</v>
      </c>
      <c r="X22" s="233">
        <f t="shared" si="5"/>
        <v>1</v>
      </c>
      <c r="Y22" s="129">
        <f t="shared" si="6"/>
        <v>2</v>
      </c>
      <c r="Z22" s="129">
        <f>IF($Y22="n/a","",IFERROR(COUNTIF($Y$2:$Y22,"="&amp;Y22),""))</f>
        <v>1</v>
      </c>
      <c r="AA22" s="129">
        <f>COUNTIF($X$2:X21,"&lt;"&amp;X22)</f>
        <v>0</v>
      </c>
      <c r="AB22" s="139">
        <f t="shared" si="7"/>
        <v>100</v>
      </c>
      <c r="AC22" s="142">
        <f t="shared" si="8"/>
        <v>90</v>
      </c>
    </row>
    <row r="23" spans="1:29" x14ac:dyDescent="0.2">
      <c r="A23" s="216">
        <v>205</v>
      </c>
      <c r="B23" s="1" t="s">
        <v>175</v>
      </c>
      <c r="C23" s="1" t="s">
        <v>176</v>
      </c>
      <c r="D23" s="8" t="s">
        <v>112</v>
      </c>
      <c r="E23" s="11" t="s">
        <v>177</v>
      </c>
      <c r="F23" s="1"/>
      <c r="G23" s="1" t="s">
        <v>178</v>
      </c>
      <c r="H23" s="176" t="str">
        <f t="shared" si="12"/>
        <v/>
      </c>
      <c r="I23" s="176" t="str">
        <f t="shared" si="12"/>
        <v/>
      </c>
      <c r="J23" s="176" t="str">
        <f t="shared" si="12"/>
        <v/>
      </c>
      <c r="K23" s="176" t="str">
        <f t="shared" si="12"/>
        <v/>
      </c>
      <c r="L23" s="176" t="str">
        <f t="shared" si="12"/>
        <v/>
      </c>
      <c r="M23" s="176" t="str">
        <f t="shared" si="12"/>
        <v/>
      </c>
      <c r="N23" s="176" t="str">
        <f t="shared" si="12"/>
        <v/>
      </c>
      <c r="O23" s="176" t="str">
        <f t="shared" si="12"/>
        <v/>
      </c>
      <c r="P23" s="176" t="str">
        <f t="shared" si="12"/>
        <v/>
      </c>
      <c r="Q23" s="176" t="str">
        <f t="shared" si="12"/>
        <v/>
      </c>
      <c r="R23" s="188" t="str">
        <f t="shared" si="12"/>
        <v/>
      </c>
      <c r="S23" s="142">
        <f t="shared" si="1"/>
        <v>0</v>
      </c>
      <c r="T23" s="128">
        <f t="shared" si="2"/>
        <v>0</v>
      </c>
      <c r="U23" s="119" t="str">
        <f t="shared" si="3"/>
        <v/>
      </c>
      <c r="V23" s="140" t="str">
        <f t="shared" si="13"/>
        <v/>
      </c>
      <c r="W23" s="77"/>
      <c r="X23" s="233" t="str">
        <f t="shared" si="5"/>
        <v>n/a</v>
      </c>
      <c r="Y23" s="129" t="str">
        <f t="shared" si="6"/>
        <v>n/a</v>
      </c>
      <c r="Z23" s="129" t="str">
        <f>IF($Y23="n/a","",IFERROR(COUNTIF($Y$2:$Y23,"="&amp;Y23),""))</f>
        <v/>
      </c>
      <c r="AA23" s="129">
        <f>COUNTIF($X$2:X22,"&lt;"&amp;X23)</f>
        <v>0</v>
      </c>
      <c r="AB23" s="139">
        <f t="shared" si="7"/>
        <v>0</v>
      </c>
      <c r="AC23" s="142">
        <f t="shared" si="8"/>
        <v>0</v>
      </c>
    </row>
    <row r="24" spans="1:29" x14ac:dyDescent="0.2">
      <c r="A24" s="216">
        <v>6</v>
      </c>
      <c r="B24" s="1" t="s">
        <v>74</v>
      </c>
      <c r="C24" s="1" t="s">
        <v>179</v>
      </c>
      <c r="D24" s="8" t="s">
        <v>5</v>
      </c>
      <c r="E24" s="11" t="s">
        <v>180</v>
      </c>
      <c r="F24" s="1"/>
      <c r="G24" s="1" t="s">
        <v>137</v>
      </c>
      <c r="H24" s="176" t="str">
        <f t="shared" si="12"/>
        <v/>
      </c>
      <c r="I24" s="176" t="str">
        <f t="shared" si="12"/>
        <v/>
      </c>
      <c r="J24" s="176" t="str">
        <f t="shared" si="12"/>
        <v/>
      </c>
      <c r="K24" s="176" t="str">
        <f t="shared" si="12"/>
        <v/>
      </c>
      <c r="L24" s="176" t="str">
        <f t="shared" si="12"/>
        <v/>
      </c>
      <c r="M24" s="176" t="str">
        <f t="shared" si="12"/>
        <v/>
      </c>
      <c r="N24" s="176" t="str">
        <f t="shared" si="12"/>
        <v/>
      </c>
      <c r="O24" s="176" t="str">
        <f t="shared" si="12"/>
        <v/>
      </c>
      <c r="P24" s="176" t="str">
        <f t="shared" si="12"/>
        <v/>
      </c>
      <c r="Q24" s="176">
        <f t="shared" si="12"/>
        <v>75</v>
      </c>
      <c r="R24" s="188" t="str">
        <f t="shared" si="12"/>
        <v/>
      </c>
      <c r="S24" s="142">
        <f t="shared" si="1"/>
        <v>75</v>
      </c>
      <c r="T24" s="128">
        <f t="shared" si="2"/>
        <v>0</v>
      </c>
      <c r="U24" s="119">
        <f t="shared" si="3"/>
        <v>122.71800000000002</v>
      </c>
      <c r="V24" s="140">
        <f t="shared" si="13"/>
        <v>4.688999999999993</v>
      </c>
      <c r="W24" s="77">
        <f t="shared" si="11"/>
        <v>-10</v>
      </c>
      <c r="X24" s="233">
        <f t="shared" si="5"/>
        <v>1</v>
      </c>
      <c r="Y24" s="129">
        <f t="shared" si="6"/>
        <v>2</v>
      </c>
      <c r="Z24" s="129">
        <f>IF($Y24="n/a","",IFERROR(COUNTIF($Y$2:$Y24,"="&amp;Y24),""))</f>
        <v>2</v>
      </c>
      <c r="AA24" s="129">
        <f>COUNTIF($X$2:X23,"&lt;"&amp;X24)</f>
        <v>0</v>
      </c>
      <c r="AB24" s="139">
        <f t="shared" si="7"/>
        <v>75</v>
      </c>
      <c r="AC24" s="142">
        <f t="shared" si="8"/>
        <v>65</v>
      </c>
    </row>
    <row r="25" spans="1:29" x14ac:dyDescent="0.2">
      <c r="A25" s="216">
        <v>24</v>
      </c>
      <c r="B25" s="1" t="s">
        <v>181</v>
      </c>
      <c r="C25" s="1" t="s">
        <v>181</v>
      </c>
      <c r="D25" s="8" t="s">
        <v>112</v>
      </c>
      <c r="E25" s="11" t="s">
        <v>182</v>
      </c>
      <c r="F25" s="1"/>
      <c r="G25" s="1" t="s">
        <v>183</v>
      </c>
      <c r="H25" s="176" t="str">
        <f t="shared" si="12"/>
        <v/>
      </c>
      <c r="I25" s="176" t="str">
        <f t="shared" si="12"/>
        <v/>
      </c>
      <c r="J25" s="176" t="str">
        <f t="shared" si="12"/>
        <v/>
      </c>
      <c r="K25" s="176" t="str">
        <f t="shared" si="12"/>
        <v/>
      </c>
      <c r="L25" s="176" t="str">
        <f t="shared" si="12"/>
        <v/>
      </c>
      <c r="M25" s="176" t="str">
        <f t="shared" si="12"/>
        <v/>
      </c>
      <c r="N25" s="176" t="str">
        <f t="shared" si="12"/>
        <v/>
      </c>
      <c r="O25" s="176" t="str">
        <f t="shared" si="12"/>
        <v/>
      </c>
      <c r="P25" s="176" t="str">
        <f t="shared" si="12"/>
        <v/>
      </c>
      <c r="Q25" s="176" t="str">
        <f t="shared" si="12"/>
        <v/>
      </c>
      <c r="R25" s="188" t="str">
        <f t="shared" si="12"/>
        <v/>
      </c>
      <c r="S25" s="142">
        <f t="shared" si="1"/>
        <v>0</v>
      </c>
      <c r="T25" s="128">
        <f t="shared" si="2"/>
        <v>0</v>
      </c>
      <c r="U25" s="119" t="str">
        <f t="shared" si="3"/>
        <v/>
      </c>
      <c r="V25" s="140" t="str">
        <f t="shared" si="13"/>
        <v/>
      </c>
      <c r="W25" s="77"/>
      <c r="X25" s="233" t="str">
        <f t="shared" si="5"/>
        <v>n/a</v>
      </c>
      <c r="Y25" s="129" t="str">
        <f t="shared" si="6"/>
        <v>n/a</v>
      </c>
      <c r="Z25" s="129" t="str">
        <f>IF($Y25="n/a","",IFERROR(COUNTIF($Y$2:$Y25,"="&amp;Y25),""))</f>
        <v/>
      </c>
      <c r="AA25" s="129">
        <f>COUNTIF($X$2:X24,"&lt;"&amp;X25)</f>
        <v>0</v>
      </c>
      <c r="AB25" s="139">
        <f t="shared" si="7"/>
        <v>0</v>
      </c>
      <c r="AC25" s="142">
        <f t="shared" si="8"/>
        <v>0</v>
      </c>
    </row>
    <row r="26" spans="1:29" x14ac:dyDescent="0.2">
      <c r="A26" s="216">
        <v>34</v>
      </c>
      <c r="B26" s="1" t="s">
        <v>184</v>
      </c>
      <c r="C26" s="1" t="s">
        <v>185</v>
      </c>
      <c r="D26" s="8" t="s">
        <v>5</v>
      </c>
      <c r="E26" s="11" t="s">
        <v>186</v>
      </c>
      <c r="F26" s="1"/>
      <c r="G26" s="1" t="s">
        <v>187</v>
      </c>
      <c r="H26" s="176" t="str">
        <f t="shared" si="12"/>
        <v/>
      </c>
      <c r="I26" s="176" t="str">
        <f t="shared" si="12"/>
        <v/>
      </c>
      <c r="J26" s="176" t="str">
        <f t="shared" si="12"/>
        <v/>
      </c>
      <c r="K26" s="176" t="str">
        <f t="shared" si="12"/>
        <v/>
      </c>
      <c r="L26" s="176" t="str">
        <f t="shared" si="12"/>
        <v/>
      </c>
      <c r="M26" s="176" t="str">
        <f t="shared" si="12"/>
        <v/>
      </c>
      <c r="N26" s="176" t="str">
        <f t="shared" si="12"/>
        <v/>
      </c>
      <c r="O26" s="176" t="str">
        <f t="shared" si="12"/>
        <v/>
      </c>
      <c r="P26" s="176" t="str">
        <f t="shared" si="12"/>
        <v/>
      </c>
      <c r="Q26" s="176">
        <f t="shared" si="12"/>
        <v>60</v>
      </c>
      <c r="R26" s="188" t="str">
        <f t="shared" si="12"/>
        <v/>
      </c>
      <c r="S26" s="142">
        <f t="shared" si="1"/>
        <v>60</v>
      </c>
      <c r="T26" s="128">
        <f t="shared" si="2"/>
        <v>0</v>
      </c>
      <c r="U26" s="119">
        <f t="shared" si="3"/>
        <v>122.71800000000002</v>
      </c>
      <c r="V26" s="140">
        <f t="shared" si="13"/>
        <v>11.199999999999989</v>
      </c>
      <c r="W26" s="77">
        <f t="shared" si="11"/>
        <v>-10</v>
      </c>
      <c r="X26" s="233">
        <f t="shared" si="5"/>
        <v>1</v>
      </c>
      <c r="Y26" s="129">
        <f t="shared" si="6"/>
        <v>2</v>
      </c>
      <c r="Z26" s="129">
        <f>IF($Y26="n/a","",IFERROR(COUNTIF($Y$2:$Y26,"="&amp;Y26),""))</f>
        <v>3</v>
      </c>
      <c r="AA26" s="129">
        <f>COUNTIF($X$2:X25,"&lt;"&amp;X26)</f>
        <v>0</v>
      </c>
      <c r="AB26" s="139">
        <f t="shared" si="7"/>
        <v>60</v>
      </c>
      <c r="AC26" s="142">
        <f t="shared" si="8"/>
        <v>50</v>
      </c>
    </row>
    <row r="27" spans="1:29" x14ac:dyDescent="0.2">
      <c r="A27" s="216">
        <v>53</v>
      </c>
      <c r="B27" s="1" t="s">
        <v>188</v>
      </c>
      <c r="C27" s="1" t="s">
        <v>189</v>
      </c>
      <c r="D27" s="8" t="s">
        <v>112</v>
      </c>
      <c r="E27" s="11" t="s">
        <v>190</v>
      </c>
      <c r="F27" s="1"/>
      <c r="G27" s="1" t="s">
        <v>144</v>
      </c>
      <c r="H27" s="176" t="str">
        <f t="shared" si="12"/>
        <v/>
      </c>
      <c r="I27" s="176" t="str">
        <f t="shared" si="12"/>
        <v/>
      </c>
      <c r="J27" s="176" t="str">
        <f t="shared" si="12"/>
        <v/>
      </c>
      <c r="K27" s="176" t="str">
        <f t="shared" si="12"/>
        <v/>
      </c>
      <c r="L27" s="176" t="str">
        <f t="shared" si="12"/>
        <v/>
      </c>
      <c r="M27" s="176" t="str">
        <f t="shared" si="12"/>
        <v/>
      </c>
      <c r="N27" s="176" t="str">
        <f t="shared" si="12"/>
        <v/>
      </c>
      <c r="O27" s="176" t="str">
        <f t="shared" si="12"/>
        <v/>
      </c>
      <c r="P27" s="176" t="str">
        <f t="shared" si="12"/>
        <v/>
      </c>
      <c r="Q27" s="176" t="str">
        <f t="shared" si="12"/>
        <v/>
      </c>
      <c r="R27" s="188" t="str">
        <f t="shared" si="12"/>
        <v/>
      </c>
      <c r="S27" s="142">
        <f t="shared" si="1"/>
        <v>0</v>
      </c>
      <c r="T27" s="128">
        <f t="shared" si="2"/>
        <v>0</v>
      </c>
      <c r="U27" s="119" t="str">
        <f t="shared" si="3"/>
        <v/>
      </c>
      <c r="V27" s="256" t="str">
        <f t="shared" si="13"/>
        <v/>
      </c>
      <c r="W27" s="77"/>
      <c r="X27" s="233" t="str">
        <f t="shared" si="5"/>
        <v>n/a</v>
      </c>
      <c r="Y27" s="129" t="str">
        <f t="shared" si="6"/>
        <v>n/a</v>
      </c>
      <c r="Z27" s="129" t="str">
        <f>IF($Y27="n/a","",IFERROR(COUNTIF($Y$2:$Y27,"="&amp;Y27),""))</f>
        <v/>
      </c>
      <c r="AA27" s="129">
        <f>COUNTIF($X$2:X26,"&lt;"&amp;X27)</f>
        <v>0</v>
      </c>
      <c r="AB27" s="139">
        <f t="shared" si="7"/>
        <v>0</v>
      </c>
      <c r="AC27" s="142">
        <f t="shared" si="8"/>
        <v>0</v>
      </c>
    </row>
    <row r="28" spans="1:29" ht="13.5" thickBot="1" x14ac:dyDescent="0.25">
      <c r="A28" s="218">
        <v>49</v>
      </c>
      <c r="B28" s="190" t="s">
        <v>191</v>
      </c>
      <c r="C28" s="190" t="s">
        <v>192</v>
      </c>
      <c r="D28" s="217" t="s">
        <v>112</v>
      </c>
      <c r="E28" s="298" t="s">
        <v>193</v>
      </c>
      <c r="F28" s="190"/>
      <c r="G28" s="190" t="s">
        <v>171</v>
      </c>
      <c r="H28" s="191" t="str">
        <f t="shared" si="12"/>
        <v/>
      </c>
      <c r="I28" s="191" t="str">
        <f t="shared" si="12"/>
        <v/>
      </c>
      <c r="J28" s="191" t="str">
        <f t="shared" si="12"/>
        <v/>
      </c>
      <c r="K28" s="191" t="str">
        <f t="shared" si="12"/>
        <v/>
      </c>
      <c r="L28" s="191" t="str">
        <f t="shared" si="12"/>
        <v/>
      </c>
      <c r="M28" s="191" t="str">
        <f t="shared" si="12"/>
        <v/>
      </c>
      <c r="N28" s="191" t="str">
        <f t="shared" si="12"/>
        <v/>
      </c>
      <c r="O28" s="191" t="str">
        <f t="shared" si="12"/>
        <v/>
      </c>
      <c r="P28" s="191" t="str">
        <f t="shared" si="12"/>
        <v/>
      </c>
      <c r="Q28" s="191" t="str">
        <f t="shared" si="12"/>
        <v/>
      </c>
      <c r="R28" s="192" t="str">
        <f t="shared" si="12"/>
        <v/>
      </c>
      <c r="S28" s="143">
        <f t="shared" si="1"/>
        <v>0</v>
      </c>
      <c r="T28" s="134">
        <f t="shared" si="2"/>
        <v>0</v>
      </c>
      <c r="U28" s="120" t="str">
        <f t="shared" si="3"/>
        <v/>
      </c>
      <c r="V28" s="189" t="str">
        <f t="shared" si="13"/>
        <v/>
      </c>
      <c r="W28" s="125"/>
      <c r="X28" s="234" t="str">
        <f t="shared" si="5"/>
        <v>n/a</v>
      </c>
      <c r="Y28" s="235" t="str">
        <f t="shared" si="6"/>
        <v>n/a</v>
      </c>
      <c r="Z28" s="235" t="str">
        <f>IF($Y28="n/a","",IFERROR(COUNTIF($Y$2:$Y28,"="&amp;Y28),""))</f>
        <v/>
      </c>
      <c r="AA28" s="235">
        <f>COUNTIF($X$2:X27,"&lt;"&amp;X28)</f>
        <v>0</v>
      </c>
      <c r="AB28" s="236">
        <f t="shared" si="7"/>
        <v>0</v>
      </c>
      <c r="AC28" s="143">
        <f t="shared" si="8"/>
        <v>0</v>
      </c>
    </row>
    <row r="29" spans="1:29" ht="13.5" thickBot="1" x14ac:dyDescent="0.25">
      <c r="F29" s="124"/>
      <c r="G29" s="126" t="s">
        <v>26</v>
      </c>
      <c r="H29" s="127">
        <f t="shared" ref="H29:S29" si="14">COUNT(H2:H28)</f>
        <v>0</v>
      </c>
      <c r="I29" s="127">
        <f t="shared" si="14"/>
        <v>2</v>
      </c>
      <c r="J29" s="127">
        <f t="shared" si="14"/>
        <v>3</v>
      </c>
      <c r="K29" s="127">
        <f t="shared" si="14"/>
        <v>3</v>
      </c>
      <c r="L29" s="127">
        <f t="shared" si="14"/>
        <v>2</v>
      </c>
      <c r="M29" s="127">
        <f t="shared" si="14"/>
        <v>3</v>
      </c>
      <c r="N29" s="127">
        <f t="shared" si="14"/>
        <v>1</v>
      </c>
      <c r="O29" s="127">
        <f t="shared" si="14"/>
        <v>0</v>
      </c>
      <c r="P29" s="127">
        <f t="shared" si="14"/>
        <v>1</v>
      </c>
      <c r="Q29" s="127">
        <f t="shared" si="14"/>
        <v>3</v>
      </c>
      <c r="R29" s="127">
        <f t="shared" si="14"/>
        <v>0</v>
      </c>
      <c r="S29" s="213">
        <f t="shared" si="14"/>
        <v>27</v>
      </c>
      <c r="T29" s="144"/>
      <c r="U29" s="144"/>
      <c r="V29" s="137"/>
      <c r="W29" s="144"/>
      <c r="X29" s="144"/>
      <c r="Y29" s="144"/>
      <c r="Z29" s="144"/>
      <c r="AA29" s="144"/>
      <c r="AB29" s="144"/>
      <c r="AC29" s="144"/>
    </row>
    <row r="30" spans="1:29" x14ac:dyDescent="0.2">
      <c r="T30" s="8"/>
      <c r="U30" s="8"/>
      <c r="V30" s="137"/>
      <c r="W30" s="8"/>
      <c r="X30" s="8"/>
      <c r="Y30" s="8"/>
      <c r="Z30" s="8"/>
      <c r="AA30" s="8"/>
      <c r="AB30" s="8"/>
      <c r="AC30" s="8"/>
    </row>
    <row r="31" spans="1:29" x14ac:dyDescent="0.2">
      <c r="B31" s="2"/>
      <c r="C31" s="2"/>
      <c r="D31" s="80"/>
      <c r="T31" s="80"/>
      <c r="X31" s="80"/>
      <c r="Y31" s="80"/>
      <c r="Z31" s="80"/>
      <c r="AA31" s="80"/>
      <c r="AB31" s="80"/>
    </row>
  </sheetData>
  <sortState xmlns:xlrd2="http://schemas.microsoft.com/office/spreadsheetml/2017/richdata2" ref="A2:AD28">
    <sortCondition ref="E2:E28"/>
  </sortState>
  <mergeCells count="1">
    <mergeCell ref="AE1:AG1"/>
  </mergeCells>
  <conditionalFormatting sqref="A2:R28 T2:W28">
    <cfRule type="expression" dxfId="406" priority="1" stopIfTrue="1">
      <formula>$D2="SNA"</formula>
    </cfRule>
    <cfRule type="expression" dxfId="405" priority="2" stopIfTrue="1">
      <formula>$D2="SNB"</formula>
    </cfRule>
    <cfRule type="expression" dxfId="404" priority="3">
      <formula>$D2="SNC"</formula>
    </cfRule>
    <cfRule type="expression" dxfId="403" priority="4">
      <formula>$D2="SND"</formula>
    </cfRule>
    <cfRule type="expression" dxfId="402" priority="5">
      <formula>$D2="NAC"</formula>
    </cfRule>
    <cfRule type="expression" dxfId="401" priority="6">
      <formula>$D2="NBC"</formula>
    </cfRule>
    <cfRule type="expression" dxfId="400" priority="7">
      <formula>$D2="ABMOD"</formula>
    </cfRule>
    <cfRule type="expression" dxfId="399" priority="8">
      <formula>$D2="CDMOD"</formula>
    </cfRule>
    <cfRule type="expression" dxfId="398" priority="9">
      <formula>$D2="SMOD"</formula>
    </cfRule>
    <cfRule type="expression" dxfId="397" priority="10">
      <formula>$D2="RES"</formula>
    </cfRule>
    <cfRule type="expression" dxfId="396" priority="11">
      <formula>$D2="OPN"</formula>
    </cfRule>
  </conditionalFormatting>
  <pageMargins left="0.7" right="0.7" top="0.75" bottom="0.75" header="0.3" footer="0.3"/>
  <pageSetup paperSize="9" orientation="portrait" horizontalDpi="300" verticalDpi="30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31A23E-3F9B-47DC-839F-4E5DC7CB8EA0}">
  <dimension ref="A1:AG35"/>
  <sheetViews>
    <sheetView zoomScale="90" zoomScaleNormal="90" workbookViewId="0">
      <selection activeCell="A2" sqref="A2"/>
    </sheetView>
  </sheetViews>
  <sheetFormatPr defaultColWidth="8.85546875" defaultRowHeight="12.75" x14ac:dyDescent="0.2"/>
  <cols>
    <col min="1" max="1" width="7.85546875" style="78" customWidth="1"/>
    <col min="2" max="2" width="23.85546875" style="329" customWidth="1"/>
    <col min="3" max="3" width="20.85546875" style="79" hidden="1" customWidth="1"/>
    <col min="4" max="4" width="9.28515625" style="79" customWidth="1"/>
    <col min="5" max="5" width="10.42578125" style="79" customWidth="1"/>
    <col min="6" max="6" width="14.28515625" style="79" bestFit="1" customWidth="1"/>
    <col min="7" max="7" width="9.5703125" style="79" customWidth="1"/>
    <col min="8" max="18" width="7.7109375" style="79" customWidth="1"/>
    <col min="19" max="19" width="6.7109375" style="79" customWidth="1"/>
    <col min="20" max="20" width="7.85546875" style="79" customWidth="1"/>
    <col min="21" max="21" width="8.28515625" customWidth="1"/>
    <col min="22" max="22" width="8.85546875" style="118" customWidth="1"/>
    <col min="23" max="23" width="8.85546875" customWidth="1"/>
    <col min="24" max="24" width="14.28515625" style="79" hidden="1" customWidth="1"/>
    <col min="25" max="27" width="8.85546875" style="79" hidden="1" customWidth="1"/>
    <col min="28" max="28" width="11.42578125" style="79" hidden="1" customWidth="1"/>
    <col min="29" max="29" width="8.85546875" customWidth="1"/>
    <col min="30" max="30" width="7" style="79" customWidth="1"/>
    <col min="31" max="31" width="8.85546875" style="79"/>
    <col min="32" max="32" width="21.28515625" style="79" customWidth="1"/>
    <col min="33" max="33" width="9.5703125" style="79" customWidth="1"/>
    <col min="34" max="256" width="8.85546875" style="79"/>
    <col min="257" max="257" width="7.85546875" style="79" customWidth="1"/>
    <col min="258" max="258" width="23.85546875" style="79" customWidth="1"/>
    <col min="259" max="259" width="0" style="79" hidden="1" customWidth="1"/>
    <col min="260" max="260" width="9.28515625" style="79" customWidth="1"/>
    <col min="261" max="261" width="10.42578125" style="79" customWidth="1"/>
    <col min="262" max="262" width="14.28515625" style="79" bestFit="1" customWidth="1"/>
    <col min="263" max="263" width="9.5703125" style="79" customWidth="1"/>
    <col min="264" max="274" width="7.7109375" style="79" customWidth="1"/>
    <col min="275" max="275" width="6.7109375" style="79" customWidth="1"/>
    <col min="276" max="276" width="7.85546875" style="79" customWidth="1"/>
    <col min="277" max="277" width="8.28515625" style="79" customWidth="1"/>
    <col min="278" max="279" width="8.85546875" style="79"/>
    <col min="280" max="284" width="0" style="79" hidden="1" customWidth="1"/>
    <col min="285" max="285" width="8.85546875" style="79"/>
    <col min="286" max="286" width="7" style="79" customWidth="1"/>
    <col min="287" max="287" width="8.85546875" style="79"/>
    <col min="288" max="288" width="21.28515625" style="79" customWidth="1"/>
    <col min="289" max="289" width="9.5703125" style="79" customWidth="1"/>
    <col min="290" max="512" width="8.85546875" style="79"/>
    <col min="513" max="513" width="7.85546875" style="79" customWidth="1"/>
    <col min="514" max="514" width="23.85546875" style="79" customWidth="1"/>
    <col min="515" max="515" width="0" style="79" hidden="1" customWidth="1"/>
    <col min="516" max="516" width="9.28515625" style="79" customWidth="1"/>
    <col min="517" max="517" width="10.42578125" style="79" customWidth="1"/>
    <col min="518" max="518" width="14.28515625" style="79" bestFit="1" customWidth="1"/>
    <col min="519" max="519" width="9.5703125" style="79" customWidth="1"/>
    <col min="520" max="530" width="7.7109375" style="79" customWidth="1"/>
    <col min="531" max="531" width="6.7109375" style="79" customWidth="1"/>
    <col min="532" max="532" width="7.85546875" style="79" customWidth="1"/>
    <col min="533" max="533" width="8.28515625" style="79" customWidth="1"/>
    <col min="534" max="535" width="8.85546875" style="79"/>
    <col min="536" max="540" width="0" style="79" hidden="1" customWidth="1"/>
    <col min="541" max="541" width="8.85546875" style="79"/>
    <col min="542" max="542" width="7" style="79" customWidth="1"/>
    <col min="543" max="543" width="8.85546875" style="79"/>
    <col min="544" max="544" width="21.28515625" style="79" customWidth="1"/>
    <col min="545" max="545" width="9.5703125" style="79" customWidth="1"/>
    <col min="546" max="768" width="8.85546875" style="79"/>
    <col min="769" max="769" width="7.85546875" style="79" customWidth="1"/>
    <col min="770" max="770" width="23.85546875" style="79" customWidth="1"/>
    <col min="771" max="771" width="0" style="79" hidden="1" customWidth="1"/>
    <col min="772" max="772" width="9.28515625" style="79" customWidth="1"/>
    <col min="773" max="773" width="10.42578125" style="79" customWidth="1"/>
    <col min="774" max="774" width="14.28515625" style="79" bestFit="1" customWidth="1"/>
    <col min="775" max="775" width="9.5703125" style="79" customWidth="1"/>
    <col min="776" max="786" width="7.7109375" style="79" customWidth="1"/>
    <col min="787" max="787" width="6.7109375" style="79" customWidth="1"/>
    <col min="788" max="788" width="7.85546875" style="79" customWidth="1"/>
    <col min="789" max="789" width="8.28515625" style="79" customWidth="1"/>
    <col min="790" max="791" width="8.85546875" style="79"/>
    <col min="792" max="796" width="0" style="79" hidden="1" customWidth="1"/>
    <col min="797" max="797" width="8.85546875" style="79"/>
    <col min="798" max="798" width="7" style="79" customWidth="1"/>
    <col min="799" max="799" width="8.85546875" style="79"/>
    <col min="800" max="800" width="21.28515625" style="79" customWidth="1"/>
    <col min="801" max="801" width="9.5703125" style="79" customWidth="1"/>
    <col min="802" max="1024" width="8.85546875" style="79"/>
    <col min="1025" max="1025" width="7.85546875" style="79" customWidth="1"/>
    <col min="1026" max="1026" width="23.85546875" style="79" customWidth="1"/>
    <col min="1027" max="1027" width="0" style="79" hidden="1" customWidth="1"/>
    <col min="1028" max="1028" width="9.28515625" style="79" customWidth="1"/>
    <col min="1029" max="1029" width="10.42578125" style="79" customWidth="1"/>
    <col min="1030" max="1030" width="14.28515625" style="79" bestFit="1" customWidth="1"/>
    <col min="1031" max="1031" width="9.5703125" style="79" customWidth="1"/>
    <col min="1032" max="1042" width="7.7109375" style="79" customWidth="1"/>
    <col min="1043" max="1043" width="6.7109375" style="79" customWidth="1"/>
    <col min="1044" max="1044" width="7.85546875" style="79" customWidth="1"/>
    <col min="1045" max="1045" width="8.28515625" style="79" customWidth="1"/>
    <col min="1046" max="1047" width="8.85546875" style="79"/>
    <col min="1048" max="1052" width="0" style="79" hidden="1" customWidth="1"/>
    <col min="1053" max="1053" width="8.85546875" style="79"/>
    <col min="1054" max="1054" width="7" style="79" customWidth="1"/>
    <col min="1055" max="1055" width="8.85546875" style="79"/>
    <col min="1056" max="1056" width="21.28515625" style="79" customWidth="1"/>
    <col min="1057" max="1057" width="9.5703125" style="79" customWidth="1"/>
    <col min="1058" max="1280" width="8.85546875" style="79"/>
    <col min="1281" max="1281" width="7.85546875" style="79" customWidth="1"/>
    <col min="1282" max="1282" width="23.85546875" style="79" customWidth="1"/>
    <col min="1283" max="1283" width="0" style="79" hidden="1" customWidth="1"/>
    <col min="1284" max="1284" width="9.28515625" style="79" customWidth="1"/>
    <col min="1285" max="1285" width="10.42578125" style="79" customWidth="1"/>
    <col min="1286" max="1286" width="14.28515625" style="79" bestFit="1" customWidth="1"/>
    <col min="1287" max="1287" width="9.5703125" style="79" customWidth="1"/>
    <col min="1288" max="1298" width="7.7109375" style="79" customWidth="1"/>
    <col min="1299" max="1299" width="6.7109375" style="79" customWidth="1"/>
    <col min="1300" max="1300" width="7.85546875" style="79" customWidth="1"/>
    <col min="1301" max="1301" width="8.28515625" style="79" customWidth="1"/>
    <col min="1302" max="1303" width="8.85546875" style="79"/>
    <col min="1304" max="1308" width="0" style="79" hidden="1" customWidth="1"/>
    <col min="1309" max="1309" width="8.85546875" style="79"/>
    <col min="1310" max="1310" width="7" style="79" customWidth="1"/>
    <col min="1311" max="1311" width="8.85546875" style="79"/>
    <col min="1312" max="1312" width="21.28515625" style="79" customWidth="1"/>
    <col min="1313" max="1313" width="9.5703125" style="79" customWidth="1"/>
    <col min="1314" max="1536" width="8.85546875" style="79"/>
    <col min="1537" max="1537" width="7.85546875" style="79" customWidth="1"/>
    <col min="1538" max="1538" width="23.85546875" style="79" customWidth="1"/>
    <col min="1539" max="1539" width="0" style="79" hidden="1" customWidth="1"/>
    <col min="1540" max="1540" width="9.28515625" style="79" customWidth="1"/>
    <col min="1541" max="1541" width="10.42578125" style="79" customWidth="1"/>
    <col min="1542" max="1542" width="14.28515625" style="79" bestFit="1" customWidth="1"/>
    <col min="1543" max="1543" width="9.5703125" style="79" customWidth="1"/>
    <col min="1544" max="1554" width="7.7109375" style="79" customWidth="1"/>
    <col min="1555" max="1555" width="6.7109375" style="79" customWidth="1"/>
    <col min="1556" max="1556" width="7.85546875" style="79" customWidth="1"/>
    <col min="1557" max="1557" width="8.28515625" style="79" customWidth="1"/>
    <col min="1558" max="1559" width="8.85546875" style="79"/>
    <col min="1560" max="1564" width="0" style="79" hidden="1" customWidth="1"/>
    <col min="1565" max="1565" width="8.85546875" style="79"/>
    <col min="1566" max="1566" width="7" style="79" customWidth="1"/>
    <col min="1567" max="1567" width="8.85546875" style="79"/>
    <col min="1568" max="1568" width="21.28515625" style="79" customWidth="1"/>
    <col min="1569" max="1569" width="9.5703125" style="79" customWidth="1"/>
    <col min="1570" max="1792" width="8.85546875" style="79"/>
    <col min="1793" max="1793" width="7.85546875" style="79" customWidth="1"/>
    <col min="1794" max="1794" width="23.85546875" style="79" customWidth="1"/>
    <col min="1795" max="1795" width="0" style="79" hidden="1" customWidth="1"/>
    <col min="1796" max="1796" width="9.28515625" style="79" customWidth="1"/>
    <col min="1797" max="1797" width="10.42578125" style="79" customWidth="1"/>
    <col min="1798" max="1798" width="14.28515625" style="79" bestFit="1" customWidth="1"/>
    <col min="1799" max="1799" width="9.5703125" style="79" customWidth="1"/>
    <col min="1800" max="1810" width="7.7109375" style="79" customWidth="1"/>
    <col min="1811" max="1811" width="6.7109375" style="79" customWidth="1"/>
    <col min="1812" max="1812" width="7.85546875" style="79" customWidth="1"/>
    <col min="1813" max="1813" width="8.28515625" style="79" customWidth="1"/>
    <col min="1814" max="1815" width="8.85546875" style="79"/>
    <col min="1816" max="1820" width="0" style="79" hidden="1" customWidth="1"/>
    <col min="1821" max="1821" width="8.85546875" style="79"/>
    <col min="1822" max="1822" width="7" style="79" customWidth="1"/>
    <col min="1823" max="1823" width="8.85546875" style="79"/>
    <col min="1824" max="1824" width="21.28515625" style="79" customWidth="1"/>
    <col min="1825" max="1825" width="9.5703125" style="79" customWidth="1"/>
    <col min="1826" max="2048" width="8.85546875" style="79"/>
    <col min="2049" max="2049" width="7.85546875" style="79" customWidth="1"/>
    <col min="2050" max="2050" width="23.85546875" style="79" customWidth="1"/>
    <col min="2051" max="2051" width="0" style="79" hidden="1" customWidth="1"/>
    <col min="2052" max="2052" width="9.28515625" style="79" customWidth="1"/>
    <col min="2053" max="2053" width="10.42578125" style="79" customWidth="1"/>
    <col min="2054" max="2054" width="14.28515625" style="79" bestFit="1" customWidth="1"/>
    <col min="2055" max="2055" width="9.5703125" style="79" customWidth="1"/>
    <col min="2056" max="2066" width="7.7109375" style="79" customWidth="1"/>
    <col min="2067" max="2067" width="6.7109375" style="79" customWidth="1"/>
    <col min="2068" max="2068" width="7.85546875" style="79" customWidth="1"/>
    <col min="2069" max="2069" width="8.28515625" style="79" customWidth="1"/>
    <col min="2070" max="2071" width="8.85546875" style="79"/>
    <col min="2072" max="2076" width="0" style="79" hidden="1" customWidth="1"/>
    <col min="2077" max="2077" width="8.85546875" style="79"/>
    <col min="2078" max="2078" width="7" style="79" customWidth="1"/>
    <col min="2079" max="2079" width="8.85546875" style="79"/>
    <col min="2080" max="2080" width="21.28515625" style="79" customWidth="1"/>
    <col min="2081" max="2081" width="9.5703125" style="79" customWidth="1"/>
    <col min="2082" max="2304" width="8.85546875" style="79"/>
    <col min="2305" max="2305" width="7.85546875" style="79" customWidth="1"/>
    <col min="2306" max="2306" width="23.85546875" style="79" customWidth="1"/>
    <col min="2307" max="2307" width="0" style="79" hidden="1" customWidth="1"/>
    <col min="2308" max="2308" width="9.28515625" style="79" customWidth="1"/>
    <col min="2309" max="2309" width="10.42578125" style="79" customWidth="1"/>
    <col min="2310" max="2310" width="14.28515625" style="79" bestFit="1" customWidth="1"/>
    <col min="2311" max="2311" width="9.5703125" style="79" customWidth="1"/>
    <col min="2312" max="2322" width="7.7109375" style="79" customWidth="1"/>
    <col min="2323" max="2323" width="6.7109375" style="79" customWidth="1"/>
    <col min="2324" max="2324" width="7.85546875" style="79" customWidth="1"/>
    <col min="2325" max="2325" width="8.28515625" style="79" customWidth="1"/>
    <col min="2326" max="2327" width="8.85546875" style="79"/>
    <col min="2328" max="2332" width="0" style="79" hidden="1" customWidth="1"/>
    <col min="2333" max="2333" width="8.85546875" style="79"/>
    <col min="2334" max="2334" width="7" style="79" customWidth="1"/>
    <col min="2335" max="2335" width="8.85546875" style="79"/>
    <col min="2336" max="2336" width="21.28515625" style="79" customWidth="1"/>
    <col min="2337" max="2337" width="9.5703125" style="79" customWidth="1"/>
    <col min="2338" max="2560" width="8.85546875" style="79"/>
    <col min="2561" max="2561" width="7.85546875" style="79" customWidth="1"/>
    <col min="2562" max="2562" width="23.85546875" style="79" customWidth="1"/>
    <col min="2563" max="2563" width="0" style="79" hidden="1" customWidth="1"/>
    <col min="2564" max="2564" width="9.28515625" style="79" customWidth="1"/>
    <col min="2565" max="2565" width="10.42578125" style="79" customWidth="1"/>
    <col min="2566" max="2566" width="14.28515625" style="79" bestFit="1" customWidth="1"/>
    <col min="2567" max="2567" width="9.5703125" style="79" customWidth="1"/>
    <col min="2568" max="2578" width="7.7109375" style="79" customWidth="1"/>
    <col min="2579" max="2579" width="6.7109375" style="79" customWidth="1"/>
    <col min="2580" max="2580" width="7.85546875" style="79" customWidth="1"/>
    <col min="2581" max="2581" width="8.28515625" style="79" customWidth="1"/>
    <col min="2582" max="2583" width="8.85546875" style="79"/>
    <col min="2584" max="2588" width="0" style="79" hidden="1" customWidth="1"/>
    <col min="2589" max="2589" width="8.85546875" style="79"/>
    <col min="2590" max="2590" width="7" style="79" customWidth="1"/>
    <col min="2591" max="2591" width="8.85546875" style="79"/>
    <col min="2592" max="2592" width="21.28515625" style="79" customWidth="1"/>
    <col min="2593" max="2593" width="9.5703125" style="79" customWidth="1"/>
    <col min="2594" max="2816" width="8.85546875" style="79"/>
    <col min="2817" max="2817" width="7.85546875" style="79" customWidth="1"/>
    <col min="2818" max="2818" width="23.85546875" style="79" customWidth="1"/>
    <col min="2819" max="2819" width="0" style="79" hidden="1" customWidth="1"/>
    <col min="2820" max="2820" width="9.28515625" style="79" customWidth="1"/>
    <col min="2821" max="2821" width="10.42578125" style="79" customWidth="1"/>
    <col min="2822" max="2822" width="14.28515625" style="79" bestFit="1" customWidth="1"/>
    <col min="2823" max="2823" width="9.5703125" style="79" customWidth="1"/>
    <col min="2824" max="2834" width="7.7109375" style="79" customWidth="1"/>
    <col min="2835" max="2835" width="6.7109375" style="79" customWidth="1"/>
    <col min="2836" max="2836" width="7.85546875" style="79" customWidth="1"/>
    <col min="2837" max="2837" width="8.28515625" style="79" customWidth="1"/>
    <col min="2838" max="2839" width="8.85546875" style="79"/>
    <col min="2840" max="2844" width="0" style="79" hidden="1" customWidth="1"/>
    <col min="2845" max="2845" width="8.85546875" style="79"/>
    <col min="2846" max="2846" width="7" style="79" customWidth="1"/>
    <col min="2847" max="2847" width="8.85546875" style="79"/>
    <col min="2848" max="2848" width="21.28515625" style="79" customWidth="1"/>
    <col min="2849" max="2849" width="9.5703125" style="79" customWidth="1"/>
    <col min="2850" max="3072" width="8.85546875" style="79"/>
    <col min="3073" max="3073" width="7.85546875" style="79" customWidth="1"/>
    <col min="3074" max="3074" width="23.85546875" style="79" customWidth="1"/>
    <col min="3075" max="3075" width="0" style="79" hidden="1" customWidth="1"/>
    <col min="3076" max="3076" width="9.28515625" style="79" customWidth="1"/>
    <col min="3077" max="3077" width="10.42578125" style="79" customWidth="1"/>
    <col min="3078" max="3078" width="14.28515625" style="79" bestFit="1" customWidth="1"/>
    <col min="3079" max="3079" width="9.5703125" style="79" customWidth="1"/>
    <col min="3080" max="3090" width="7.7109375" style="79" customWidth="1"/>
    <col min="3091" max="3091" width="6.7109375" style="79" customWidth="1"/>
    <col min="3092" max="3092" width="7.85546875" style="79" customWidth="1"/>
    <col min="3093" max="3093" width="8.28515625" style="79" customWidth="1"/>
    <col min="3094" max="3095" width="8.85546875" style="79"/>
    <col min="3096" max="3100" width="0" style="79" hidden="1" customWidth="1"/>
    <col min="3101" max="3101" width="8.85546875" style="79"/>
    <col min="3102" max="3102" width="7" style="79" customWidth="1"/>
    <col min="3103" max="3103" width="8.85546875" style="79"/>
    <col min="3104" max="3104" width="21.28515625" style="79" customWidth="1"/>
    <col min="3105" max="3105" width="9.5703125" style="79" customWidth="1"/>
    <col min="3106" max="3328" width="8.85546875" style="79"/>
    <col min="3329" max="3329" width="7.85546875" style="79" customWidth="1"/>
    <col min="3330" max="3330" width="23.85546875" style="79" customWidth="1"/>
    <col min="3331" max="3331" width="0" style="79" hidden="1" customWidth="1"/>
    <col min="3332" max="3332" width="9.28515625" style="79" customWidth="1"/>
    <col min="3333" max="3333" width="10.42578125" style="79" customWidth="1"/>
    <col min="3334" max="3334" width="14.28515625" style="79" bestFit="1" customWidth="1"/>
    <col min="3335" max="3335" width="9.5703125" style="79" customWidth="1"/>
    <col min="3336" max="3346" width="7.7109375" style="79" customWidth="1"/>
    <col min="3347" max="3347" width="6.7109375" style="79" customWidth="1"/>
    <col min="3348" max="3348" width="7.85546875" style="79" customWidth="1"/>
    <col min="3349" max="3349" width="8.28515625" style="79" customWidth="1"/>
    <col min="3350" max="3351" width="8.85546875" style="79"/>
    <col min="3352" max="3356" width="0" style="79" hidden="1" customWidth="1"/>
    <col min="3357" max="3357" width="8.85546875" style="79"/>
    <col min="3358" max="3358" width="7" style="79" customWidth="1"/>
    <col min="3359" max="3359" width="8.85546875" style="79"/>
    <col min="3360" max="3360" width="21.28515625" style="79" customWidth="1"/>
    <col min="3361" max="3361" width="9.5703125" style="79" customWidth="1"/>
    <col min="3362" max="3584" width="8.85546875" style="79"/>
    <col min="3585" max="3585" width="7.85546875" style="79" customWidth="1"/>
    <col min="3586" max="3586" width="23.85546875" style="79" customWidth="1"/>
    <col min="3587" max="3587" width="0" style="79" hidden="1" customWidth="1"/>
    <col min="3588" max="3588" width="9.28515625" style="79" customWidth="1"/>
    <col min="3589" max="3589" width="10.42578125" style="79" customWidth="1"/>
    <col min="3590" max="3590" width="14.28515625" style="79" bestFit="1" customWidth="1"/>
    <col min="3591" max="3591" width="9.5703125" style="79" customWidth="1"/>
    <col min="3592" max="3602" width="7.7109375" style="79" customWidth="1"/>
    <col min="3603" max="3603" width="6.7109375" style="79" customWidth="1"/>
    <col min="3604" max="3604" width="7.85546875" style="79" customWidth="1"/>
    <col min="3605" max="3605" width="8.28515625" style="79" customWidth="1"/>
    <col min="3606" max="3607" width="8.85546875" style="79"/>
    <col min="3608" max="3612" width="0" style="79" hidden="1" customWidth="1"/>
    <col min="3613" max="3613" width="8.85546875" style="79"/>
    <col min="3614" max="3614" width="7" style="79" customWidth="1"/>
    <col min="3615" max="3615" width="8.85546875" style="79"/>
    <col min="3616" max="3616" width="21.28515625" style="79" customWidth="1"/>
    <col min="3617" max="3617" width="9.5703125" style="79" customWidth="1"/>
    <col min="3618" max="3840" width="8.85546875" style="79"/>
    <col min="3841" max="3841" width="7.85546875" style="79" customWidth="1"/>
    <col min="3842" max="3842" width="23.85546875" style="79" customWidth="1"/>
    <col min="3843" max="3843" width="0" style="79" hidden="1" customWidth="1"/>
    <col min="3844" max="3844" width="9.28515625" style="79" customWidth="1"/>
    <col min="3845" max="3845" width="10.42578125" style="79" customWidth="1"/>
    <col min="3846" max="3846" width="14.28515625" style="79" bestFit="1" customWidth="1"/>
    <col min="3847" max="3847" width="9.5703125" style="79" customWidth="1"/>
    <col min="3848" max="3858" width="7.7109375" style="79" customWidth="1"/>
    <col min="3859" max="3859" width="6.7109375" style="79" customWidth="1"/>
    <col min="3860" max="3860" width="7.85546875" style="79" customWidth="1"/>
    <col min="3861" max="3861" width="8.28515625" style="79" customWidth="1"/>
    <col min="3862" max="3863" width="8.85546875" style="79"/>
    <col min="3864" max="3868" width="0" style="79" hidden="1" customWidth="1"/>
    <col min="3869" max="3869" width="8.85546875" style="79"/>
    <col min="3870" max="3870" width="7" style="79" customWidth="1"/>
    <col min="3871" max="3871" width="8.85546875" style="79"/>
    <col min="3872" max="3872" width="21.28515625" style="79" customWidth="1"/>
    <col min="3873" max="3873" width="9.5703125" style="79" customWidth="1"/>
    <col min="3874" max="4096" width="8.85546875" style="79"/>
    <col min="4097" max="4097" width="7.85546875" style="79" customWidth="1"/>
    <col min="4098" max="4098" width="23.85546875" style="79" customWidth="1"/>
    <col min="4099" max="4099" width="0" style="79" hidden="1" customWidth="1"/>
    <col min="4100" max="4100" width="9.28515625" style="79" customWidth="1"/>
    <col min="4101" max="4101" width="10.42578125" style="79" customWidth="1"/>
    <col min="4102" max="4102" width="14.28515625" style="79" bestFit="1" customWidth="1"/>
    <col min="4103" max="4103" width="9.5703125" style="79" customWidth="1"/>
    <col min="4104" max="4114" width="7.7109375" style="79" customWidth="1"/>
    <col min="4115" max="4115" width="6.7109375" style="79" customWidth="1"/>
    <col min="4116" max="4116" width="7.85546875" style="79" customWidth="1"/>
    <col min="4117" max="4117" width="8.28515625" style="79" customWidth="1"/>
    <col min="4118" max="4119" width="8.85546875" style="79"/>
    <col min="4120" max="4124" width="0" style="79" hidden="1" customWidth="1"/>
    <col min="4125" max="4125" width="8.85546875" style="79"/>
    <col min="4126" max="4126" width="7" style="79" customWidth="1"/>
    <col min="4127" max="4127" width="8.85546875" style="79"/>
    <col min="4128" max="4128" width="21.28515625" style="79" customWidth="1"/>
    <col min="4129" max="4129" width="9.5703125" style="79" customWidth="1"/>
    <col min="4130" max="4352" width="8.85546875" style="79"/>
    <col min="4353" max="4353" width="7.85546875" style="79" customWidth="1"/>
    <col min="4354" max="4354" width="23.85546875" style="79" customWidth="1"/>
    <col min="4355" max="4355" width="0" style="79" hidden="1" customWidth="1"/>
    <col min="4356" max="4356" width="9.28515625" style="79" customWidth="1"/>
    <col min="4357" max="4357" width="10.42578125" style="79" customWidth="1"/>
    <col min="4358" max="4358" width="14.28515625" style="79" bestFit="1" customWidth="1"/>
    <col min="4359" max="4359" width="9.5703125" style="79" customWidth="1"/>
    <col min="4360" max="4370" width="7.7109375" style="79" customWidth="1"/>
    <col min="4371" max="4371" width="6.7109375" style="79" customWidth="1"/>
    <col min="4372" max="4372" width="7.85546875" style="79" customWidth="1"/>
    <col min="4373" max="4373" width="8.28515625" style="79" customWidth="1"/>
    <col min="4374" max="4375" width="8.85546875" style="79"/>
    <col min="4376" max="4380" width="0" style="79" hidden="1" customWidth="1"/>
    <col min="4381" max="4381" width="8.85546875" style="79"/>
    <col min="4382" max="4382" width="7" style="79" customWidth="1"/>
    <col min="4383" max="4383" width="8.85546875" style="79"/>
    <col min="4384" max="4384" width="21.28515625" style="79" customWidth="1"/>
    <col min="4385" max="4385" width="9.5703125" style="79" customWidth="1"/>
    <col min="4386" max="4608" width="8.85546875" style="79"/>
    <col min="4609" max="4609" width="7.85546875" style="79" customWidth="1"/>
    <col min="4610" max="4610" width="23.85546875" style="79" customWidth="1"/>
    <col min="4611" max="4611" width="0" style="79" hidden="1" customWidth="1"/>
    <col min="4612" max="4612" width="9.28515625" style="79" customWidth="1"/>
    <col min="4613" max="4613" width="10.42578125" style="79" customWidth="1"/>
    <col min="4614" max="4614" width="14.28515625" style="79" bestFit="1" customWidth="1"/>
    <col min="4615" max="4615" width="9.5703125" style="79" customWidth="1"/>
    <col min="4616" max="4626" width="7.7109375" style="79" customWidth="1"/>
    <col min="4627" max="4627" width="6.7109375" style="79" customWidth="1"/>
    <col min="4628" max="4628" width="7.85546875" style="79" customWidth="1"/>
    <col min="4629" max="4629" width="8.28515625" style="79" customWidth="1"/>
    <col min="4630" max="4631" width="8.85546875" style="79"/>
    <col min="4632" max="4636" width="0" style="79" hidden="1" customWidth="1"/>
    <col min="4637" max="4637" width="8.85546875" style="79"/>
    <col min="4638" max="4638" width="7" style="79" customWidth="1"/>
    <col min="4639" max="4639" width="8.85546875" style="79"/>
    <col min="4640" max="4640" width="21.28515625" style="79" customWidth="1"/>
    <col min="4641" max="4641" width="9.5703125" style="79" customWidth="1"/>
    <col min="4642" max="4864" width="8.85546875" style="79"/>
    <col min="4865" max="4865" width="7.85546875" style="79" customWidth="1"/>
    <col min="4866" max="4866" width="23.85546875" style="79" customWidth="1"/>
    <col min="4867" max="4867" width="0" style="79" hidden="1" customWidth="1"/>
    <col min="4868" max="4868" width="9.28515625" style="79" customWidth="1"/>
    <col min="4869" max="4869" width="10.42578125" style="79" customWidth="1"/>
    <col min="4870" max="4870" width="14.28515625" style="79" bestFit="1" customWidth="1"/>
    <col min="4871" max="4871" width="9.5703125" style="79" customWidth="1"/>
    <col min="4872" max="4882" width="7.7109375" style="79" customWidth="1"/>
    <col min="4883" max="4883" width="6.7109375" style="79" customWidth="1"/>
    <col min="4884" max="4884" width="7.85546875" style="79" customWidth="1"/>
    <col min="4885" max="4885" width="8.28515625" style="79" customWidth="1"/>
    <col min="4886" max="4887" width="8.85546875" style="79"/>
    <col min="4888" max="4892" width="0" style="79" hidden="1" customWidth="1"/>
    <col min="4893" max="4893" width="8.85546875" style="79"/>
    <col min="4894" max="4894" width="7" style="79" customWidth="1"/>
    <col min="4895" max="4895" width="8.85546875" style="79"/>
    <col min="4896" max="4896" width="21.28515625" style="79" customWidth="1"/>
    <col min="4897" max="4897" width="9.5703125" style="79" customWidth="1"/>
    <col min="4898" max="5120" width="8.85546875" style="79"/>
    <col min="5121" max="5121" width="7.85546875" style="79" customWidth="1"/>
    <col min="5122" max="5122" width="23.85546875" style="79" customWidth="1"/>
    <col min="5123" max="5123" width="0" style="79" hidden="1" customWidth="1"/>
    <col min="5124" max="5124" width="9.28515625" style="79" customWidth="1"/>
    <col min="5125" max="5125" width="10.42578125" style="79" customWidth="1"/>
    <col min="5126" max="5126" width="14.28515625" style="79" bestFit="1" customWidth="1"/>
    <col min="5127" max="5127" width="9.5703125" style="79" customWidth="1"/>
    <col min="5128" max="5138" width="7.7109375" style="79" customWidth="1"/>
    <col min="5139" max="5139" width="6.7109375" style="79" customWidth="1"/>
    <col min="5140" max="5140" width="7.85546875" style="79" customWidth="1"/>
    <col min="5141" max="5141" width="8.28515625" style="79" customWidth="1"/>
    <col min="5142" max="5143" width="8.85546875" style="79"/>
    <col min="5144" max="5148" width="0" style="79" hidden="1" customWidth="1"/>
    <col min="5149" max="5149" width="8.85546875" style="79"/>
    <col min="5150" max="5150" width="7" style="79" customWidth="1"/>
    <col min="5151" max="5151" width="8.85546875" style="79"/>
    <col min="5152" max="5152" width="21.28515625" style="79" customWidth="1"/>
    <col min="5153" max="5153" width="9.5703125" style="79" customWidth="1"/>
    <col min="5154" max="5376" width="8.85546875" style="79"/>
    <col min="5377" max="5377" width="7.85546875" style="79" customWidth="1"/>
    <col min="5378" max="5378" width="23.85546875" style="79" customWidth="1"/>
    <col min="5379" max="5379" width="0" style="79" hidden="1" customWidth="1"/>
    <col min="5380" max="5380" width="9.28515625" style="79" customWidth="1"/>
    <col min="5381" max="5381" width="10.42578125" style="79" customWidth="1"/>
    <col min="5382" max="5382" width="14.28515625" style="79" bestFit="1" customWidth="1"/>
    <col min="5383" max="5383" width="9.5703125" style="79" customWidth="1"/>
    <col min="5384" max="5394" width="7.7109375" style="79" customWidth="1"/>
    <col min="5395" max="5395" width="6.7109375" style="79" customWidth="1"/>
    <col min="5396" max="5396" width="7.85546875" style="79" customWidth="1"/>
    <col min="5397" max="5397" width="8.28515625" style="79" customWidth="1"/>
    <col min="5398" max="5399" width="8.85546875" style="79"/>
    <col min="5400" max="5404" width="0" style="79" hidden="1" customWidth="1"/>
    <col min="5405" max="5405" width="8.85546875" style="79"/>
    <col min="5406" max="5406" width="7" style="79" customWidth="1"/>
    <col min="5407" max="5407" width="8.85546875" style="79"/>
    <col min="5408" max="5408" width="21.28515625" style="79" customWidth="1"/>
    <col min="5409" max="5409" width="9.5703125" style="79" customWidth="1"/>
    <col min="5410" max="5632" width="8.85546875" style="79"/>
    <col min="5633" max="5633" width="7.85546875" style="79" customWidth="1"/>
    <col min="5634" max="5634" width="23.85546875" style="79" customWidth="1"/>
    <col min="5635" max="5635" width="0" style="79" hidden="1" customWidth="1"/>
    <col min="5636" max="5636" width="9.28515625" style="79" customWidth="1"/>
    <col min="5637" max="5637" width="10.42578125" style="79" customWidth="1"/>
    <col min="5638" max="5638" width="14.28515625" style="79" bestFit="1" customWidth="1"/>
    <col min="5639" max="5639" width="9.5703125" style="79" customWidth="1"/>
    <col min="5640" max="5650" width="7.7109375" style="79" customWidth="1"/>
    <col min="5651" max="5651" width="6.7109375" style="79" customWidth="1"/>
    <col min="5652" max="5652" width="7.85546875" style="79" customWidth="1"/>
    <col min="5653" max="5653" width="8.28515625" style="79" customWidth="1"/>
    <col min="5654" max="5655" width="8.85546875" style="79"/>
    <col min="5656" max="5660" width="0" style="79" hidden="1" customWidth="1"/>
    <col min="5661" max="5661" width="8.85546875" style="79"/>
    <col min="5662" max="5662" width="7" style="79" customWidth="1"/>
    <col min="5663" max="5663" width="8.85546875" style="79"/>
    <col min="5664" max="5664" width="21.28515625" style="79" customWidth="1"/>
    <col min="5665" max="5665" width="9.5703125" style="79" customWidth="1"/>
    <col min="5666" max="5888" width="8.85546875" style="79"/>
    <col min="5889" max="5889" width="7.85546875" style="79" customWidth="1"/>
    <col min="5890" max="5890" width="23.85546875" style="79" customWidth="1"/>
    <col min="5891" max="5891" width="0" style="79" hidden="1" customWidth="1"/>
    <col min="5892" max="5892" width="9.28515625" style="79" customWidth="1"/>
    <col min="5893" max="5893" width="10.42578125" style="79" customWidth="1"/>
    <col min="5894" max="5894" width="14.28515625" style="79" bestFit="1" customWidth="1"/>
    <col min="5895" max="5895" width="9.5703125" style="79" customWidth="1"/>
    <col min="5896" max="5906" width="7.7109375" style="79" customWidth="1"/>
    <col min="5907" max="5907" width="6.7109375" style="79" customWidth="1"/>
    <col min="5908" max="5908" width="7.85546875" style="79" customWidth="1"/>
    <col min="5909" max="5909" width="8.28515625" style="79" customWidth="1"/>
    <col min="5910" max="5911" width="8.85546875" style="79"/>
    <col min="5912" max="5916" width="0" style="79" hidden="1" customWidth="1"/>
    <col min="5917" max="5917" width="8.85546875" style="79"/>
    <col min="5918" max="5918" width="7" style="79" customWidth="1"/>
    <col min="5919" max="5919" width="8.85546875" style="79"/>
    <col min="5920" max="5920" width="21.28515625" style="79" customWidth="1"/>
    <col min="5921" max="5921" width="9.5703125" style="79" customWidth="1"/>
    <col min="5922" max="6144" width="8.85546875" style="79"/>
    <col min="6145" max="6145" width="7.85546875" style="79" customWidth="1"/>
    <col min="6146" max="6146" width="23.85546875" style="79" customWidth="1"/>
    <col min="6147" max="6147" width="0" style="79" hidden="1" customWidth="1"/>
    <col min="6148" max="6148" width="9.28515625" style="79" customWidth="1"/>
    <col min="6149" max="6149" width="10.42578125" style="79" customWidth="1"/>
    <col min="6150" max="6150" width="14.28515625" style="79" bestFit="1" customWidth="1"/>
    <col min="6151" max="6151" width="9.5703125" style="79" customWidth="1"/>
    <col min="6152" max="6162" width="7.7109375" style="79" customWidth="1"/>
    <col min="6163" max="6163" width="6.7109375" style="79" customWidth="1"/>
    <col min="6164" max="6164" width="7.85546875" style="79" customWidth="1"/>
    <col min="6165" max="6165" width="8.28515625" style="79" customWidth="1"/>
    <col min="6166" max="6167" width="8.85546875" style="79"/>
    <col min="6168" max="6172" width="0" style="79" hidden="1" customWidth="1"/>
    <col min="6173" max="6173" width="8.85546875" style="79"/>
    <col min="6174" max="6174" width="7" style="79" customWidth="1"/>
    <col min="6175" max="6175" width="8.85546875" style="79"/>
    <col min="6176" max="6176" width="21.28515625" style="79" customWidth="1"/>
    <col min="6177" max="6177" width="9.5703125" style="79" customWidth="1"/>
    <col min="6178" max="6400" width="8.85546875" style="79"/>
    <col min="6401" max="6401" width="7.85546875" style="79" customWidth="1"/>
    <col min="6402" max="6402" width="23.85546875" style="79" customWidth="1"/>
    <col min="6403" max="6403" width="0" style="79" hidden="1" customWidth="1"/>
    <col min="6404" max="6404" width="9.28515625" style="79" customWidth="1"/>
    <col min="6405" max="6405" width="10.42578125" style="79" customWidth="1"/>
    <col min="6406" max="6406" width="14.28515625" style="79" bestFit="1" customWidth="1"/>
    <col min="6407" max="6407" width="9.5703125" style="79" customWidth="1"/>
    <col min="6408" max="6418" width="7.7109375" style="79" customWidth="1"/>
    <col min="6419" max="6419" width="6.7109375" style="79" customWidth="1"/>
    <col min="6420" max="6420" width="7.85546875" style="79" customWidth="1"/>
    <col min="6421" max="6421" width="8.28515625" style="79" customWidth="1"/>
    <col min="6422" max="6423" width="8.85546875" style="79"/>
    <col min="6424" max="6428" width="0" style="79" hidden="1" customWidth="1"/>
    <col min="6429" max="6429" width="8.85546875" style="79"/>
    <col min="6430" max="6430" width="7" style="79" customWidth="1"/>
    <col min="6431" max="6431" width="8.85546875" style="79"/>
    <col min="6432" max="6432" width="21.28515625" style="79" customWidth="1"/>
    <col min="6433" max="6433" width="9.5703125" style="79" customWidth="1"/>
    <col min="6434" max="6656" width="8.85546875" style="79"/>
    <col min="6657" max="6657" width="7.85546875" style="79" customWidth="1"/>
    <col min="6658" max="6658" width="23.85546875" style="79" customWidth="1"/>
    <col min="6659" max="6659" width="0" style="79" hidden="1" customWidth="1"/>
    <col min="6660" max="6660" width="9.28515625" style="79" customWidth="1"/>
    <col min="6661" max="6661" width="10.42578125" style="79" customWidth="1"/>
    <col min="6662" max="6662" width="14.28515625" style="79" bestFit="1" customWidth="1"/>
    <col min="6663" max="6663" width="9.5703125" style="79" customWidth="1"/>
    <col min="6664" max="6674" width="7.7109375" style="79" customWidth="1"/>
    <col min="6675" max="6675" width="6.7109375" style="79" customWidth="1"/>
    <col min="6676" max="6676" width="7.85546875" style="79" customWidth="1"/>
    <col min="6677" max="6677" width="8.28515625" style="79" customWidth="1"/>
    <col min="6678" max="6679" width="8.85546875" style="79"/>
    <col min="6680" max="6684" width="0" style="79" hidden="1" customWidth="1"/>
    <col min="6685" max="6685" width="8.85546875" style="79"/>
    <col min="6686" max="6686" width="7" style="79" customWidth="1"/>
    <col min="6687" max="6687" width="8.85546875" style="79"/>
    <col min="6688" max="6688" width="21.28515625" style="79" customWidth="1"/>
    <col min="6689" max="6689" width="9.5703125" style="79" customWidth="1"/>
    <col min="6690" max="6912" width="8.85546875" style="79"/>
    <col min="6913" max="6913" width="7.85546875" style="79" customWidth="1"/>
    <col min="6914" max="6914" width="23.85546875" style="79" customWidth="1"/>
    <col min="6915" max="6915" width="0" style="79" hidden="1" customWidth="1"/>
    <col min="6916" max="6916" width="9.28515625" style="79" customWidth="1"/>
    <col min="6917" max="6917" width="10.42578125" style="79" customWidth="1"/>
    <col min="6918" max="6918" width="14.28515625" style="79" bestFit="1" customWidth="1"/>
    <col min="6919" max="6919" width="9.5703125" style="79" customWidth="1"/>
    <col min="6920" max="6930" width="7.7109375" style="79" customWidth="1"/>
    <col min="6931" max="6931" width="6.7109375" style="79" customWidth="1"/>
    <col min="6932" max="6932" width="7.85546875" style="79" customWidth="1"/>
    <col min="6933" max="6933" width="8.28515625" style="79" customWidth="1"/>
    <col min="6934" max="6935" width="8.85546875" style="79"/>
    <col min="6936" max="6940" width="0" style="79" hidden="1" customWidth="1"/>
    <col min="6941" max="6941" width="8.85546875" style="79"/>
    <col min="6942" max="6942" width="7" style="79" customWidth="1"/>
    <col min="6943" max="6943" width="8.85546875" style="79"/>
    <col min="6944" max="6944" width="21.28515625" style="79" customWidth="1"/>
    <col min="6945" max="6945" width="9.5703125" style="79" customWidth="1"/>
    <col min="6946" max="7168" width="8.85546875" style="79"/>
    <col min="7169" max="7169" width="7.85546875" style="79" customWidth="1"/>
    <col min="7170" max="7170" width="23.85546875" style="79" customWidth="1"/>
    <col min="7171" max="7171" width="0" style="79" hidden="1" customWidth="1"/>
    <col min="7172" max="7172" width="9.28515625" style="79" customWidth="1"/>
    <col min="7173" max="7173" width="10.42578125" style="79" customWidth="1"/>
    <col min="7174" max="7174" width="14.28515625" style="79" bestFit="1" customWidth="1"/>
    <col min="7175" max="7175" width="9.5703125" style="79" customWidth="1"/>
    <col min="7176" max="7186" width="7.7109375" style="79" customWidth="1"/>
    <col min="7187" max="7187" width="6.7109375" style="79" customWidth="1"/>
    <col min="7188" max="7188" width="7.85546875" style="79" customWidth="1"/>
    <col min="7189" max="7189" width="8.28515625" style="79" customWidth="1"/>
    <col min="7190" max="7191" width="8.85546875" style="79"/>
    <col min="7192" max="7196" width="0" style="79" hidden="1" customWidth="1"/>
    <col min="7197" max="7197" width="8.85546875" style="79"/>
    <col min="7198" max="7198" width="7" style="79" customWidth="1"/>
    <col min="7199" max="7199" width="8.85546875" style="79"/>
    <col min="7200" max="7200" width="21.28515625" style="79" customWidth="1"/>
    <col min="7201" max="7201" width="9.5703125" style="79" customWidth="1"/>
    <col min="7202" max="7424" width="8.85546875" style="79"/>
    <col min="7425" max="7425" width="7.85546875" style="79" customWidth="1"/>
    <col min="7426" max="7426" width="23.85546875" style="79" customWidth="1"/>
    <col min="7427" max="7427" width="0" style="79" hidden="1" customWidth="1"/>
    <col min="7428" max="7428" width="9.28515625" style="79" customWidth="1"/>
    <col min="7429" max="7429" width="10.42578125" style="79" customWidth="1"/>
    <col min="7430" max="7430" width="14.28515625" style="79" bestFit="1" customWidth="1"/>
    <col min="7431" max="7431" width="9.5703125" style="79" customWidth="1"/>
    <col min="7432" max="7442" width="7.7109375" style="79" customWidth="1"/>
    <col min="7443" max="7443" width="6.7109375" style="79" customWidth="1"/>
    <col min="7444" max="7444" width="7.85546875" style="79" customWidth="1"/>
    <col min="7445" max="7445" width="8.28515625" style="79" customWidth="1"/>
    <col min="7446" max="7447" width="8.85546875" style="79"/>
    <col min="7448" max="7452" width="0" style="79" hidden="1" customWidth="1"/>
    <col min="7453" max="7453" width="8.85546875" style="79"/>
    <col min="7454" max="7454" width="7" style="79" customWidth="1"/>
    <col min="7455" max="7455" width="8.85546875" style="79"/>
    <col min="7456" max="7456" width="21.28515625" style="79" customWidth="1"/>
    <col min="7457" max="7457" width="9.5703125" style="79" customWidth="1"/>
    <col min="7458" max="7680" width="8.85546875" style="79"/>
    <col min="7681" max="7681" width="7.85546875" style="79" customWidth="1"/>
    <col min="7682" max="7682" width="23.85546875" style="79" customWidth="1"/>
    <col min="7683" max="7683" width="0" style="79" hidden="1" customWidth="1"/>
    <col min="7684" max="7684" width="9.28515625" style="79" customWidth="1"/>
    <col min="7685" max="7685" width="10.42578125" style="79" customWidth="1"/>
    <col min="7686" max="7686" width="14.28515625" style="79" bestFit="1" customWidth="1"/>
    <col min="7687" max="7687" width="9.5703125" style="79" customWidth="1"/>
    <col min="7688" max="7698" width="7.7109375" style="79" customWidth="1"/>
    <col min="7699" max="7699" width="6.7109375" style="79" customWidth="1"/>
    <col min="7700" max="7700" width="7.85546875" style="79" customWidth="1"/>
    <col min="7701" max="7701" width="8.28515625" style="79" customWidth="1"/>
    <col min="7702" max="7703" width="8.85546875" style="79"/>
    <col min="7704" max="7708" width="0" style="79" hidden="1" customWidth="1"/>
    <col min="7709" max="7709" width="8.85546875" style="79"/>
    <col min="7710" max="7710" width="7" style="79" customWidth="1"/>
    <col min="7711" max="7711" width="8.85546875" style="79"/>
    <col min="7712" max="7712" width="21.28515625" style="79" customWidth="1"/>
    <col min="7713" max="7713" width="9.5703125" style="79" customWidth="1"/>
    <col min="7714" max="7936" width="8.85546875" style="79"/>
    <col min="7937" max="7937" width="7.85546875" style="79" customWidth="1"/>
    <col min="7938" max="7938" width="23.85546875" style="79" customWidth="1"/>
    <col min="7939" max="7939" width="0" style="79" hidden="1" customWidth="1"/>
    <col min="7940" max="7940" width="9.28515625" style="79" customWidth="1"/>
    <col min="7941" max="7941" width="10.42578125" style="79" customWidth="1"/>
    <col min="7942" max="7942" width="14.28515625" style="79" bestFit="1" customWidth="1"/>
    <col min="7943" max="7943" width="9.5703125" style="79" customWidth="1"/>
    <col min="7944" max="7954" width="7.7109375" style="79" customWidth="1"/>
    <col min="7955" max="7955" width="6.7109375" style="79" customWidth="1"/>
    <col min="7956" max="7956" width="7.85546875" style="79" customWidth="1"/>
    <col min="7957" max="7957" width="8.28515625" style="79" customWidth="1"/>
    <col min="7958" max="7959" width="8.85546875" style="79"/>
    <col min="7960" max="7964" width="0" style="79" hidden="1" customWidth="1"/>
    <col min="7965" max="7965" width="8.85546875" style="79"/>
    <col min="7966" max="7966" width="7" style="79" customWidth="1"/>
    <col min="7967" max="7967" width="8.85546875" style="79"/>
    <col min="7968" max="7968" width="21.28515625" style="79" customWidth="1"/>
    <col min="7969" max="7969" width="9.5703125" style="79" customWidth="1"/>
    <col min="7970" max="8192" width="8.85546875" style="79"/>
    <col min="8193" max="8193" width="7.85546875" style="79" customWidth="1"/>
    <col min="8194" max="8194" width="23.85546875" style="79" customWidth="1"/>
    <col min="8195" max="8195" width="0" style="79" hidden="1" customWidth="1"/>
    <col min="8196" max="8196" width="9.28515625" style="79" customWidth="1"/>
    <col min="8197" max="8197" width="10.42578125" style="79" customWidth="1"/>
    <col min="8198" max="8198" width="14.28515625" style="79" bestFit="1" customWidth="1"/>
    <col min="8199" max="8199" width="9.5703125" style="79" customWidth="1"/>
    <col min="8200" max="8210" width="7.7109375" style="79" customWidth="1"/>
    <col min="8211" max="8211" width="6.7109375" style="79" customWidth="1"/>
    <col min="8212" max="8212" width="7.85546875" style="79" customWidth="1"/>
    <col min="8213" max="8213" width="8.28515625" style="79" customWidth="1"/>
    <col min="8214" max="8215" width="8.85546875" style="79"/>
    <col min="8216" max="8220" width="0" style="79" hidden="1" customWidth="1"/>
    <col min="8221" max="8221" width="8.85546875" style="79"/>
    <col min="8222" max="8222" width="7" style="79" customWidth="1"/>
    <col min="8223" max="8223" width="8.85546875" style="79"/>
    <col min="8224" max="8224" width="21.28515625" style="79" customWidth="1"/>
    <col min="8225" max="8225" width="9.5703125" style="79" customWidth="1"/>
    <col min="8226" max="8448" width="8.85546875" style="79"/>
    <col min="8449" max="8449" width="7.85546875" style="79" customWidth="1"/>
    <col min="8450" max="8450" width="23.85546875" style="79" customWidth="1"/>
    <col min="8451" max="8451" width="0" style="79" hidden="1" customWidth="1"/>
    <col min="8452" max="8452" width="9.28515625" style="79" customWidth="1"/>
    <col min="8453" max="8453" width="10.42578125" style="79" customWidth="1"/>
    <col min="8454" max="8454" width="14.28515625" style="79" bestFit="1" customWidth="1"/>
    <col min="8455" max="8455" width="9.5703125" style="79" customWidth="1"/>
    <col min="8456" max="8466" width="7.7109375" style="79" customWidth="1"/>
    <col min="8467" max="8467" width="6.7109375" style="79" customWidth="1"/>
    <col min="8468" max="8468" width="7.85546875" style="79" customWidth="1"/>
    <col min="8469" max="8469" width="8.28515625" style="79" customWidth="1"/>
    <col min="8470" max="8471" width="8.85546875" style="79"/>
    <col min="8472" max="8476" width="0" style="79" hidden="1" customWidth="1"/>
    <col min="8477" max="8477" width="8.85546875" style="79"/>
    <col min="8478" max="8478" width="7" style="79" customWidth="1"/>
    <col min="8479" max="8479" width="8.85546875" style="79"/>
    <col min="8480" max="8480" width="21.28515625" style="79" customWidth="1"/>
    <col min="8481" max="8481" width="9.5703125" style="79" customWidth="1"/>
    <col min="8482" max="8704" width="8.85546875" style="79"/>
    <col min="8705" max="8705" width="7.85546875" style="79" customWidth="1"/>
    <col min="8706" max="8706" width="23.85546875" style="79" customWidth="1"/>
    <col min="8707" max="8707" width="0" style="79" hidden="1" customWidth="1"/>
    <col min="8708" max="8708" width="9.28515625" style="79" customWidth="1"/>
    <col min="8709" max="8709" width="10.42578125" style="79" customWidth="1"/>
    <col min="8710" max="8710" width="14.28515625" style="79" bestFit="1" customWidth="1"/>
    <col min="8711" max="8711" width="9.5703125" style="79" customWidth="1"/>
    <col min="8712" max="8722" width="7.7109375" style="79" customWidth="1"/>
    <col min="8723" max="8723" width="6.7109375" style="79" customWidth="1"/>
    <col min="8724" max="8724" width="7.85546875" style="79" customWidth="1"/>
    <col min="8725" max="8725" width="8.28515625" style="79" customWidth="1"/>
    <col min="8726" max="8727" width="8.85546875" style="79"/>
    <col min="8728" max="8732" width="0" style="79" hidden="1" customWidth="1"/>
    <col min="8733" max="8733" width="8.85546875" style="79"/>
    <col min="8734" max="8734" width="7" style="79" customWidth="1"/>
    <col min="8735" max="8735" width="8.85546875" style="79"/>
    <col min="8736" max="8736" width="21.28515625" style="79" customWidth="1"/>
    <col min="8737" max="8737" width="9.5703125" style="79" customWidth="1"/>
    <col min="8738" max="8960" width="8.85546875" style="79"/>
    <col min="8961" max="8961" width="7.85546875" style="79" customWidth="1"/>
    <col min="8962" max="8962" width="23.85546875" style="79" customWidth="1"/>
    <col min="8963" max="8963" width="0" style="79" hidden="1" customWidth="1"/>
    <col min="8964" max="8964" width="9.28515625" style="79" customWidth="1"/>
    <col min="8965" max="8965" width="10.42578125" style="79" customWidth="1"/>
    <col min="8966" max="8966" width="14.28515625" style="79" bestFit="1" customWidth="1"/>
    <col min="8967" max="8967" width="9.5703125" style="79" customWidth="1"/>
    <col min="8968" max="8978" width="7.7109375" style="79" customWidth="1"/>
    <col min="8979" max="8979" width="6.7109375" style="79" customWidth="1"/>
    <col min="8980" max="8980" width="7.85546875" style="79" customWidth="1"/>
    <col min="8981" max="8981" width="8.28515625" style="79" customWidth="1"/>
    <col min="8982" max="8983" width="8.85546875" style="79"/>
    <col min="8984" max="8988" width="0" style="79" hidden="1" customWidth="1"/>
    <col min="8989" max="8989" width="8.85546875" style="79"/>
    <col min="8990" max="8990" width="7" style="79" customWidth="1"/>
    <col min="8991" max="8991" width="8.85546875" style="79"/>
    <col min="8992" max="8992" width="21.28515625" style="79" customWidth="1"/>
    <col min="8993" max="8993" width="9.5703125" style="79" customWidth="1"/>
    <col min="8994" max="9216" width="8.85546875" style="79"/>
    <col min="9217" max="9217" width="7.85546875" style="79" customWidth="1"/>
    <col min="9218" max="9218" width="23.85546875" style="79" customWidth="1"/>
    <col min="9219" max="9219" width="0" style="79" hidden="1" customWidth="1"/>
    <col min="9220" max="9220" width="9.28515625" style="79" customWidth="1"/>
    <col min="9221" max="9221" width="10.42578125" style="79" customWidth="1"/>
    <col min="9222" max="9222" width="14.28515625" style="79" bestFit="1" customWidth="1"/>
    <col min="9223" max="9223" width="9.5703125" style="79" customWidth="1"/>
    <col min="9224" max="9234" width="7.7109375" style="79" customWidth="1"/>
    <col min="9235" max="9235" width="6.7109375" style="79" customWidth="1"/>
    <col min="9236" max="9236" width="7.85546875" style="79" customWidth="1"/>
    <col min="9237" max="9237" width="8.28515625" style="79" customWidth="1"/>
    <col min="9238" max="9239" width="8.85546875" style="79"/>
    <col min="9240" max="9244" width="0" style="79" hidden="1" customWidth="1"/>
    <col min="9245" max="9245" width="8.85546875" style="79"/>
    <col min="9246" max="9246" width="7" style="79" customWidth="1"/>
    <col min="9247" max="9247" width="8.85546875" style="79"/>
    <col min="9248" max="9248" width="21.28515625" style="79" customWidth="1"/>
    <col min="9249" max="9249" width="9.5703125" style="79" customWidth="1"/>
    <col min="9250" max="9472" width="8.85546875" style="79"/>
    <col min="9473" max="9473" width="7.85546875" style="79" customWidth="1"/>
    <col min="9474" max="9474" width="23.85546875" style="79" customWidth="1"/>
    <col min="9475" max="9475" width="0" style="79" hidden="1" customWidth="1"/>
    <col min="9476" max="9476" width="9.28515625" style="79" customWidth="1"/>
    <col min="9477" max="9477" width="10.42578125" style="79" customWidth="1"/>
    <col min="9478" max="9478" width="14.28515625" style="79" bestFit="1" customWidth="1"/>
    <col min="9479" max="9479" width="9.5703125" style="79" customWidth="1"/>
    <col min="9480" max="9490" width="7.7109375" style="79" customWidth="1"/>
    <col min="9491" max="9491" width="6.7109375" style="79" customWidth="1"/>
    <col min="9492" max="9492" width="7.85546875" style="79" customWidth="1"/>
    <col min="9493" max="9493" width="8.28515625" style="79" customWidth="1"/>
    <col min="9494" max="9495" width="8.85546875" style="79"/>
    <col min="9496" max="9500" width="0" style="79" hidden="1" customWidth="1"/>
    <col min="9501" max="9501" width="8.85546875" style="79"/>
    <col min="9502" max="9502" width="7" style="79" customWidth="1"/>
    <col min="9503" max="9503" width="8.85546875" style="79"/>
    <col min="9504" max="9504" width="21.28515625" style="79" customWidth="1"/>
    <col min="9505" max="9505" width="9.5703125" style="79" customWidth="1"/>
    <col min="9506" max="9728" width="8.85546875" style="79"/>
    <col min="9729" max="9729" width="7.85546875" style="79" customWidth="1"/>
    <col min="9730" max="9730" width="23.85546875" style="79" customWidth="1"/>
    <col min="9731" max="9731" width="0" style="79" hidden="1" customWidth="1"/>
    <col min="9732" max="9732" width="9.28515625" style="79" customWidth="1"/>
    <col min="9733" max="9733" width="10.42578125" style="79" customWidth="1"/>
    <col min="9734" max="9734" width="14.28515625" style="79" bestFit="1" customWidth="1"/>
    <col min="9735" max="9735" width="9.5703125" style="79" customWidth="1"/>
    <col min="9736" max="9746" width="7.7109375" style="79" customWidth="1"/>
    <col min="9747" max="9747" width="6.7109375" style="79" customWidth="1"/>
    <col min="9748" max="9748" width="7.85546875" style="79" customWidth="1"/>
    <col min="9749" max="9749" width="8.28515625" style="79" customWidth="1"/>
    <col min="9750" max="9751" width="8.85546875" style="79"/>
    <col min="9752" max="9756" width="0" style="79" hidden="1" customWidth="1"/>
    <col min="9757" max="9757" width="8.85546875" style="79"/>
    <col min="9758" max="9758" width="7" style="79" customWidth="1"/>
    <col min="9759" max="9759" width="8.85546875" style="79"/>
    <col min="9760" max="9760" width="21.28515625" style="79" customWidth="1"/>
    <col min="9761" max="9761" width="9.5703125" style="79" customWidth="1"/>
    <col min="9762" max="9984" width="8.85546875" style="79"/>
    <col min="9985" max="9985" width="7.85546875" style="79" customWidth="1"/>
    <col min="9986" max="9986" width="23.85546875" style="79" customWidth="1"/>
    <col min="9987" max="9987" width="0" style="79" hidden="1" customWidth="1"/>
    <col min="9988" max="9988" width="9.28515625" style="79" customWidth="1"/>
    <col min="9989" max="9989" width="10.42578125" style="79" customWidth="1"/>
    <col min="9990" max="9990" width="14.28515625" style="79" bestFit="1" customWidth="1"/>
    <col min="9991" max="9991" width="9.5703125" style="79" customWidth="1"/>
    <col min="9992" max="10002" width="7.7109375" style="79" customWidth="1"/>
    <col min="10003" max="10003" width="6.7109375" style="79" customWidth="1"/>
    <col min="10004" max="10004" width="7.85546875" style="79" customWidth="1"/>
    <col min="10005" max="10005" width="8.28515625" style="79" customWidth="1"/>
    <col min="10006" max="10007" width="8.85546875" style="79"/>
    <col min="10008" max="10012" width="0" style="79" hidden="1" customWidth="1"/>
    <col min="10013" max="10013" width="8.85546875" style="79"/>
    <col min="10014" max="10014" width="7" style="79" customWidth="1"/>
    <col min="10015" max="10015" width="8.85546875" style="79"/>
    <col min="10016" max="10016" width="21.28515625" style="79" customWidth="1"/>
    <col min="10017" max="10017" width="9.5703125" style="79" customWidth="1"/>
    <col min="10018" max="10240" width="8.85546875" style="79"/>
    <col min="10241" max="10241" width="7.85546875" style="79" customWidth="1"/>
    <col min="10242" max="10242" width="23.85546875" style="79" customWidth="1"/>
    <col min="10243" max="10243" width="0" style="79" hidden="1" customWidth="1"/>
    <col min="10244" max="10244" width="9.28515625" style="79" customWidth="1"/>
    <col min="10245" max="10245" width="10.42578125" style="79" customWidth="1"/>
    <col min="10246" max="10246" width="14.28515625" style="79" bestFit="1" customWidth="1"/>
    <col min="10247" max="10247" width="9.5703125" style="79" customWidth="1"/>
    <col min="10248" max="10258" width="7.7109375" style="79" customWidth="1"/>
    <col min="10259" max="10259" width="6.7109375" style="79" customWidth="1"/>
    <col min="10260" max="10260" width="7.85546875" style="79" customWidth="1"/>
    <col min="10261" max="10261" width="8.28515625" style="79" customWidth="1"/>
    <col min="10262" max="10263" width="8.85546875" style="79"/>
    <col min="10264" max="10268" width="0" style="79" hidden="1" customWidth="1"/>
    <col min="10269" max="10269" width="8.85546875" style="79"/>
    <col min="10270" max="10270" width="7" style="79" customWidth="1"/>
    <col min="10271" max="10271" width="8.85546875" style="79"/>
    <col min="10272" max="10272" width="21.28515625" style="79" customWidth="1"/>
    <col min="10273" max="10273" width="9.5703125" style="79" customWidth="1"/>
    <col min="10274" max="10496" width="8.85546875" style="79"/>
    <col min="10497" max="10497" width="7.85546875" style="79" customWidth="1"/>
    <col min="10498" max="10498" width="23.85546875" style="79" customWidth="1"/>
    <col min="10499" max="10499" width="0" style="79" hidden="1" customWidth="1"/>
    <col min="10500" max="10500" width="9.28515625" style="79" customWidth="1"/>
    <col min="10501" max="10501" width="10.42578125" style="79" customWidth="1"/>
    <col min="10502" max="10502" width="14.28515625" style="79" bestFit="1" customWidth="1"/>
    <col min="10503" max="10503" width="9.5703125" style="79" customWidth="1"/>
    <col min="10504" max="10514" width="7.7109375" style="79" customWidth="1"/>
    <col min="10515" max="10515" width="6.7109375" style="79" customWidth="1"/>
    <col min="10516" max="10516" width="7.85546875" style="79" customWidth="1"/>
    <col min="10517" max="10517" width="8.28515625" style="79" customWidth="1"/>
    <col min="10518" max="10519" width="8.85546875" style="79"/>
    <col min="10520" max="10524" width="0" style="79" hidden="1" customWidth="1"/>
    <col min="10525" max="10525" width="8.85546875" style="79"/>
    <col min="10526" max="10526" width="7" style="79" customWidth="1"/>
    <col min="10527" max="10527" width="8.85546875" style="79"/>
    <col min="10528" max="10528" width="21.28515625" style="79" customWidth="1"/>
    <col min="10529" max="10529" width="9.5703125" style="79" customWidth="1"/>
    <col min="10530" max="10752" width="8.85546875" style="79"/>
    <col min="10753" max="10753" width="7.85546875" style="79" customWidth="1"/>
    <col min="10754" max="10754" width="23.85546875" style="79" customWidth="1"/>
    <col min="10755" max="10755" width="0" style="79" hidden="1" customWidth="1"/>
    <col min="10756" max="10756" width="9.28515625" style="79" customWidth="1"/>
    <col min="10757" max="10757" width="10.42578125" style="79" customWidth="1"/>
    <col min="10758" max="10758" width="14.28515625" style="79" bestFit="1" customWidth="1"/>
    <col min="10759" max="10759" width="9.5703125" style="79" customWidth="1"/>
    <col min="10760" max="10770" width="7.7109375" style="79" customWidth="1"/>
    <col min="10771" max="10771" width="6.7109375" style="79" customWidth="1"/>
    <col min="10772" max="10772" width="7.85546875" style="79" customWidth="1"/>
    <col min="10773" max="10773" width="8.28515625" style="79" customWidth="1"/>
    <col min="10774" max="10775" width="8.85546875" style="79"/>
    <col min="10776" max="10780" width="0" style="79" hidden="1" customWidth="1"/>
    <col min="10781" max="10781" width="8.85546875" style="79"/>
    <col min="10782" max="10782" width="7" style="79" customWidth="1"/>
    <col min="10783" max="10783" width="8.85546875" style="79"/>
    <col min="10784" max="10784" width="21.28515625" style="79" customWidth="1"/>
    <col min="10785" max="10785" width="9.5703125" style="79" customWidth="1"/>
    <col min="10786" max="11008" width="8.85546875" style="79"/>
    <col min="11009" max="11009" width="7.85546875" style="79" customWidth="1"/>
    <col min="11010" max="11010" width="23.85546875" style="79" customWidth="1"/>
    <col min="11011" max="11011" width="0" style="79" hidden="1" customWidth="1"/>
    <col min="11012" max="11012" width="9.28515625" style="79" customWidth="1"/>
    <col min="11013" max="11013" width="10.42578125" style="79" customWidth="1"/>
    <col min="11014" max="11014" width="14.28515625" style="79" bestFit="1" customWidth="1"/>
    <col min="11015" max="11015" width="9.5703125" style="79" customWidth="1"/>
    <col min="11016" max="11026" width="7.7109375" style="79" customWidth="1"/>
    <col min="11027" max="11027" width="6.7109375" style="79" customWidth="1"/>
    <col min="11028" max="11028" width="7.85546875" style="79" customWidth="1"/>
    <col min="11029" max="11029" width="8.28515625" style="79" customWidth="1"/>
    <col min="11030" max="11031" width="8.85546875" style="79"/>
    <col min="11032" max="11036" width="0" style="79" hidden="1" customWidth="1"/>
    <col min="11037" max="11037" width="8.85546875" style="79"/>
    <col min="11038" max="11038" width="7" style="79" customWidth="1"/>
    <col min="11039" max="11039" width="8.85546875" style="79"/>
    <col min="11040" max="11040" width="21.28515625" style="79" customWidth="1"/>
    <col min="11041" max="11041" width="9.5703125" style="79" customWidth="1"/>
    <col min="11042" max="11264" width="8.85546875" style="79"/>
    <col min="11265" max="11265" width="7.85546875" style="79" customWidth="1"/>
    <col min="11266" max="11266" width="23.85546875" style="79" customWidth="1"/>
    <col min="11267" max="11267" width="0" style="79" hidden="1" customWidth="1"/>
    <col min="11268" max="11268" width="9.28515625" style="79" customWidth="1"/>
    <col min="11269" max="11269" width="10.42578125" style="79" customWidth="1"/>
    <col min="11270" max="11270" width="14.28515625" style="79" bestFit="1" customWidth="1"/>
    <col min="11271" max="11271" width="9.5703125" style="79" customWidth="1"/>
    <col min="11272" max="11282" width="7.7109375" style="79" customWidth="1"/>
    <col min="11283" max="11283" width="6.7109375" style="79" customWidth="1"/>
    <col min="11284" max="11284" width="7.85546875" style="79" customWidth="1"/>
    <col min="11285" max="11285" width="8.28515625" style="79" customWidth="1"/>
    <col min="11286" max="11287" width="8.85546875" style="79"/>
    <col min="11288" max="11292" width="0" style="79" hidden="1" customWidth="1"/>
    <col min="11293" max="11293" width="8.85546875" style="79"/>
    <col min="11294" max="11294" width="7" style="79" customWidth="1"/>
    <col min="11295" max="11295" width="8.85546875" style="79"/>
    <col min="11296" max="11296" width="21.28515625" style="79" customWidth="1"/>
    <col min="11297" max="11297" width="9.5703125" style="79" customWidth="1"/>
    <col min="11298" max="11520" width="8.85546875" style="79"/>
    <col min="11521" max="11521" width="7.85546875" style="79" customWidth="1"/>
    <col min="11522" max="11522" width="23.85546875" style="79" customWidth="1"/>
    <col min="11523" max="11523" width="0" style="79" hidden="1" customWidth="1"/>
    <col min="11524" max="11524" width="9.28515625" style="79" customWidth="1"/>
    <col min="11525" max="11525" width="10.42578125" style="79" customWidth="1"/>
    <col min="11526" max="11526" width="14.28515625" style="79" bestFit="1" customWidth="1"/>
    <col min="11527" max="11527" width="9.5703125" style="79" customWidth="1"/>
    <col min="11528" max="11538" width="7.7109375" style="79" customWidth="1"/>
    <col min="11539" max="11539" width="6.7109375" style="79" customWidth="1"/>
    <col min="11540" max="11540" width="7.85546875" style="79" customWidth="1"/>
    <col min="11541" max="11541" width="8.28515625" style="79" customWidth="1"/>
    <col min="11542" max="11543" width="8.85546875" style="79"/>
    <col min="11544" max="11548" width="0" style="79" hidden="1" customWidth="1"/>
    <col min="11549" max="11549" width="8.85546875" style="79"/>
    <col min="11550" max="11550" width="7" style="79" customWidth="1"/>
    <col min="11551" max="11551" width="8.85546875" style="79"/>
    <col min="11552" max="11552" width="21.28515625" style="79" customWidth="1"/>
    <col min="11553" max="11553" width="9.5703125" style="79" customWidth="1"/>
    <col min="11554" max="11776" width="8.85546875" style="79"/>
    <col min="11777" max="11777" width="7.85546875" style="79" customWidth="1"/>
    <col min="11778" max="11778" width="23.85546875" style="79" customWidth="1"/>
    <col min="11779" max="11779" width="0" style="79" hidden="1" customWidth="1"/>
    <col min="11780" max="11780" width="9.28515625" style="79" customWidth="1"/>
    <col min="11781" max="11781" width="10.42578125" style="79" customWidth="1"/>
    <col min="11782" max="11782" width="14.28515625" style="79" bestFit="1" customWidth="1"/>
    <col min="11783" max="11783" width="9.5703125" style="79" customWidth="1"/>
    <col min="11784" max="11794" width="7.7109375" style="79" customWidth="1"/>
    <col min="11795" max="11795" width="6.7109375" style="79" customWidth="1"/>
    <col min="11796" max="11796" width="7.85546875" style="79" customWidth="1"/>
    <col min="11797" max="11797" width="8.28515625" style="79" customWidth="1"/>
    <col min="11798" max="11799" width="8.85546875" style="79"/>
    <col min="11800" max="11804" width="0" style="79" hidden="1" customWidth="1"/>
    <col min="11805" max="11805" width="8.85546875" style="79"/>
    <col min="11806" max="11806" width="7" style="79" customWidth="1"/>
    <col min="11807" max="11807" width="8.85546875" style="79"/>
    <col min="11808" max="11808" width="21.28515625" style="79" customWidth="1"/>
    <col min="11809" max="11809" width="9.5703125" style="79" customWidth="1"/>
    <col min="11810" max="12032" width="8.85546875" style="79"/>
    <col min="12033" max="12033" width="7.85546875" style="79" customWidth="1"/>
    <col min="12034" max="12034" width="23.85546875" style="79" customWidth="1"/>
    <col min="12035" max="12035" width="0" style="79" hidden="1" customWidth="1"/>
    <col min="12036" max="12036" width="9.28515625" style="79" customWidth="1"/>
    <col min="12037" max="12037" width="10.42578125" style="79" customWidth="1"/>
    <col min="12038" max="12038" width="14.28515625" style="79" bestFit="1" customWidth="1"/>
    <col min="12039" max="12039" width="9.5703125" style="79" customWidth="1"/>
    <col min="12040" max="12050" width="7.7109375" style="79" customWidth="1"/>
    <col min="12051" max="12051" width="6.7109375" style="79" customWidth="1"/>
    <col min="12052" max="12052" width="7.85546875" style="79" customWidth="1"/>
    <col min="12053" max="12053" width="8.28515625" style="79" customWidth="1"/>
    <col min="12054" max="12055" width="8.85546875" style="79"/>
    <col min="12056" max="12060" width="0" style="79" hidden="1" customWidth="1"/>
    <col min="12061" max="12061" width="8.85546875" style="79"/>
    <col min="12062" max="12062" width="7" style="79" customWidth="1"/>
    <col min="12063" max="12063" width="8.85546875" style="79"/>
    <col min="12064" max="12064" width="21.28515625" style="79" customWidth="1"/>
    <col min="12065" max="12065" width="9.5703125" style="79" customWidth="1"/>
    <col min="12066" max="12288" width="8.85546875" style="79"/>
    <col min="12289" max="12289" width="7.85546875" style="79" customWidth="1"/>
    <col min="12290" max="12290" width="23.85546875" style="79" customWidth="1"/>
    <col min="12291" max="12291" width="0" style="79" hidden="1" customWidth="1"/>
    <col min="12292" max="12292" width="9.28515625" style="79" customWidth="1"/>
    <col min="12293" max="12293" width="10.42578125" style="79" customWidth="1"/>
    <col min="12294" max="12294" width="14.28515625" style="79" bestFit="1" customWidth="1"/>
    <col min="12295" max="12295" width="9.5703125" style="79" customWidth="1"/>
    <col min="12296" max="12306" width="7.7109375" style="79" customWidth="1"/>
    <col min="12307" max="12307" width="6.7109375" style="79" customWidth="1"/>
    <col min="12308" max="12308" width="7.85546875" style="79" customWidth="1"/>
    <col min="12309" max="12309" width="8.28515625" style="79" customWidth="1"/>
    <col min="12310" max="12311" width="8.85546875" style="79"/>
    <col min="12312" max="12316" width="0" style="79" hidden="1" customWidth="1"/>
    <col min="12317" max="12317" width="8.85546875" style="79"/>
    <col min="12318" max="12318" width="7" style="79" customWidth="1"/>
    <col min="12319" max="12319" width="8.85546875" style="79"/>
    <col min="12320" max="12320" width="21.28515625" style="79" customWidth="1"/>
    <col min="12321" max="12321" width="9.5703125" style="79" customWidth="1"/>
    <col min="12322" max="12544" width="8.85546875" style="79"/>
    <col min="12545" max="12545" width="7.85546875" style="79" customWidth="1"/>
    <col min="12546" max="12546" width="23.85546875" style="79" customWidth="1"/>
    <col min="12547" max="12547" width="0" style="79" hidden="1" customWidth="1"/>
    <col min="12548" max="12548" width="9.28515625" style="79" customWidth="1"/>
    <col min="12549" max="12549" width="10.42578125" style="79" customWidth="1"/>
    <col min="12550" max="12550" width="14.28515625" style="79" bestFit="1" customWidth="1"/>
    <col min="12551" max="12551" width="9.5703125" style="79" customWidth="1"/>
    <col min="12552" max="12562" width="7.7109375" style="79" customWidth="1"/>
    <col min="12563" max="12563" width="6.7109375" style="79" customWidth="1"/>
    <col min="12564" max="12564" width="7.85546875" style="79" customWidth="1"/>
    <col min="12565" max="12565" width="8.28515625" style="79" customWidth="1"/>
    <col min="12566" max="12567" width="8.85546875" style="79"/>
    <col min="12568" max="12572" width="0" style="79" hidden="1" customWidth="1"/>
    <col min="12573" max="12573" width="8.85546875" style="79"/>
    <col min="12574" max="12574" width="7" style="79" customWidth="1"/>
    <col min="12575" max="12575" width="8.85546875" style="79"/>
    <col min="12576" max="12576" width="21.28515625" style="79" customWidth="1"/>
    <col min="12577" max="12577" width="9.5703125" style="79" customWidth="1"/>
    <col min="12578" max="12800" width="8.85546875" style="79"/>
    <col min="12801" max="12801" width="7.85546875" style="79" customWidth="1"/>
    <col min="12802" max="12802" width="23.85546875" style="79" customWidth="1"/>
    <col min="12803" max="12803" width="0" style="79" hidden="1" customWidth="1"/>
    <col min="12804" max="12804" width="9.28515625" style="79" customWidth="1"/>
    <col min="12805" max="12805" width="10.42578125" style="79" customWidth="1"/>
    <col min="12806" max="12806" width="14.28515625" style="79" bestFit="1" customWidth="1"/>
    <col min="12807" max="12807" width="9.5703125" style="79" customWidth="1"/>
    <col min="12808" max="12818" width="7.7109375" style="79" customWidth="1"/>
    <col min="12819" max="12819" width="6.7109375" style="79" customWidth="1"/>
    <col min="12820" max="12820" width="7.85546875" style="79" customWidth="1"/>
    <col min="12821" max="12821" width="8.28515625" style="79" customWidth="1"/>
    <col min="12822" max="12823" width="8.85546875" style="79"/>
    <col min="12824" max="12828" width="0" style="79" hidden="1" customWidth="1"/>
    <col min="12829" max="12829" width="8.85546875" style="79"/>
    <col min="12830" max="12830" width="7" style="79" customWidth="1"/>
    <col min="12831" max="12831" width="8.85546875" style="79"/>
    <col min="12832" max="12832" width="21.28515625" style="79" customWidth="1"/>
    <col min="12833" max="12833" width="9.5703125" style="79" customWidth="1"/>
    <col min="12834" max="13056" width="8.85546875" style="79"/>
    <col min="13057" max="13057" width="7.85546875" style="79" customWidth="1"/>
    <col min="13058" max="13058" width="23.85546875" style="79" customWidth="1"/>
    <col min="13059" max="13059" width="0" style="79" hidden="1" customWidth="1"/>
    <col min="13060" max="13060" width="9.28515625" style="79" customWidth="1"/>
    <col min="13061" max="13061" width="10.42578125" style="79" customWidth="1"/>
    <col min="13062" max="13062" width="14.28515625" style="79" bestFit="1" customWidth="1"/>
    <col min="13063" max="13063" width="9.5703125" style="79" customWidth="1"/>
    <col min="13064" max="13074" width="7.7109375" style="79" customWidth="1"/>
    <col min="13075" max="13075" width="6.7109375" style="79" customWidth="1"/>
    <col min="13076" max="13076" width="7.85546875" style="79" customWidth="1"/>
    <col min="13077" max="13077" width="8.28515625" style="79" customWidth="1"/>
    <col min="13078" max="13079" width="8.85546875" style="79"/>
    <col min="13080" max="13084" width="0" style="79" hidden="1" customWidth="1"/>
    <col min="13085" max="13085" width="8.85546875" style="79"/>
    <col min="13086" max="13086" width="7" style="79" customWidth="1"/>
    <col min="13087" max="13087" width="8.85546875" style="79"/>
    <col min="13088" max="13088" width="21.28515625" style="79" customWidth="1"/>
    <col min="13089" max="13089" width="9.5703125" style="79" customWidth="1"/>
    <col min="13090" max="13312" width="8.85546875" style="79"/>
    <col min="13313" max="13313" width="7.85546875" style="79" customWidth="1"/>
    <col min="13314" max="13314" width="23.85546875" style="79" customWidth="1"/>
    <col min="13315" max="13315" width="0" style="79" hidden="1" customWidth="1"/>
    <col min="13316" max="13316" width="9.28515625" style="79" customWidth="1"/>
    <col min="13317" max="13317" width="10.42578125" style="79" customWidth="1"/>
    <col min="13318" max="13318" width="14.28515625" style="79" bestFit="1" customWidth="1"/>
    <col min="13319" max="13319" width="9.5703125" style="79" customWidth="1"/>
    <col min="13320" max="13330" width="7.7109375" style="79" customWidth="1"/>
    <col min="13331" max="13331" width="6.7109375" style="79" customWidth="1"/>
    <col min="13332" max="13332" width="7.85546875" style="79" customWidth="1"/>
    <col min="13333" max="13333" width="8.28515625" style="79" customWidth="1"/>
    <col min="13334" max="13335" width="8.85546875" style="79"/>
    <col min="13336" max="13340" width="0" style="79" hidden="1" customWidth="1"/>
    <col min="13341" max="13341" width="8.85546875" style="79"/>
    <col min="13342" max="13342" width="7" style="79" customWidth="1"/>
    <col min="13343" max="13343" width="8.85546875" style="79"/>
    <col min="13344" max="13344" width="21.28515625" style="79" customWidth="1"/>
    <col min="13345" max="13345" width="9.5703125" style="79" customWidth="1"/>
    <col min="13346" max="13568" width="8.85546875" style="79"/>
    <col min="13569" max="13569" width="7.85546875" style="79" customWidth="1"/>
    <col min="13570" max="13570" width="23.85546875" style="79" customWidth="1"/>
    <col min="13571" max="13571" width="0" style="79" hidden="1" customWidth="1"/>
    <col min="13572" max="13572" width="9.28515625" style="79" customWidth="1"/>
    <col min="13573" max="13573" width="10.42578125" style="79" customWidth="1"/>
    <col min="13574" max="13574" width="14.28515625" style="79" bestFit="1" customWidth="1"/>
    <col min="13575" max="13575" width="9.5703125" style="79" customWidth="1"/>
    <col min="13576" max="13586" width="7.7109375" style="79" customWidth="1"/>
    <col min="13587" max="13587" width="6.7109375" style="79" customWidth="1"/>
    <col min="13588" max="13588" width="7.85546875" style="79" customWidth="1"/>
    <col min="13589" max="13589" width="8.28515625" style="79" customWidth="1"/>
    <col min="13590" max="13591" width="8.85546875" style="79"/>
    <col min="13592" max="13596" width="0" style="79" hidden="1" customWidth="1"/>
    <col min="13597" max="13597" width="8.85546875" style="79"/>
    <col min="13598" max="13598" width="7" style="79" customWidth="1"/>
    <col min="13599" max="13599" width="8.85546875" style="79"/>
    <col min="13600" max="13600" width="21.28515625" style="79" customWidth="1"/>
    <col min="13601" max="13601" width="9.5703125" style="79" customWidth="1"/>
    <col min="13602" max="13824" width="8.85546875" style="79"/>
    <col min="13825" max="13825" width="7.85546875" style="79" customWidth="1"/>
    <col min="13826" max="13826" width="23.85546875" style="79" customWidth="1"/>
    <col min="13827" max="13827" width="0" style="79" hidden="1" customWidth="1"/>
    <col min="13828" max="13828" width="9.28515625" style="79" customWidth="1"/>
    <col min="13829" max="13829" width="10.42578125" style="79" customWidth="1"/>
    <col min="13830" max="13830" width="14.28515625" style="79" bestFit="1" customWidth="1"/>
    <col min="13831" max="13831" width="9.5703125" style="79" customWidth="1"/>
    <col min="13832" max="13842" width="7.7109375" style="79" customWidth="1"/>
    <col min="13843" max="13843" width="6.7109375" style="79" customWidth="1"/>
    <col min="13844" max="13844" width="7.85546875" style="79" customWidth="1"/>
    <col min="13845" max="13845" width="8.28515625" style="79" customWidth="1"/>
    <col min="13846" max="13847" width="8.85546875" style="79"/>
    <col min="13848" max="13852" width="0" style="79" hidden="1" customWidth="1"/>
    <col min="13853" max="13853" width="8.85546875" style="79"/>
    <col min="13854" max="13854" width="7" style="79" customWidth="1"/>
    <col min="13855" max="13855" width="8.85546875" style="79"/>
    <col min="13856" max="13856" width="21.28515625" style="79" customWidth="1"/>
    <col min="13857" max="13857" width="9.5703125" style="79" customWidth="1"/>
    <col min="13858" max="14080" width="8.85546875" style="79"/>
    <col min="14081" max="14081" width="7.85546875" style="79" customWidth="1"/>
    <col min="14082" max="14082" width="23.85546875" style="79" customWidth="1"/>
    <col min="14083" max="14083" width="0" style="79" hidden="1" customWidth="1"/>
    <col min="14084" max="14084" width="9.28515625" style="79" customWidth="1"/>
    <col min="14085" max="14085" width="10.42578125" style="79" customWidth="1"/>
    <col min="14086" max="14086" width="14.28515625" style="79" bestFit="1" customWidth="1"/>
    <col min="14087" max="14087" width="9.5703125" style="79" customWidth="1"/>
    <col min="14088" max="14098" width="7.7109375" style="79" customWidth="1"/>
    <col min="14099" max="14099" width="6.7109375" style="79" customWidth="1"/>
    <col min="14100" max="14100" width="7.85546875" style="79" customWidth="1"/>
    <col min="14101" max="14101" width="8.28515625" style="79" customWidth="1"/>
    <col min="14102" max="14103" width="8.85546875" style="79"/>
    <col min="14104" max="14108" width="0" style="79" hidden="1" customWidth="1"/>
    <col min="14109" max="14109" width="8.85546875" style="79"/>
    <col min="14110" max="14110" width="7" style="79" customWidth="1"/>
    <col min="14111" max="14111" width="8.85546875" style="79"/>
    <col min="14112" max="14112" width="21.28515625" style="79" customWidth="1"/>
    <col min="14113" max="14113" width="9.5703125" style="79" customWidth="1"/>
    <col min="14114" max="14336" width="8.85546875" style="79"/>
    <col min="14337" max="14337" width="7.85546875" style="79" customWidth="1"/>
    <col min="14338" max="14338" width="23.85546875" style="79" customWidth="1"/>
    <col min="14339" max="14339" width="0" style="79" hidden="1" customWidth="1"/>
    <col min="14340" max="14340" width="9.28515625" style="79" customWidth="1"/>
    <col min="14341" max="14341" width="10.42578125" style="79" customWidth="1"/>
    <col min="14342" max="14342" width="14.28515625" style="79" bestFit="1" customWidth="1"/>
    <col min="14343" max="14343" width="9.5703125" style="79" customWidth="1"/>
    <col min="14344" max="14354" width="7.7109375" style="79" customWidth="1"/>
    <col min="14355" max="14355" width="6.7109375" style="79" customWidth="1"/>
    <col min="14356" max="14356" width="7.85546875" style="79" customWidth="1"/>
    <col min="14357" max="14357" width="8.28515625" style="79" customWidth="1"/>
    <col min="14358" max="14359" width="8.85546875" style="79"/>
    <col min="14360" max="14364" width="0" style="79" hidden="1" customWidth="1"/>
    <col min="14365" max="14365" width="8.85546875" style="79"/>
    <col min="14366" max="14366" width="7" style="79" customWidth="1"/>
    <col min="14367" max="14367" width="8.85546875" style="79"/>
    <col min="14368" max="14368" width="21.28515625" style="79" customWidth="1"/>
    <col min="14369" max="14369" width="9.5703125" style="79" customWidth="1"/>
    <col min="14370" max="14592" width="8.85546875" style="79"/>
    <col min="14593" max="14593" width="7.85546875" style="79" customWidth="1"/>
    <col min="14594" max="14594" width="23.85546875" style="79" customWidth="1"/>
    <col min="14595" max="14595" width="0" style="79" hidden="1" customWidth="1"/>
    <col min="14596" max="14596" width="9.28515625" style="79" customWidth="1"/>
    <col min="14597" max="14597" width="10.42578125" style="79" customWidth="1"/>
    <col min="14598" max="14598" width="14.28515625" style="79" bestFit="1" customWidth="1"/>
    <col min="14599" max="14599" width="9.5703125" style="79" customWidth="1"/>
    <col min="14600" max="14610" width="7.7109375" style="79" customWidth="1"/>
    <col min="14611" max="14611" width="6.7109375" style="79" customWidth="1"/>
    <col min="14612" max="14612" width="7.85546875" style="79" customWidth="1"/>
    <col min="14613" max="14613" width="8.28515625" style="79" customWidth="1"/>
    <col min="14614" max="14615" width="8.85546875" style="79"/>
    <col min="14616" max="14620" width="0" style="79" hidden="1" customWidth="1"/>
    <col min="14621" max="14621" width="8.85546875" style="79"/>
    <col min="14622" max="14622" width="7" style="79" customWidth="1"/>
    <col min="14623" max="14623" width="8.85546875" style="79"/>
    <col min="14624" max="14624" width="21.28515625" style="79" customWidth="1"/>
    <col min="14625" max="14625" width="9.5703125" style="79" customWidth="1"/>
    <col min="14626" max="14848" width="8.85546875" style="79"/>
    <col min="14849" max="14849" width="7.85546875" style="79" customWidth="1"/>
    <col min="14850" max="14850" width="23.85546875" style="79" customWidth="1"/>
    <col min="14851" max="14851" width="0" style="79" hidden="1" customWidth="1"/>
    <col min="14852" max="14852" width="9.28515625" style="79" customWidth="1"/>
    <col min="14853" max="14853" width="10.42578125" style="79" customWidth="1"/>
    <col min="14854" max="14854" width="14.28515625" style="79" bestFit="1" customWidth="1"/>
    <col min="14855" max="14855" width="9.5703125" style="79" customWidth="1"/>
    <col min="14856" max="14866" width="7.7109375" style="79" customWidth="1"/>
    <col min="14867" max="14867" width="6.7109375" style="79" customWidth="1"/>
    <col min="14868" max="14868" width="7.85546875" style="79" customWidth="1"/>
    <col min="14869" max="14869" width="8.28515625" style="79" customWidth="1"/>
    <col min="14870" max="14871" width="8.85546875" style="79"/>
    <col min="14872" max="14876" width="0" style="79" hidden="1" customWidth="1"/>
    <col min="14877" max="14877" width="8.85546875" style="79"/>
    <col min="14878" max="14878" width="7" style="79" customWidth="1"/>
    <col min="14879" max="14879" width="8.85546875" style="79"/>
    <col min="14880" max="14880" width="21.28515625" style="79" customWidth="1"/>
    <col min="14881" max="14881" width="9.5703125" style="79" customWidth="1"/>
    <col min="14882" max="15104" width="8.85546875" style="79"/>
    <col min="15105" max="15105" width="7.85546875" style="79" customWidth="1"/>
    <col min="15106" max="15106" width="23.85546875" style="79" customWidth="1"/>
    <col min="15107" max="15107" width="0" style="79" hidden="1" customWidth="1"/>
    <col min="15108" max="15108" width="9.28515625" style="79" customWidth="1"/>
    <col min="15109" max="15109" width="10.42578125" style="79" customWidth="1"/>
    <col min="15110" max="15110" width="14.28515625" style="79" bestFit="1" customWidth="1"/>
    <col min="15111" max="15111" width="9.5703125" style="79" customWidth="1"/>
    <col min="15112" max="15122" width="7.7109375" style="79" customWidth="1"/>
    <col min="15123" max="15123" width="6.7109375" style="79" customWidth="1"/>
    <col min="15124" max="15124" width="7.85546875" style="79" customWidth="1"/>
    <col min="15125" max="15125" width="8.28515625" style="79" customWidth="1"/>
    <col min="15126" max="15127" width="8.85546875" style="79"/>
    <col min="15128" max="15132" width="0" style="79" hidden="1" customWidth="1"/>
    <col min="15133" max="15133" width="8.85546875" style="79"/>
    <col min="15134" max="15134" width="7" style="79" customWidth="1"/>
    <col min="15135" max="15135" width="8.85546875" style="79"/>
    <col min="15136" max="15136" width="21.28515625" style="79" customWidth="1"/>
    <col min="15137" max="15137" width="9.5703125" style="79" customWidth="1"/>
    <col min="15138" max="15360" width="8.85546875" style="79"/>
    <col min="15361" max="15361" width="7.85546875" style="79" customWidth="1"/>
    <col min="15362" max="15362" width="23.85546875" style="79" customWidth="1"/>
    <col min="15363" max="15363" width="0" style="79" hidden="1" customWidth="1"/>
    <col min="15364" max="15364" width="9.28515625" style="79" customWidth="1"/>
    <col min="15365" max="15365" width="10.42578125" style="79" customWidth="1"/>
    <col min="15366" max="15366" width="14.28515625" style="79" bestFit="1" customWidth="1"/>
    <col min="15367" max="15367" width="9.5703125" style="79" customWidth="1"/>
    <col min="15368" max="15378" width="7.7109375" style="79" customWidth="1"/>
    <col min="15379" max="15379" width="6.7109375" style="79" customWidth="1"/>
    <col min="15380" max="15380" width="7.85546875" style="79" customWidth="1"/>
    <col min="15381" max="15381" width="8.28515625" style="79" customWidth="1"/>
    <col min="15382" max="15383" width="8.85546875" style="79"/>
    <col min="15384" max="15388" width="0" style="79" hidden="1" customWidth="1"/>
    <col min="15389" max="15389" width="8.85546875" style="79"/>
    <col min="15390" max="15390" width="7" style="79" customWidth="1"/>
    <col min="15391" max="15391" width="8.85546875" style="79"/>
    <col min="15392" max="15392" width="21.28515625" style="79" customWidth="1"/>
    <col min="15393" max="15393" width="9.5703125" style="79" customWidth="1"/>
    <col min="15394" max="15616" width="8.85546875" style="79"/>
    <col min="15617" max="15617" width="7.85546875" style="79" customWidth="1"/>
    <col min="15618" max="15618" width="23.85546875" style="79" customWidth="1"/>
    <col min="15619" max="15619" width="0" style="79" hidden="1" customWidth="1"/>
    <col min="15620" max="15620" width="9.28515625" style="79" customWidth="1"/>
    <col min="15621" max="15621" width="10.42578125" style="79" customWidth="1"/>
    <col min="15622" max="15622" width="14.28515625" style="79" bestFit="1" customWidth="1"/>
    <col min="15623" max="15623" width="9.5703125" style="79" customWidth="1"/>
    <col min="15624" max="15634" width="7.7109375" style="79" customWidth="1"/>
    <col min="15635" max="15635" width="6.7109375" style="79" customWidth="1"/>
    <col min="15636" max="15636" width="7.85546875" style="79" customWidth="1"/>
    <col min="15637" max="15637" width="8.28515625" style="79" customWidth="1"/>
    <col min="15638" max="15639" width="8.85546875" style="79"/>
    <col min="15640" max="15644" width="0" style="79" hidden="1" customWidth="1"/>
    <col min="15645" max="15645" width="8.85546875" style="79"/>
    <col min="15646" max="15646" width="7" style="79" customWidth="1"/>
    <col min="15647" max="15647" width="8.85546875" style="79"/>
    <col min="15648" max="15648" width="21.28515625" style="79" customWidth="1"/>
    <col min="15649" max="15649" width="9.5703125" style="79" customWidth="1"/>
    <col min="15650" max="15872" width="8.85546875" style="79"/>
    <col min="15873" max="15873" width="7.85546875" style="79" customWidth="1"/>
    <col min="15874" max="15874" width="23.85546875" style="79" customWidth="1"/>
    <col min="15875" max="15875" width="0" style="79" hidden="1" customWidth="1"/>
    <col min="15876" max="15876" width="9.28515625" style="79" customWidth="1"/>
    <col min="15877" max="15877" width="10.42578125" style="79" customWidth="1"/>
    <col min="15878" max="15878" width="14.28515625" style="79" bestFit="1" customWidth="1"/>
    <col min="15879" max="15879" width="9.5703125" style="79" customWidth="1"/>
    <col min="15880" max="15890" width="7.7109375" style="79" customWidth="1"/>
    <col min="15891" max="15891" width="6.7109375" style="79" customWidth="1"/>
    <col min="15892" max="15892" width="7.85546875" style="79" customWidth="1"/>
    <col min="15893" max="15893" width="8.28515625" style="79" customWidth="1"/>
    <col min="15894" max="15895" width="8.85546875" style="79"/>
    <col min="15896" max="15900" width="0" style="79" hidden="1" customWidth="1"/>
    <col min="15901" max="15901" width="8.85546875" style="79"/>
    <col min="15902" max="15902" width="7" style="79" customWidth="1"/>
    <col min="15903" max="15903" width="8.85546875" style="79"/>
    <col min="15904" max="15904" width="21.28515625" style="79" customWidth="1"/>
    <col min="15905" max="15905" width="9.5703125" style="79" customWidth="1"/>
    <col min="15906" max="16128" width="8.85546875" style="79"/>
    <col min="16129" max="16129" width="7.85546875" style="79" customWidth="1"/>
    <col min="16130" max="16130" width="23.85546875" style="79" customWidth="1"/>
    <col min="16131" max="16131" width="0" style="79" hidden="1" customWidth="1"/>
    <col min="16132" max="16132" width="9.28515625" style="79" customWidth="1"/>
    <col min="16133" max="16133" width="10.42578125" style="79" customWidth="1"/>
    <col min="16134" max="16134" width="14.28515625" style="79" bestFit="1" customWidth="1"/>
    <col min="16135" max="16135" width="9.5703125" style="79" customWidth="1"/>
    <col min="16136" max="16146" width="7.7109375" style="79" customWidth="1"/>
    <col min="16147" max="16147" width="6.7109375" style="79" customWidth="1"/>
    <col min="16148" max="16148" width="7.85546875" style="79" customWidth="1"/>
    <col min="16149" max="16149" width="8.28515625" style="79" customWidth="1"/>
    <col min="16150" max="16151" width="8.85546875" style="79"/>
    <col min="16152" max="16156" width="0" style="79" hidden="1" customWidth="1"/>
    <col min="16157" max="16157" width="8.85546875" style="79"/>
    <col min="16158" max="16158" width="7" style="79" customWidth="1"/>
    <col min="16159" max="16159" width="8.85546875" style="79"/>
    <col min="16160" max="16160" width="21.28515625" style="79" customWidth="1"/>
    <col min="16161" max="16161" width="9.5703125" style="79" customWidth="1"/>
    <col min="16162" max="16384" width="8.85546875" style="79"/>
  </cols>
  <sheetData>
    <row r="1" spans="1:33" s="78" customFormat="1" ht="43.15" customHeight="1" thickBot="1" x14ac:dyDescent="0.25">
      <c r="A1" s="302" t="s">
        <v>23</v>
      </c>
      <c r="B1" s="303" t="s">
        <v>1</v>
      </c>
      <c r="C1" s="304" t="s">
        <v>1</v>
      </c>
      <c r="D1" s="304" t="s">
        <v>2</v>
      </c>
      <c r="E1" s="305" t="s">
        <v>24</v>
      </c>
      <c r="F1" s="306"/>
      <c r="G1" s="306" t="s">
        <v>25</v>
      </c>
      <c r="H1" s="307" t="s">
        <v>14</v>
      </c>
      <c r="I1" s="308" t="s">
        <v>13</v>
      </c>
      <c r="J1" s="309" t="s">
        <v>16</v>
      </c>
      <c r="K1" s="310" t="s">
        <v>45</v>
      </c>
      <c r="L1" s="311" t="s">
        <v>44</v>
      </c>
      <c r="M1" s="312" t="s">
        <v>21</v>
      </c>
      <c r="N1" s="313" t="s">
        <v>22</v>
      </c>
      <c r="O1" s="314" t="s">
        <v>43</v>
      </c>
      <c r="P1" s="315" t="s">
        <v>4</v>
      </c>
      <c r="Q1" s="316" t="s">
        <v>5</v>
      </c>
      <c r="R1" s="317" t="s">
        <v>3</v>
      </c>
      <c r="S1" s="214" t="s">
        <v>52</v>
      </c>
      <c r="T1" s="135" t="s">
        <v>64</v>
      </c>
      <c r="U1" s="135" t="s">
        <v>49</v>
      </c>
      <c r="V1" s="138" t="s">
        <v>50</v>
      </c>
      <c r="W1" s="136" t="s">
        <v>51</v>
      </c>
      <c r="X1" s="215" t="s">
        <v>62</v>
      </c>
      <c r="Y1" s="215" t="s">
        <v>2</v>
      </c>
      <c r="Z1" s="215" t="s">
        <v>66</v>
      </c>
      <c r="AA1" s="215" t="s">
        <v>58</v>
      </c>
      <c r="AB1" s="215" t="s">
        <v>63</v>
      </c>
      <c r="AC1" s="214" t="s">
        <v>67</v>
      </c>
      <c r="AE1" s="396" t="s">
        <v>75</v>
      </c>
      <c r="AF1" s="397"/>
      <c r="AG1" s="398"/>
    </row>
    <row r="2" spans="1:33" x14ac:dyDescent="0.2">
      <c r="A2" s="300">
        <v>73</v>
      </c>
      <c r="B2" s="318" t="s">
        <v>115</v>
      </c>
      <c r="C2" s="299" t="str">
        <f t="shared" ref="C2:C7" si="0">LOWER(B2)</f>
        <v>david adam</v>
      </c>
      <c r="D2" s="320" t="s">
        <v>16</v>
      </c>
      <c r="E2" s="319">
        <v>1.0098495370370372E-3</v>
      </c>
      <c r="F2" s="299"/>
      <c r="G2" s="299"/>
      <c r="H2" s="320" t="str">
        <f t="shared" ref="H2:R7" si="1">IF($D2=H$1,$S2,"")</f>
        <v/>
      </c>
      <c r="I2" s="320" t="str">
        <f t="shared" si="1"/>
        <v/>
      </c>
      <c r="J2" s="320">
        <f t="shared" si="1"/>
        <v>100</v>
      </c>
      <c r="K2" s="320" t="str">
        <f t="shared" si="1"/>
        <v/>
      </c>
      <c r="L2" s="320" t="str">
        <f t="shared" si="1"/>
        <v/>
      </c>
      <c r="M2" s="320" t="str">
        <f t="shared" si="1"/>
        <v/>
      </c>
      <c r="N2" s="320" t="str">
        <f t="shared" si="1"/>
        <v/>
      </c>
      <c r="O2" s="320" t="str">
        <f t="shared" si="1"/>
        <v/>
      </c>
      <c r="P2" s="320" t="str">
        <f t="shared" si="1"/>
        <v/>
      </c>
      <c r="Q2" s="320" t="str">
        <f t="shared" si="1"/>
        <v/>
      </c>
      <c r="R2" s="321" t="str">
        <f t="shared" si="1"/>
        <v/>
      </c>
      <c r="S2" s="322">
        <v>100</v>
      </c>
      <c r="T2" s="300">
        <f t="shared" ref="T2:T12" si="2">AB2-S2</f>
        <v>0</v>
      </c>
      <c r="U2" s="323">
        <f t="shared" ref="U2:U7" si="3">IFERROR(VLOOKUP(D2,BenchmarksRd4,3,0)*86400,"")</f>
        <v>87.2</v>
      </c>
      <c r="V2" s="324">
        <f>(($E2*86400)-U2)</f>
        <v>5.1000000000016144E-2</v>
      </c>
      <c r="W2" s="325">
        <f>IF(V2&lt;=0,10,IF(V2&lt;1,5,IF(V2&lt;2,0,IF(V2&lt;3,-5,-10))))</f>
        <v>5</v>
      </c>
      <c r="X2" s="232">
        <v>5</v>
      </c>
      <c r="Y2" s="145">
        <v>9</v>
      </c>
      <c r="Z2" s="145">
        <f>IF($Y2="n/a","",IFERROR(COUNTIF($Y$2:$Y2,"="&amp;Y2),""))</f>
        <v>1</v>
      </c>
      <c r="AA2" s="145">
        <f>COUNTIF($X$1:X2,"&lt;"&amp;X2)</f>
        <v>0</v>
      </c>
      <c r="AB2" s="175">
        <v>100</v>
      </c>
      <c r="AC2" s="326">
        <f t="shared" ref="AC2:AC12" si="4">(S2+T2+W2)</f>
        <v>105</v>
      </c>
      <c r="AE2" s="177" t="s">
        <v>3</v>
      </c>
      <c r="AF2" s="327" t="s">
        <v>55</v>
      </c>
      <c r="AG2" s="328">
        <v>1.1239236111111111E-3</v>
      </c>
    </row>
    <row r="3" spans="1:33" x14ac:dyDescent="0.2">
      <c r="A3" s="216">
        <v>124</v>
      </c>
      <c r="B3" s="372" t="s">
        <v>119</v>
      </c>
      <c r="C3" s="8" t="str">
        <f t="shared" si="0"/>
        <v>ray monik</v>
      </c>
      <c r="D3" s="8" t="s">
        <v>13</v>
      </c>
      <c r="E3" s="19">
        <v>1.0253125E-3</v>
      </c>
      <c r="F3" s="8"/>
      <c r="G3" s="8"/>
      <c r="H3" s="20" t="str">
        <f t="shared" si="1"/>
        <v/>
      </c>
      <c r="I3" s="20">
        <f t="shared" si="1"/>
        <v>100</v>
      </c>
      <c r="J3" s="20" t="str">
        <f t="shared" si="1"/>
        <v/>
      </c>
      <c r="K3" s="20" t="str">
        <f t="shared" si="1"/>
        <v/>
      </c>
      <c r="L3" s="20" t="str">
        <f t="shared" si="1"/>
        <v/>
      </c>
      <c r="M3" s="20" t="str">
        <f t="shared" si="1"/>
        <v/>
      </c>
      <c r="N3" s="20" t="str">
        <f t="shared" si="1"/>
        <v/>
      </c>
      <c r="O3" s="20" t="str">
        <f t="shared" si="1"/>
        <v/>
      </c>
      <c r="P3" s="20" t="str">
        <f t="shared" si="1"/>
        <v/>
      </c>
      <c r="Q3" s="20" t="str">
        <f t="shared" si="1"/>
        <v/>
      </c>
      <c r="R3" s="330" t="str">
        <f t="shared" si="1"/>
        <v/>
      </c>
      <c r="S3" s="331">
        <v>100</v>
      </c>
      <c r="T3" s="216">
        <f t="shared" si="2"/>
        <v>-25</v>
      </c>
      <c r="U3" s="370">
        <f t="shared" si="3"/>
        <v>84.986999999999995</v>
      </c>
      <c r="V3" s="137">
        <f>(($E3*86400)-U3)</f>
        <v>3.6000000000000085</v>
      </c>
      <c r="W3" s="332">
        <f>IF(V3&lt;=0,10,IF(V3&lt;1,5,IF(V3&lt;2,0,IF(V3&lt;3,-5,-10))))</f>
        <v>-10</v>
      </c>
      <c r="X3" s="233">
        <v>6</v>
      </c>
      <c r="Y3" s="129">
        <v>10</v>
      </c>
      <c r="Z3" s="129">
        <f>IF($Y3="n/a","",IFERROR(COUNTIF($Y$2:$Y3,"="&amp;Y3),""))</f>
        <v>1</v>
      </c>
      <c r="AA3" s="129">
        <f>COUNTIF($X$2:X2,"&lt;"&amp;X3)</f>
        <v>1</v>
      </c>
      <c r="AB3" s="139">
        <v>75</v>
      </c>
      <c r="AC3" s="333">
        <f t="shared" si="4"/>
        <v>65</v>
      </c>
      <c r="AE3" s="178" t="s">
        <v>5</v>
      </c>
      <c r="AF3" s="334" t="s">
        <v>209</v>
      </c>
      <c r="AG3" s="335">
        <v>1.100925925925926E-3</v>
      </c>
    </row>
    <row r="4" spans="1:33" x14ac:dyDescent="0.2">
      <c r="A4" s="216">
        <v>21</v>
      </c>
      <c r="B4" s="369" t="s">
        <v>138</v>
      </c>
      <c r="C4" s="8" t="str">
        <f t="shared" si="0"/>
        <v>gavin newman</v>
      </c>
      <c r="D4" s="8" t="s">
        <v>44</v>
      </c>
      <c r="E4" s="19">
        <v>1.0588888888888889E-3</v>
      </c>
      <c r="F4" s="8"/>
      <c r="G4" s="8"/>
      <c r="H4" s="20" t="str">
        <f t="shared" si="1"/>
        <v/>
      </c>
      <c r="I4" s="20" t="str">
        <f t="shared" si="1"/>
        <v/>
      </c>
      <c r="J4" s="20" t="str">
        <f t="shared" si="1"/>
        <v/>
      </c>
      <c r="K4" s="20" t="str">
        <f t="shared" si="1"/>
        <v/>
      </c>
      <c r="L4" s="20">
        <f t="shared" si="1"/>
        <v>100</v>
      </c>
      <c r="M4" s="20" t="str">
        <f t="shared" si="1"/>
        <v/>
      </c>
      <c r="N4" s="20" t="str">
        <f t="shared" si="1"/>
        <v/>
      </c>
      <c r="O4" s="20" t="str">
        <f t="shared" si="1"/>
        <v/>
      </c>
      <c r="P4" s="20" t="str">
        <f t="shared" si="1"/>
        <v/>
      </c>
      <c r="Q4" s="20" t="str">
        <f t="shared" si="1"/>
        <v/>
      </c>
      <c r="R4" s="330" t="str">
        <f t="shared" si="1"/>
        <v/>
      </c>
      <c r="S4" s="331">
        <v>100</v>
      </c>
      <c r="T4" s="216">
        <f t="shared" si="2"/>
        <v>0</v>
      </c>
      <c r="U4" s="370">
        <f t="shared" si="3"/>
        <v>89.647000000000006</v>
      </c>
      <c r="V4" s="137">
        <f>(($E4*86400)-U4)</f>
        <v>1.840999999999994</v>
      </c>
      <c r="W4" s="332">
        <f>IF(V4&lt;=0,10,IF(V4&lt;1,5,IF(V4&lt;2,0,IF(V4&lt;3,-5,-10))))</f>
        <v>0</v>
      </c>
      <c r="X4" s="233">
        <v>4</v>
      </c>
      <c r="Y4" s="129">
        <v>7</v>
      </c>
      <c r="Z4" s="129">
        <f>IF($Y4="n/a","",IFERROR(COUNTIF($Y$2:$Y4,"="&amp;Y4),""))</f>
        <v>1</v>
      </c>
      <c r="AA4" s="129">
        <f>COUNTIF($X2:X$3,"&lt;"&amp;X4)</f>
        <v>0</v>
      </c>
      <c r="AB4" s="139">
        <v>100</v>
      </c>
      <c r="AC4" s="333">
        <f t="shared" si="4"/>
        <v>100</v>
      </c>
      <c r="AE4" s="179" t="s">
        <v>4</v>
      </c>
      <c r="AF4" s="336" t="s">
        <v>210</v>
      </c>
      <c r="AG4" s="337">
        <v>1.0593518518518517E-3</v>
      </c>
    </row>
    <row r="5" spans="1:33" x14ac:dyDescent="0.2">
      <c r="A5" s="216">
        <v>17</v>
      </c>
      <c r="B5" s="369" t="s">
        <v>134</v>
      </c>
      <c r="C5" s="8" t="str">
        <f t="shared" si="0"/>
        <v>joseph maccora</v>
      </c>
      <c r="D5" s="8" t="s">
        <v>45</v>
      </c>
      <c r="E5" s="373">
        <v>1.0625347222222223E-3</v>
      </c>
      <c r="F5" s="2"/>
      <c r="G5" s="8"/>
      <c r="H5" s="20" t="str">
        <f t="shared" si="1"/>
        <v/>
      </c>
      <c r="I5" s="20" t="str">
        <f t="shared" si="1"/>
        <v/>
      </c>
      <c r="J5" s="20" t="str">
        <f t="shared" si="1"/>
        <v/>
      </c>
      <c r="K5" s="20">
        <f t="shared" si="1"/>
        <v>100</v>
      </c>
      <c r="L5" s="20" t="str">
        <f t="shared" si="1"/>
        <v/>
      </c>
      <c r="M5" s="20" t="str">
        <f t="shared" si="1"/>
        <v/>
      </c>
      <c r="N5" s="20" t="str">
        <f t="shared" si="1"/>
        <v/>
      </c>
      <c r="O5" s="20" t="str">
        <f t="shared" si="1"/>
        <v/>
      </c>
      <c r="P5" s="20" t="str">
        <f t="shared" si="1"/>
        <v/>
      </c>
      <c r="Q5" s="20" t="str">
        <f t="shared" si="1"/>
        <v/>
      </c>
      <c r="R5" s="330" t="str">
        <f t="shared" si="1"/>
        <v/>
      </c>
      <c r="S5" s="331">
        <v>100</v>
      </c>
      <c r="T5" s="216">
        <f t="shared" si="2"/>
        <v>0</v>
      </c>
      <c r="U5" s="370">
        <f t="shared" si="3"/>
        <v>89.352000000000004</v>
      </c>
      <c r="V5" s="137">
        <f>(($E5*86400)-U5)</f>
        <v>2.4510000000000076</v>
      </c>
      <c r="W5" s="332">
        <f>IF(V5&lt;=0,10,IF(V5&lt;1,5,IF(V5&lt;2,0,IF(V5&lt;3,-5,-10))))</f>
        <v>-5</v>
      </c>
      <c r="X5" s="233">
        <v>4</v>
      </c>
      <c r="Y5" s="129">
        <v>8</v>
      </c>
      <c r="Z5" s="129">
        <f>IF($Y5="n/a","",IFERROR(COUNTIF($Y$2:$Y5,"="&amp;Y5),""))</f>
        <v>1</v>
      </c>
      <c r="AA5" s="129">
        <f>COUNTIF($X$2:X4,"&lt;"&amp;X5)</f>
        <v>0</v>
      </c>
      <c r="AB5" s="139">
        <v>100</v>
      </c>
      <c r="AC5" s="333">
        <f t="shared" si="4"/>
        <v>95</v>
      </c>
      <c r="AE5" s="180" t="s">
        <v>43</v>
      </c>
      <c r="AF5" s="338" t="s">
        <v>54</v>
      </c>
      <c r="AG5" s="339">
        <v>1.0619444444444444E-3</v>
      </c>
    </row>
    <row r="6" spans="1:33" x14ac:dyDescent="0.2">
      <c r="A6" s="216">
        <v>42</v>
      </c>
      <c r="B6" s="372" t="s">
        <v>212</v>
      </c>
      <c r="C6" s="8" t="str">
        <f t="shared" si="0"/>
        <v>isaac pittolo</v>
      </c>
      <c r="D6" s="20" t="s">
        <v>112</v>
      </c>
      <c r="E6" s="19">
        <v>1.0840972222222222E-3</v>
      </c>
      <c r="F6" s="8"/>
      <c r="G6" s="8"/>
      <c r="H6" s="20" t="str">
        <f t="shared" si="1"/>
        <v/>
      </c>
      <c r="I6" s="20" t="str">
        <f t="shared" si="1"/>
        <v/>
      </c>
      <c r="J6" s="20" t="str">
        <f t="shared" si="1"/>
        <v/>
      </c>
      <c r="K6" s="20" t="str">
        <f t="shared" si="1"/>
        <v/>
      </c>
      <c r="L6" s="20" t="str">
        <f t="shared" si="1"/>
        <v/>
      </c>
      <c r="M6" s="20" t="str">
        <f t="shared" si="1"/>
        <v/>
      </c>
      <c r="N6" s="20" t="str">
        <f t="shared" si="1"/>
        <v/>
      </c>
      <c r="O6" s="20" t="str">
        <f t="shared" si="1"/>
        <v/>
      </c>
      <c r="P6" s="20" t="str">
        <f t="shared" si="1"/>
        <v/>
      </c>
      <c r="Q6" s="20" t="str">
        <f t="shared" si="1"/>
        <v/>
      </c>
      <c r="R6" s="330" t="str">
        <f t="shared" si="1"/>
        <v/>
      </c>
      <c r="S6" s="331">
        <v>0</v>
      </c>
      <c r="T6" s="216">
        <f t="shared" si="2"/>
        <v>0</v>
      </c>
      <c r="U6" s="370" t="str">
        <f t="shared" si="3"/>
        <v/>
      </c>
      <c r="V6" s="137"/>
      <c r="W6" s="332"/>
      <c r="X6" s="233" t="s">
        <v>404</v>
      </c>
      <c r="Y6" s="129" t="s">
        <v>404</v>
      </c>
      <c r="Z6" s="129" t="str">
        <f>IF($Y6="n/a","",IFERROR(COUNTIF($Y$2:$Y6,"="&amp;Y6),""))</f>
        <v/>
      </c>
      <c r="AA6" s="129">
        <f>COUNTIF($X$2:X5,"&lt;"&amp;X6)</f>
        <v>0</v>
      </c>
      <c r="AB6" s="139">
        <v>0</v>
      </c>
      <c r="AC6" s="333">
        <f t="shared" si="4"/>
        <v>0</v>
      </c>
      <c r="AE6" s="181" t="s">
        <v>22</v>
      </c>
      <c r="AF6" s="341" t="s">
        <v>94</v>
      </c>
      <c r="AG6" s="342">
        <v>1.1063310185185184E-3</v>
      </c>
    </row>
    <row r="7" spans="1:33" x14ac:dyDescent="0.2">
      <c r="A7" s="216">
        <v>6</v>
      </c>
      <c r="B7" s="369" t="s">
        <v>74</v>
      </c>
      <c r="C7" s="8" t="str">
        <f t="shared" si="0"/>
        <v>russell garner</v>
      </c>
      <c r="D7" s="8" t="s">
        <v>44</v>
      </c>
      <c r="E7" s="19">
        <v>1.0929629629629629E-3</v>
      </c>
      <c r="F7" s="8"/>
      <c r="G7" s="8"/>
      <c r="H7" s="20" t="str">
        <f t="shared" si="1"/>
        <v/>
      </c>
      <c r="I7" s="20" t="str">
        <f t="shared" si="1"/>
        <v/>
      </c>
      <c r="J7" s="20" t="str">
        <f t="shared" si="1"/>
        <v/>
      </c>
      <c r="K7" s="20" t="str">
        <f t="shared" si="1"/>
        <v/>
      </c>
      <c r="L7" s="20">
        <f t="shared" si="1"/>
        <v>75</v>
      </c>
      <c r="M7" s="20" t="str">
        <f t="shared" si="1"/>
        <v/>
      </c>
      <c r="N7" s="20" t="str">
        <f t="shared" si="1"/>
        <v/>
      </c>
      <c r="O7" s="20" t="str">
        <f t="shared" si="1"/>
        <v/>
      </c>
      <c r="P7" s="20" t="str">
        <f t="shared" si="1"/>
        <v/>
      </c>
      <c r="Q7" s="20" t="str">
        <f t="shared" si="1"/>
        <v/>
      </c>
      <c r="R7" s="330" t="str">
        <f t="shared" si="1"/>
        <v/>
      </c>
      <c r="S7" s="331">
        <v>75</v>
      </c>
      <c r="T7" s="216">
        <f t="shared" si="2"/>
        <v>0</v>
      </c>
      <c r="U7" s="370">
        <f t="shared" si="3"/>
        <v>89.647000000000006</v>
      </c>
      <c r="V7" s="137">
        <f>(($E7*86400)-U7)</f>
        <v>4.7849999999999824</v>
      </c>
      <c r="W7" s="332">
        <f>IF(V7&lt;=0,10,IF(V7&lt;1,5,IF(V7&lt;2,0,IF(V7&lt;3,-5,-10))))</f>
        <v>-10</v>
      </c>
      <c r="X7" s="233">
        <v>4</v>
      </c>
      <c r="Y7" s="129">
        <v>7</v>
      </c>
      <c r="Z7" s="129">
        <f>IF($Y7="n/a","",IFERROR(COUNTIF($Y$2:$Y7,"="&amp;Y7),""))</f>
        <v>2</v>
      </c>
      <c r="AA7" s="129">
        <f>COUNTIF($X2:X$6,"&lt;"&amp;X7)</f>
        <v>0</v>
      </c>
      <c r="AB7" s="139">
        <v>75</v>
      </c>
      <c r="AC7" s="333">
        <f t="shared" si="4"/>
        <v>65</v>
      </c>
      <c r="AE7" s="182" t="s">
        <v>21</v>
      </c>
      <c r="AF7" s="343" t="s">
        <v>211</v>
      </c>
      <c r="AG7" s="344">
        <v>1.0919907407407408E-3</v>
      </c>
    </row>
    <row r="8" spans="1:33" x14ac:dyDescent="0.2">
      <c r="A8" s="216">
        <v>28</v>
      </c>
      <c r="B8" s="372" t="s">
        <v>213</v>
      </c>
      <c r="C8" s="8" t="str">
        <f t="shared" ref="C8:C32" si="5">LOWER(B8)</f>
        <v>andrew tate</v>
      </c>
      <c r="D8" s="20" t="s">
        <v>112</v>
      </c>
      <c r="E8" s="19">
        <v>1.0932986111111111E-3</v>
      </c>
      <c r="F8" s="8"/>
      <c r="G8" s="8"/>
      <c r="H8" s="20" t="str">
        <f t="shared" ref="H8:R26" si="6">IF($D8=H$1,$S8,"")</f>
        <v/>
      </c>
      <c r="I8" s="20" t="str">
        <f t="shared" si="6"/>
        <v/>
      </c>
      <c r="J8" s="20" t="str">
        <f t="shared" si="6"/>
        <v/>
      </c>
      <c r="K8" s="20" t="str">
        <f t="shared" si="6"/>
        <v/>
      </c>
      <c r="L8" s="20" t="str">
        <f t="shared" si="6"/>
        <v/>
      </c>
      <c r="M8" s="20" t="str">
        <f t="shared" si="6"/>
        <v/>
      </c>
      <c r="N8" s="20" t="str">
        <f t="shared" si="6"/>
        <v/>
      </c>
      <c r="O8" s="20" t="str">
        <f t="shared" si="6"/>
        <v/>
      </c>
      <c r="P8" s="20" t="str">
        <f t="shared" si="6"/>
        <v/>
      </c>
      <c r="Q8" s="20" t="str">
        <f t="shared" si="6"/>
        <v/>
      </c>
      <c r="R8" s="330" t="str">
        <f t="shared" si="6"/>
        <v/>
      </c>
      <c r="S8" s="331">
        <v>0</v>
      </c>
      <c r="T8" s="216">
        <f t="shared" si="2"/>
        <v>0</v>
      </c>
      <c r="U8" s="370" t="str">
        <f t="shared" ref="U8:U9" si="7">IFERROR(VLOOKUP(D8,BenchmarksRd4,3,0)*86400,"")</f>
        <v/>
      </c>
      <c r="V8" s="137"/>
      <c r="W8" s="332"/>
      <c r="X8" s="233" t="s">
        <v>404</v>
      </c>
      <c r="Y8" s="129" t="s">
        <v>404</v>
      </c>
      <c r="Z8" s="129" t="str">
        <f>IF($Y8="n/a","",IFERROR(COUNTIF($Y$2:$Y8,"="&amp;Y8),""))</f>
        <v/>
      </c>
      <c r="AA8" s="129">
        <f>COUNTIF($X$2:X7,"&lt;"&amp;X8)</f>
        <v>0</v>
      </c>
      <c r="AB8" s="139">
        <v>0</v>
      </c>
      <c r="AC8" s="333">
        <f t="shared" si="4"/>
        <v>0</v>
      </c>
      <c r="AE8" s="183" t="s">
        <v>44</v>
      </c>
      <c r="AF8" s="345" t="s">
        <v>74</v>
      </c>
      <c r="AG8" s="346">
        <v>1.0375810185185186E-3</v>
      </c>
    </row>
    <row r="9" spans="1:33" x14ac:dyDescent="0.2">
      <c r="A9" s="216">
        <v>427</v>
      </c>
      <c r="B9" s="372" t="s">
        <v>56</v>
      </c>
      <c r="C9" s="8" t="str">
        <f t="shared" si="5"/>
        <v>steve williamsz</v>
      </c>
      <c r="D9" s="8" t="s">
        <v>21</v>
      </c>
      <c r="E9" s="19">
        <v>1.0949189814814817E-3</v>
      </c>
      <c r="F9" s="8"/>
      <c r="G9" s="8"/>
      <c r="H9" s="20" t="str">
        <f t="shared" si="6"/>
        <v/>
      </c>
      <c r="I9" s="20" t="str">
        <f t="shared" si="6"/>
        <v/>
      </c>
      <c r="J9" s="20" t="str">
        <f t="shared" si="6"/>
        <v/>
      </c>
      <c r="K9" s="20" t="str">
        <f t="shared" si="6"/>
        <v/>
      </c>
      <c r="L9" s="20" t="str">
        <f t="shared" si="6"/>
        <v/>
      </c>
      <c r="M9" s="20">
        <f t="shared" si="6"/>
        <v>100</v>
      </c>
      <c r="N9" s="20" t="str">
        <f t="shared" si="6"/>
        <v/>
      </c>
      <c r="O9" s="20" t="str">
        <f t="shared" si="6"/>
        <v/>
      </c>
      <c r="P9" s="20" t="str">
        <f t="shared" si="6"/>
        <v/>
      </c>
      <c r="Q9" s="20" t="str">
        <f t="shared" si="6"/>
        <v/>
      </c>
      <c r="R9" s="330" t="str">
        <f t="shared" si="6"/>
        <v/>
      </c>
      <c r="S9" s="331">
        <v>100</v>
      </c>
      <c r="T9" s="216">
        <f t="shared" si="2"/>
        <v>0</v>
      </c>
      <c r="U9" s="370">
        <f t="shared" si="7"/>
        <v>94.348000000000013</v>
      </c>
      <c r="V9" s="137">
        <f t="shared" ref="V9:V32" si="8">(($E9*86400)-U9)</f>
        <v>0.25300000000000011</v>
      </c>
      <c r="W9" s="332">
        <f t="shared" ref="W9:W32" si="9">IF(V9&lt;=0,10,IF(V9&lt;1,5,IF(V9&lt;2,0,IF(V9&lt;3,-5,-10))))</f>
        <v>5</v>
      </c>
      <c r="X9" s="233">
        <v>2</v>
      </c>
      <c r="Y9" s="129">
        <v>4</v>
      </c>
      <c r="Z9" s="129">
        <f>IF($Y9="n/a","",IFERROR(COUNTIF($Y$2:$Y9,"="&amp;Y9),""))</f>
        <v>1</v>
      </c>
      <c r="AA9" s="129">
        <f>COUNTIF($X$2:X8,"&lt;"&amp;X9)</f>
        <v>0</v>
      </c>
      <c r="AB9" s="139">
        <v>100</v>
      </c>
      <c r="AC9" s="333">
        <f t="shared" si="4"/>
        <v>105</v>
      </c>
      <c r="AE9" s="184" t="s">
        <v>45</v>
      </c>
      <c r="AF9" s="347" t="s">
        <v>115</v>
      </c>
      <c r="AG9" s="348">
        <v>1.0341666666666667E-3</v>
      </c>
    </row>
    <row r="10" spans="1:33" x14ac:dyDescent="0.2">
      <c r="A10" s="216">
        <v>10</v>
      </c>
      <c r="B10" s="369" t="s">
        <v>214</v>
      </c>
      <c r="C10" s="8" t="str">
        <f t="shared" si="5"/>
        <v>hung do</v>
      </c>
      <c r="D10" s="8" t="s">
        <v>4</v>
      </c>
      <c r="E10" s="19">
        <v>1.0952893518518518E-3</v>
      </c>
      <c r="F10" s="8"/>
      <c r="G10" s="8"/>
      <c r="H10" s="20" t="str">
        <f t="shared" si="6"/>
        <v/>
      </c>
      <c r="I10" s="20" t="str">
        <f t="shared" si="6"/>
        <v/>
      </c>
      <c r="J10" s="20" t="str">
        <f t="shared" si="6"/>
        <v/>
      </c>
      <c r="K10" s="20" t="str">
        <f t="shared" si="6"/>
        <v/>
      </c>
      <c r="L10" s="20" t="str">
        <f t="shared" si="6"/>
        <v/>
      </c>
      <c r="M10" s="20" t="str">
        <f t="shared" si="6"/>
        <v/>
      </c>
      <c r="N10" s="20" t="str">
        <f t="shared" si="6"/>
        <v/>
      </c>
      <c r="O10" s="20" t="str">
        <f t="shared" si="6"/>
        <v/>
      </c>
      <c r="P10" s="20">
        <f t="shared" si="6"/>
        <v>100</v>
      </c>
      <c r="Q10" s="20" t="str">
        <f t="shared" si="6"/>
        <v/>
      </c>
      <c r="R10" s="330" t="str">
        <f t="shared" si="6"/>
        <v/>
      </c>
      <c r="S10" s="331">
        <v>100</v>
      </c>
      <c r="T10" s="216">
        <f t="shared" si="2"/>
        <v>-25</v>
      </c>
      <c r="U10" s="370">
        <f t="shared" ref="U10:U32" si="10">IFERROR(VLOOKUP(D10,BenchmarksRd4,3,0)*86400,"")</f>
        <v>91.527999999999992</v>
      </c>
      <c r="V10" s="137">
        <f t="shared" si="8"/>
        <v>3.105000000000004</v>
      </c>
      <c r="W10" s="332">
        <f t="shared" si="9"/>
        <v>-10</v>
      </c>
      <c r="X10" s="233">
        <v>3</v>
      </c>
      <c r="Y10" s="129">
        <v>5</v>
      </c>
      <c r="Z10" s="129">
        <f>IF($Y10="n/a","",IFERROR(COUNTIF($Y$2:$Y10,"="&amp;Y10),""))</f>
        <v>1</v>
      </c>
      <c r="AA10" s="129">
        <f>COUNTIF($X$2:X9,"&lt;"&amp;X10)</f>
        <v>1</v>
      </c>
      <c r="AB10" s="139">
        <v>75</v>
      </c>
      <c r="AC10" s="333">
        <f t="shared" si="4"/>
        <v>65</v>
      </c>
      <c r="AE10" s="185" t="s">
        <v>16</v>
      </c>
      <c r="AF10" s="349" t="s">
        <v>74</v>
      </c>
      <c r="AG10" s="350">
        <v>1.0092592592592592E-3</v>
      </c>
    </row>
    <row r="11" spans="1:33" x14ac:dyDescent="0.2">
      <c r="A11" s="216">
        <v>55</v>
      </c>
      <c r="B11" s="369" t="s">
        <v>215</v>
      </c>
      <c r="C11" s="8" t="str">
        <f t="shared" si="5"/>
        <v>kutay dal</v>
      </c>
      <c r="D11" s="8" t="s">
        <v>44</v>
      </c>
      <c r="E11" s="19">
        <v>1.1049074074074073E-3</v>
      </c>
      <c r="F11" s="8"/>
      <c r="G11" s="8"/>
      <c r="H11" s="20" t="str">
        <f t="shared" si="6"/>
        <v/>
      </c>
      <c r="I11" s="20" t="str">
        <f t="shared" si="6"/>
        <v/>
      </c>
      <c r="J11" s="20" t="str">
        <f t="shared" si="6"/>
        <v/>
      </c>
      <c r="K11" s="20" t="str">
        <f t="shared" si="6"/>
        <v/>
      </c>
      <c r="L11" s="20">
        <f t="shared" si="6"/>
        <v>60</v>
      </c>
      <c r="M11" s="20" t="str">
        <f t="shared" si="6"/>
        <v/>
      </c>
      <c r="N11" s="20" t="str">
        <f t="shared" si="6"/>
        <v/>
      </c>
      <c r="O11" s="20" t="str">
        <f t="shared" si="6"/>
        <v/>
      </c>
      <c r="P11" s="20" t="str">
        <f t="shared" si="6"/>
        <v/>
      </c>
      <c r="Q11" s="20" t="str">
        <f t="shared" si="6"/>
        <v/>
      </c>
      <c r="R11" s="330" t="str">
        <f t="shared" si="6"/>
        <v/>
      </c>
      <c r="S11" s="331">
        <v>60</v>
      </c>
      <c r="T11" s="216">
        <f t="shared" si="2"/>
        <v>-30</v>
      </c>
      <c r="U11" s="370">
        <f t="shared" si="10"/>
        <v>89.647000000000006</v>
      </c>
      <c r="V11" s="137">
        <f t="shared" si="8"/>
        <v>5.8169999999999931</v>
      </c>
      <c r="W11" s="332">
        <f t="shared" si="9"/>
        <v>-10</v>
      </c>
      <c r="X11" s="233">
        <v>4</v>
      </c>
      <c r="Y11" s="129">
        <v>7</v>
      </c>
      <c r="Z11" s="129">
        <f>IF($Y11="n/a","",IFERROR(COUNTIF($Y$2:$Y11,"="&amp;Y11),""))</f>
        <v>3</v>
      </c>
      <c r="AA11" s="129">
        <f>COUNTIF($X$2:X10,"&lt;"&amp;X11)</f>
        <v>2</v>
      </c>
      <c r="AB11" s="139">
        <v>30</v>
      </c>
      <c r="AC11" s="333">
        <f t="shared" si="4"/>
        <v>20</v>
      </c>
      <c r="AE11" s="186" t="s">
        <v>13</v>
      </c>
      <c r="AF11" s="60" t="s">
        <v>57</v>
      </c>
      <c r="AG11" s="351">
        <v>9.8364583333333333E-4</v>
      </c>
    </row>
    <row r="12" spans="1:33" ht="13.5" thickBot="1" x14ac:dyDescent="0.25">
      <c r="A12" s="216">
        <v>76</v>
      </c>
      <c r="B12" s="369" t="s">
        <v>94</v>
      </c>
      <c r="C12" s="8" t="str">
        <f t="shared" si="5"/>
        <v>simon mclean</v>
      </c>
      <c r="D12" s="8" t="s">
        <v>22</v>
      </c>
      <c r="E12" s="19">
        <v>1.1077430555555556E-3</v>
      </c>
      <c r="F12" s="8"/>
      <c r="G12" s="8"/>
      <c r="H12" s="20" t="str">
        <f t="shared" si="6"/>
        <v/>
      </c>
      <c r="I12" s="20" t="str">
        <f t="shared" si="6"/>
        <v/>
      </c>
      <c r="J12" s="20" t="str">
        <f t="shared" si="6"/>
        <v/>
      </c>
      <c r="K12" s="20" t="str">
        <f t="shared" si="6"/>
        <v/>
      </c>
      <c r="L12" s="20" t="str">
        <f t="shared" si="6"/>
        <v/>
      </c>
      <c r="M12" s="20" t="str">
        <f t="shared" si="6"/>
        <v/>
      </c>
      <c r="N12" s="20">
        <f t="shared" si="6"/>
        <v>100</v>
      </c>
      <c r="O12" s="20" t="str">
        <f t="shared" si="6"/>
        <v/>
      </c>
      <c r="P12" s="20" t="str">
        <f t="shared" si="6"/>
        <v/>
      </c>
      <c r="Q12" s="20" t="str">
        <f t="shared" si="6"/>
        <v/>
      </c>
      <c r="R12" s="330" t="str">
        <f t="shared" si="6"/>
        <v/>
      </c>
      <c r="S12" s="331">
        <v>100</v>
      </c>
      <c r="T12" s="216">
        <f t="shared" si="2"/>
        <v>0</v>
      </c>
      <c r="U12" s="370">
        <f t="shared" si="10"/>
        <v>95.586999999999989</v>
      </c>
      <c r="V12" s="137">
        <f t="shared" si="8"/>
        <v>0.1220000000000141</v>
      </c>
      <c r="W12" s="332">
        <f t="shared" si="9"/>
        <v>5</v>
      </c>
      <c r="X12" s="233">
        <v>2</v>
      </c>
      <c r="Y12" s="129">
        <v>3</v>
      </c>
      <c r="Z12" s="129">
        <f>IF($Y12="n/a","",IFERROR(COUNTIF($Y$2:$Y12,"="&amp;Y12),""))</f>
        <v>1</v>
      </c>
      <c r="AA12" s="129">
        <f>COUNTIF($X$2:X11,"&lt;"&amp;X12)</f>
        <v>0</v>
      </c>
      <c r="AB12" s="139">
        <v>100</v>
      </c>
      <c r="AC12" s="333">
        <f t="shared" si="4"/>
        <v>105</v>
      </c>
      <c r="AE12" s="187" t="s">
        <v>14</v>
      </c>
      <c r="AF12" s="352" t="s">
        <v>90</v>
      </c>
      <c r="AG12" s="353">
        <v>9.4504629629629626E-4</v>
      </c>
    </row>
    <row r="13" spans="1:33" x14ac:dyDescent="0.2">
      <c r="A13" s="216">
        <v>119</v>
      </c>
      <c r="B13" s="369" t="s">
        <v>154</v>
      </c>
      <c r="C13" s="8" t="str">
        <f t="shared" si="5"/>
        <v>peter dannock</v>
      </c>
      <c r="D13" s="8" t="s">
        <v>21</v>
      </c>
      <c r="E13" s="19">
        <v>1.1109490740740739E-3</v>
      </c>
      <c r="F13" s="8"/>
      <c r="G13" s="8"/>
      <c r="H13" s="20" t="str">
        <f t="shared" si="6"/>
        <v/>
      </c>
      <c r="I13" s="20" t="str">
        <f t="shared" si="6"/>
        <v/>
      </c>
      <c r="J13" s="20" t="str">
        <f t="shared" si="6"/>
        <v/>
      </c>
      <c r="K13" s="20" t="str">
        <f t="shared" si="6"/>
        <v/>
      </c>
      <c r="L13" s="20" t="str">
        <f t="shared" si="6"/>
        <v/>
      </c>
      <c r="M13" s="20">
        <f t="shared" si="6"/>
        <v>75</v>
      </c>
      <c r="N13" s="20" t="str">
        <f t="shared" si="6"/>
        <v/>
      </c>
      <c r="O13" s="20" t="str">
        <f t="shared" si="6"/>
        <v/>
      </c>
      <c r="P13" s="20" t="str">
        <f t="shared" si="6"/>
        <v/>
      </c>
      <c r="Q13" s="20" t="str">
        <f t="shared" si="6"/>
        <v/>
      </c>
      <c r="R13" s="330" t="str">
        <f t="shared" si="6"/>
        <v/>
      </c>
      <c r="S13" s="331">
        <v>75</v>
      </c>
      <c r="T13" s="216">
        <f t="shared" ref="T13:T30" si="11">AB13-S13</f>
        <v>0</v>
      </c>
      <c r="U13" s="370">
        <f t="shared" si="10"/>
        <v>94.348000000000013</v>
      </c>
      <c r="V13" s="137">
        <f t="shared" si="8"/>
        <v>1.6379999999999768</v>
      </c>
      <c r="W13" s="332">
        <f t="shared" si="9"/>
        <v>0</v>
      </c>
      <c r="X13" s="233">
        <v>2</v>
      </c>
      <c r="Y13" s="129">
        <v>4</v>
      </c>
      <c r="Z13" s="129">
        <f>IF($Y13="n/a","",IFERROR(COUNTIF($Y$2:$Y13,"="&amp;Y13),""))</f>
        <v>2</v>
      </c>
      <c r="AA13" s="129">
        <f>COUNTIF($X$2:X12,"&lt;"&amp;X13)</f>
        <v>0</v>
      </c>
      <c r="AB13" s="139">
        <v>75</v>
      </c>
      <c r="AC13" s="333">
        <f t="shared" ref="AC13:AC30" si="12">(S13+T13+W13)</f>
        <v>75</v>
      </c>
    </row>
    <row r="14" spans="1:33" x14ac:dyDescent="0.2">
      <c r="A14" s="216">
        <v>62</v>
      </c>
      <c r="B14" s="369" t="s">
        <v>151</v>
      </c>
      <c r="C14" s="8" t="str">
        <f t="shared" si="5"/>
        <v>noel heritage</v>
      </c>
      <c r="D14" s="8" t="s">
        <v>21</v>
      </c>
      <c r="E14" s="19">
        <v>1.1116203703703702E-3</v>
      </c>
      <c r="F14" s="8"/>
      <c r="G14" s="8"/>
      <c r="H14" s="20" t="str">
        <f t="shared" si="6"/>
        <v/>
      </c>
      <c r="I14" s="20" t="str">
        <f t="shared" si="6"/>
        <v/>
      </c>
      <c r="J14" s="20" t="str">
        <f t="shared" si="6"/>
        <v/>
      </c>
      <c r="K14" s="20" t="str">
        <f t="shared" si="6"/>
        <v/>
      </c>
      <c r="L14" s="20" t="str">
        <f t="shared" si="6"/>
        <v/>
      </c>
      <c r="M14" s="20">
        <f t="shared" si="6"/>
        <v>60</v>
      </c>
      <c r="N14" s="20" t="str">
        <f t="shared" si="6"/>
        <v/>
      </c>
      <c r="O14" s="20" t="str">
        <f t="shared" si="6"/>
        <v/>
      </c>
      <c r="P14" s="20" t="str">
        <f t="shared" si="6"/>
        <v/>
      </c>
      <c r="Q14" s="20" t="str">
        <f t="shared" si="6"/>
        <v/>
      </c>
      <c r="R14" s="330" t="str">
        <f t="shared" si="6"/>
        <v/>
      </c>
      <c r="S14" s="331">
        <v>60</v>
      </c>
      <c r="T14" s="216">
        <f t="shared" si="11"/>
        <v>0</v>
      </c>
      <c r="U14" s="370">
        <f t="shared" si="10"/>
        <v>94.348000000000013</v>
      </c>
      <c r="V14" s="137">
        <f t="shared" si="8"/>
        <v>1.6959999999999695</v>
      </c>
      <c r="W14" s="332">
        <f t="shared" si="9"/>
        <v>0</v>
      </c>
      <c r="X14" s="233">
        <v>2</v>
      </c>
      <c r="Y14" s="129">
        <v>4</v>
      </c>
      <c r="Z14" s="129">
        <f>IF($Y14="n/a","",IFERROR(COUNTIF($Y$2:$Y14,"="&amp;Y14),""))</f>
        <v>3</v>
      </c>
      <c r="AA14" s="129">
        <f>COUNTIF($X$2:X13,"&lt;"&amp;X14)</f>
        <v>0</v>
      </c>
      <c r="AB14" s="139">
        <v>60</v>
      </c>
      <c r="AC14" s="333">
        <f t="shared" si="12"/>
        <v>60</v>
      </c>
    </row>
    <row r="15" spans="1:33" x14ac:dyDescent="0.2">
      <c r="A15" s="216">
        <v>242</v>
      </c>
      <c r="B15" s="369" t="s">
        <v>157</v>
      </c>
      <c r="C15" s="8" t="str">
        <f t="shared" si="5"/>
        <v>leon bogers</v>
      </c>
      <c r="D15" s="8" t="s">
        <v>112</v>
      </c>
      <c r="E15" s="19">
        <v>1.1166666666666666E-3</v>
      </c>
      <c r="F15" s="8"/>
      <c r="G15" s="8"/>
      <c r="H15" s="20" t="str">
        <f t="shared" si="6"/>
        <v/>
      </c>
      <c r="I15" s="20" t="str">
        <f t="shared" si="6"/>
        <v/>
      </c>
      <c r="J15" s="20" t="str">
        <f t="shared" si="6"/>
        <v/>
      </c>
      <c r="K15" s="20" t="str">
        <f t="shared" si="6"/>
        <v/>
      </c>
      <c r="L15" s="20" t="str">
        <f t="shared" si="6"/>
        <v/>
      </c>
      <c r="M15" s="20" t="str">
        <f t="shared" si="6"/>
        <v/>
      </c>
      <c r="N15" s="20" t="str">
        <f t="shared" si="6"/>
        <v/>
      </c>
      <c r="O15" s="20" t="str">
        <f t="shared" si="6"/>
        <v/>
      </c>
      <c r="P15" s="20" t="str">
        <f t="shared" si="6"/>
        <v/>
      </c>
      <c r="Q15" s="20" t="str">
        <f t="shared" si="6"/>
        <v/>
      </c>
      <c r="R15" s="330" t="str">
        <f t="shared" si="6"/>
        <v/>
      </c>
      <c r="S15" s="331">
        <v>0</v>
      </c>
      <c r="T15" s="216">
        <f>AB15-S15</f>
        <v>0</v>
      </c>
      <c r="U15" s="370" t="str">
        <f t="shared" si="10"/>
        <v/>
      </c>
      <c r="V15" s="137"/>
      <c r="W15" s="332"/>
      <c r="X15" s="233" t="s">
        <v>404</v>
      </c>
      <c r="Y15" s="129" t="s">
        <v>404</v>
      </c>
      <c r="Z15" s="129" t="str">
        <f>IF($Y15="n/a","",IFERROR(COUNTIF($Y$2:$Y15,"="&amp;Y15),""))</f>
        <v/>
      </c>
      <c r="AA15" s="129">
        <f>COUNTIF($X$2:X14,"&lt;"&amp;X15)</f>
        <v>0</v>
      </c>
      <c r="AB15" s="139">
        <v>0</v>
      </c>
      <c r="AC15" s="333">
        <f>(S15+T15+W15)</f>
        <v>0</v>
      </c>
    </row>
    <row r="16" spans="1:33" x14ac:dyDescent="0.2">
      <c r="A16" s="216">
        <v>58</v>
      </c>
      <c r="B16" s="369" t="s">
        <v>216</v>
      </c>
      <c r="C16" s="8" t="str">
        <f t="shared" si="5"/>
        <v>murray seymour</v>
      </c>
      <c r="D16" s="8" t="s">
        <v>21</v>
      </c>
      <c r="E16" s="19">
        <v>1.1183101851851853E-3</v>
      </c>
      <c r="F16" s="8"/>
      <c r="G16" s="8"/>
      <c r="H16" s="20" t="str">
        <f t="shared" si="6"/>
        <v/>
      </c>
      <c r="I16" s="20" t="str">
        <f t="shared" si="6"/>
        <v/>
      </c>
      <c r="J16" s="20" t="str">
        <f t="shared" si="6"/>
        <v/>
      </c>
      <c r="K16" s="20" t="str">
        <f t="shared" si="6"/>
        <v/>
      </c>
      <c r="L16" s="20" t="str">
        <f t="shared" si="6"/>
        <v/>
      </c>
      <c r="M16" s="20">
        <f t="shared" si="6"/>
        <v>45</v>
      </c>
      <c r="N16" s="20" t="str">
        <f t="shared" si="6"/>
        <v/>
      </c>
      <c r="O16" s="20" t="str">
        <f t="shared" si="6"/>
        <v/>
      </c>
      <c r="P16" s="20" t="str">
        <f t="shared" si="6"/>
        <v/>
      </c>
      <c r="Q16" s="20" t="str">
        <f t="shared" si="6"/>
        <v/>
      </c>
      <c r="R16" s="330" t="str">
        <f t="shared" si="6"/>
        <v/>
      </c>
      <c r="S16" s="331">
        <v>45</v>
      </c>
      <c r="T16" s="216">
        <f t="shared" si="11"/>
        <v>0</v>
      </c>
      <c r="U16" s="370">
        <f t="shared" si="10"/>
        <v>94.348000000000013</v>
      </c>
      <c r="V16" s="137">
        <f t="shared" si="8"/>
        <v>2.2740000000000009</v>
      </c>
      <c r="W16" s="332">
        <f t="shared" si="9"/>
        <v>-5</v>
      </c>
      <c r="X16" s="233">
        <v>2</v>
      </c>
      <c r="Y16" s="129">
        <v>4</v>
      </c>
      <c r="Z16" s="129">
        <f>IF($Y16="n/a","",IFERROR(COUNTIF($Y$2:$Y16,"="&amp;Y16),""))</f>
        <v>4</v>
      </c>
      <c r="AA16" s="129">
        <f>COUNTIF($X$2:X15,"&lt;"&amp;X16)</f>
        <v>0</v>
      </c>
      <c r="AB16" s="139">
        <v>45</v>
      </c>
      <c r="AC16" s="333">
        <f t="shared" si="12"/>
        <v>40</v>
      </c>
    </row>
    <row r="17" spans="1:29" x14ac:dyDescent="0.2">
      <c r="A17" s="216">
        <v>26</v>
      </c>
      <c r="B17" s="369" t="s">
        <v>55</v>
      </c>
      <c r="C17" s="8" t="str">
        <f t="shared" si="5"/>
        <v>robert downes</v>
      </c>
      <c r="D17" s="8" t="s">
        <v>45</v>
      </c>
      <c r="E17" s="373">
        <v>1.1201157407407408E-3</v>
      </c>
      <c r="F17" s="2"/>
      <c r="G17" s="8"/>
      <c r="H17" s="20" t="str">
        <f t="shared" si="6"/>
        <v/>
      </c>
      <c r="I17" s="20" t="str">
        <f t="shared" si="6"/>
        <v/>
      </c>
      <c r="J17" s="20" t="str">
        <f t="shared" si="6"/>
        <v/>
      </c>
      <c r="K17" s="20">
        <f t="shared" si="6"/>
        <v>75</v>
      </c>
      <c r="L17" s="20" t="str">
        <f t="shared" si="6"/>
        <v/>
      </c>
      <c r="M17" s="20" t="str">
        <f t="shared" si="6"/>
        <v/>
      </c>
      <c r="N17" s="20" t="str">
        <f t="shared" si="6"/>
        <v/>
      </c>
      <c r="O17" s="20" t="str">
        <f t="shared" si="6"/>
        <v/>
      </c>
      <c r="P17" s="20" t="str">
        <f t="shared" si="6"/>
        <v/>
      </c>
      <c r="Q17" s="20" t="str">
        <f t="shared" si="6"/>
        <v/>
      </c>
      <c r="R17" s="330" t="str">
        <f t="shared" si="6"/>
        <v/>
      </c>
      <c r="S17" s="331">
        <v>75</v>
      </c>
      <c r="T17" s="216">
        <f t="shared" si="11"/>
        <v>-60</v>
      </c>
      <c r="U17" s="370">
        <f t="shared" si="10"/>
        <v>89.352000000000004</v>
      </c>
      <c r="V17" s="137">
        <f t="shared" si="8"/>
        <v>7.4260000000000019</v>
      </c>
      <c r="W17" s="332">
        <f t="shared" si="9"/>
        <v>-10</v>
      </c>
      <c r="X17" s="233">
        <v>4</v>
      </c>
      <c r="Y17" s="129">
        <v>8</v>
      </c>
      <c r="Z17" s="129">
        <f>IF($Y17="n/a","",IFERROR(COUNTIF($Y$2:$Y17,"="&amp;Y17),""))</f>
        <v>2</v>
      </c>
      <c r="AA17" s="129">
        <f>COUNTIF($X$2:X16,"&lt;"&amp;X17)</f>
        <v>6</v>
      </c>
      <c r="AB17" s="139">
        <v>15</v>
      </c>
      <c r="AC17" s="333">
        <f t="shared" si="12"/>
        <v>5</v>
      </c>
    </row>
    <row r="18" spans="1:29" x14ac:dyDescent="0.2">
      <c r="A18" s="216">
        <v>205</v>
      </c>
      <c r="B18" s="372" t="s">
        <v>175</v>
      </c>
      <c r="C18" s="8" t="str">
        <f t="shared" si="5"/>
        <v>john reid</v>
      </c>
      <c r="D18" s="20" t="s">
        <v>112</v>
      </c>
      <c r="E18" s="19">
        <v>1.1282175925925926E-3</v>
      </c>
      <c r="F18" s="8"/>
      <c r="G18" s="8"/>
      <c r="H18" s="20" t="str">
        <f t="shared" si="6"/>
        <v/>
      </c>
      <c r="I18" s="20" t="str">
        <f t="shared" si="6"/>
        <v/>
      </c>
      <c r="J18" s="20" t="str">
        <f t="shared" si="6"/>
        <v/>
      </c>
      <c r="K18" s="20" t="str">
        <f t="shared" si="6"/>
        <v/>
      </c>
      <c r="L18" s="20" t="str">
        <f t="shared" si="6"/>
        <v/>
      </c>
      <c r="M18" s="20" t="str">
        <f t="shared" si="6"/>
        <v/>
      </c>
      <c r="N18" s="20" t="str">
        <f t="shared" si="6"/>
        <v/>
      </c>
      <c r="O18" s="20" t="str">
        <f t="shared" si="6"/>
        <v/>
      </c>
      <c r="P18" s="20" t="str">
        <f t="shared" si="6"/>
        <v/>
      </c>
      <c r="Q18" s="20" t="str">
        <f t="shared" si="6"/>
        <v/>
      </c>
      <c r="R18" s="330" t="str">
        <f t="shared" si="6"/>
        <v/>
      </c>
      <c r="S18" s="331">
        <v>0</v>
      </c>
      <c r="T18" s="216">
        <f t="shared" si="11"/>
        <v>0</v>
      </c>
      <c r="U18" s="370" t="str">
        <f t="shared" si="10"/>
        <v/>
      </c>
      <c r="V18" s="137"/>
      <c r="W18" s="332"/>
      <c r="X18" s="233" t="s">
        <v>404</v>
      </c>
      <c r="Y18" s="129" t="s">
        <v>404</v>
      </c>
      <c r="Z18" s="129" t="str">
        <f>IF($Y18="n/a","",IFERROR(COUNTIF($Y$2:$Y18,"="&amp;Y18),""))</f>
        <v/>
      </c>
      <c r="AA18" s="129">
        <f>COUNTIF($X$2:X17,"&lt;"&amp;X18)</f>
        <v>0</v>
      </c>
      <c r="AB18" s="139">
        <v>0</v>
      </c>
      <c r="AC18" s="333">
        <f t="shared" si="12"/>
        <v>0</v>
      </c>
    </row>
    <row r="19" spans="1:29" x14ac:dyDescent="0.2">
      <c r="A19" s="216">
        <v>36</v>
      </c>
      <c r="B19" s="372" t="s">
        <v>168</v>
      </c>
      <c r="C19" s="8" t="str">
        <f t="shared" si="5"/>
        <v>andrew potter</v>
      </c>
      <c r="D19" s="20" t="s">
        <v>112</v>
      </c>
      <c r="E19" s="19">
        <v>1.1306597222222224E-3</v>
      </c>
      <c r="F19" s="8"/>
      <c r="G19" s="8"/>
      <c r="H19" s="20" t="str">
        <f t="shared" si="6"/>
        <v/>
      </c>
      <c r="I19" s="20" t="str">
        <f t="shared" si="6"/>
        <v/>
      </c>
      <c r="J19" s="20" t="str">
        <f t="shared" si="6"/>
        <v/>
      </c>
      <c r="K19" s="20" t="str">
        <f t="shared" si="6"/>
        <v/>
      </c>
      <c r="L19" s="20" t="str">
        <f t="shared" si="6"/>
        <v/>
      </c>
      <c r="M19" s="20" t="str">
        <f t="shared" si="6"/>
        <v/>
      </c>
      <c r="N19" s="20" t="str">
        <f t="shared" si="6"/>
        <v/>
      </c>
      <c r="O19" s="20" t="str">
        <f t="shared" si="6"/>
        <v/>
      </c>
      <c r="P19" s="20" t="str">
        <f t="shared" si="6"/>
        <v/>
      </c>
      <c r="Q19" s="20" t="str">
        <f t="shared" si="6"/>
        <v/>
      </c>
      <c r="R19" s="330" t="str">
        <f t="shared" si="6"/>
        <v/>
      </c>
      <c r="S19" s="331">
        <v>0</v>
      </c>
      <c r="T19" s="216">
        <f t="shared" si="11"/>
        <v>0</v>
      </c>
      <c r="U19" s="370" t="str">
        <f t="shared" si="10"/>
        <v/>
      </c>
      <c r="V19" s="137"/>
      <c r="W19" s="332"/>
      <c r="X19" s="233" t="s">
        <v>404</v>
      </c>
      <c r="Y19" s="129" t="s">
        <v>404</v>
      </c>
      <c r="Z19" s="129" t="str">
        <f>IF($Y19="n/a","",IFERROR(COUNTIF($Y$2:$Y19,"="&amp;Y19),""))</f>
        <v/>
      </c>
      <c r="AA19" s="129">
        <f>COUNTIF($X$2:X18,"&lt;"&amp;X19)</f>
        <v>0</v>
      </c>
      <c r="AB19" s="139">
        <v>0</v>
      </c>
      <c r="AC19" s="333">
        <f t="shared" si="12"/>
        <v>0</v>
      </c>
    </row>
    <row r="20" spans="1:29" x14ac:dyDescent="0.2">
      <c r="A20" s="216">
        <v>77</v>
      </c>
      <c r="B20" s="372" t="s">
        <v>172</v>
      </c>
      <c r="C20" s="8" t="str">
        <f t="shared" si="5"/>
        <v>simeon ouzas</v>
      </c>
      <c r="D20" s="20" t="s">
        <v>5</v>
      </c>
      <c r="E20" s="19">
        <v>1.1308564814814816E-3</v>
      </c>
      <c r="F20" s="8"/>
      <c r="G20" s="8"/>
      <c r="H20" s="20" t="str">
        <f t="shared" si="6"/>
        <v/>
      </c>
      <c r="I20" s="20" t="str">
        <f t="shared" si="6"/>
        <v/>
      </c>
      <c r="J20" s="20" t="str">
        <f t="shared" si="6"/>
        <v/>
      </c>
      <c r="K20" s="20" t="str">
        <f t="shared" si="6"/>
        <v/>
      </c>
      <c r="L20" s="20" t="str">
        <f t="shared" si="6"/>
        <v/>
      </c>
      <c r="M20" s="20" t="str">
        <f t="shared" si="6"/>
        <v/>
      </c>
      <c r="N20" s="20" t="str">
        <f t="shared" si="6"/>
        <v/>
      </c>
      <c r="O20" s="20" t="str">
        <f t="shared" si="6"/>
        <v/>
      </c>
      <c r="P20" s="20" t="str">
        <f t="shared" si="6"/>
        <v/>
      </c>
      <c r="Q20" s="20">
        <f t="shared" si="6"/>
        <v>100</v>
      </c>
      <c r="R20" s="330" t="str">
        <f t="shared" si="6"/>
        <v/>
      </c>
      <c r="S20" s="331">
        <v>100</v>
      </c>
      <c r="T20" s="216">
        <f t="shared" si="11"/>
        <v>0</v>
      </c>
      <c r="U20" s="370">
        <f t="shared" si="10"/>
        <v>95.12</v>
      </c>
      <c r="V20" s="137">
        <f t="shared" si="8"/>
        <v>2.5860000000000127</v>
      </c>
      <c r="W20" s="332">
        <f t="shared" si="9"/>
        <v>-5</v>
      </c>
      <c r="X20" s="233">
        <v>1</v>
      </c>
      <c r="Y20" s="129">
        <v>2</v>
      </c>
      <c r="Z20" s="129">
        <f>IF($Y20="n/a","",IFERROR(COUNTIF($Y$2:$Y20,"="&amp;Y20),""))</f>
        <v>1</v>
      </c>
      <c r="AA20" s="129">
        <f>COUNTIF($X$2:X19,"&lt;"&amp;X20)</f>
        <v>0</v>
      </c>
      <c r="AB20" s="139">
        <v>100</v>
      </c>
      <c r="AC20" s="333">
        <f t="shared" si="12"/>
        <v>95</v>
      </c>
    </row>
    <row r="21" spans="1:29" x14ac:dyDescent="0.2">
      <c r="A21" s="216">
        <v>30</v>
      </c>
      <c r="B21" s="372" t="s">
        <v>217</v>
      </c>
      <c r="C21" s="8" t="str">
        <f t="shared" si="5"/>
        <v>warren reid</v>
      </c>
      <c r="D21" s="20" t="s">
        <v>112</v>
      </c>
      <c r="E21" s="19">
        <v>1.1476851851851852E-3</v>
      </c>
      <c r="F21" s="8"/>
      <c r="G21" s="8"/>
      <c r="H21" s="20" t="str">
        <f t="shared" si="6"/>
        <v/>
      </c>
      <c r="I21" s="20" t="str">
        <f t="shared" si="6"/>
        <v/>
      </c>
      <c r="J21" s="20" t="str">
        <f t="shared" si="6"/>
        <v/>
      </c>
      <c r="K21" s="20" t="str">
        <f t="shared" si="6"/>
        <v/>
      </c>
      <c r="L21" s="20" t="str">
        <f t="shared" si="6"/>
        <v/>
      </c>
      <c r="M21" s="20" t="str">
        <f t="shared" si="6"/>
        <v/>
      </c>
      <c r="N21" s="20" t="str">
        <f t="shared" si="6"/>
        <v/>
      </c>
      <c r="O21" s="20" t="str">
        <f t="shared" si="6"/>
        <v/>
      </c>
      <c r="P21" s="20" t="str">
        <f t="shared" si="6"/>
        <v/>
      </c>
      <c r="Q21" s="20" t="str">
        <f t="shared" si="6"/>
        <v/>
      </c>
      <c r="R21" s="330" t="str">
        <f t="shared" si="6"/>
        <v/>
      </c>
      <c r="S21" s="331">
        <v>0</v>
      </c>
      <c r="T21" s="216">
        <f t="shared" si="11"/>
        <v>0</v>
      </c>
      <c r="U21" s="370" t="str">
        <f t="shared" si="10"/>
        <v/>
      </c>
      <c r="V21" s="137"/>
      <c r="W21" s="332"/>
      <c r="X21" s="233" t="s">
        <v>404</v>
      </c>
      <c r="Y21" s="129" t="s">
        <v>404</v>
      </c>
      <c r="Z21" s="129" t="str">
        <f>IF($Y21="n/a","",IFERROR(COUNTIF($Y$2:$Y21,"="&amp;Y21),""))</f>
        <v/>
      </c>
      <c r="AA21" s="129">
        <f>COUNTIF($X$2:X20,"&lt;"&amp;X21)</f>
        <v>0</v>
      </c>
      <c r="AB21" s="139">
        <v>0</v>
      </c>
      <c r="AC21" s="333">
        <f t="shared" si="12"/>
        <v>0</v>
      </c>
    </row>
    <row r="22" spans="1:29" x14ac:dyDescent="0.2">
      <c r="A22" s="216">
        <v>35</v>
      </c>
      <c r="B22" s="372" t="s">
        <v>184</v>
      </c>
      <c r="C22" s="8" t="str">
        <f t="shared" si="5"/>
        <v>matthew cavell</v>
      </c>
      <c r="D22" s="20" t="s">
        <v>5</v>
      </c>
      <c r="E22" s="19">
        <v>1.1476967592592593E-3</v>
      </c>
      <c r="F22" s="8"/>
      <c r="G22" s="8"/>
      <c r="H22" s="20" t="str">
        <f t="shared" si="6"/>
        <v/>
      </c>
      <c r="I22" s="20" t="str">
        <f t="shared" si="6"/>
        <v/>
      </c>
      <c r="J22" s="20" t="str">
        <f t="shared" si="6"/>
        <v/>
      </c>
      <c r="K22" s="20" t="str">
        <f t="shared" si="6"/>
        <v/>
      </c>
      <c r="L22" s="20" t="str">
        <f t="shared" si="6"/>
        <v/>
      </c>
      <c r="M22" s="20" t="str">
        <f t="shared" si="6"/>
        <v/>
      </c>
      <c r="N22" s="20" t="str">
        <f t="shared" si="6"/>
        <v/>
      </c>
      <c r="O22" s="20" t="str">
        <f t="shared" si="6"/>
        <v/>
      </c>
      <c r="P22" s="20" t="str">
        <f t="shared" si="6"/>
        <v/>
      </c>
      <c r="Q22" s="20">
        <f t="shared" si="6"/>
        <v>75</v>
      </c>
      <c r="R22" s="330" t="str">
        <f t="shared" si="6"/>
        <v/>
      </c>
      <c r="S22" s="331">
        <v>75</v>
      </c>
      <c r="T22" s="216">
        <f t="shared" si="11"/>
        <v>0</v>
      </c>
      <c r="U22" s="370">
        <f t="shared" si="10"/>
        <v>95.12</v>
      </c>
      <c r="V22" s="137">
        <f t="shared" si="8"/>
        <v>4.0409999999999968</v>
      </c>
      <c r="W22" s="332">
        <f t="shared" si="9"/>
        <v>-10</v>
      </c>
      <c r="X22" s="233">
        <v>1</v>
      </c>
      <c r="Y22" s="129">
        <v>2</v>
      </c>
      <c r="Z22" s="129">
        <f>IF($Y22="n/a","",IFERROR(COUNTIF($Y$2:$Y22,"="&amp;Y22),""))</f>
        <v>2</v>
      </c>
      <c r="AA22" s="129">
        <f>COUNTIF($X$2:X21,"&lt;"&amp;X22)</f>
        <v>0</v>
      </c>
      <c r="AB22" s="139">
        <v>75</v>
      </c>
      <c r="AC22" s="333">
        <f t="shared" si="12"/>
        <v>65</v>
      </c>
    </row>
    <row r="23" spans="1:29" x14ac:dyDescent="0.2">
      <c r="A23" s="216">
        <v>153</v>
      </c>
      <c r="B23" s="372" t="s">
        <v>218</v>
      </c>
      <c r="C23" s="8" t="str">
        <f t="shared" si="5"/>
        <v>greg whyte</v>
      </c>
      <c r="D23" s="20" t="s">
        <v>112</v>
      </c>
      <c r="E23" s="19">
        <v>1.1618981481481482E-3</v>
      </c>
      <c r="F23" s="8"/>
      <c r="G23" s="8"/>
      <c r="H23" s="20" t="str">
        <f t="shared" si="6"/>
        <v/>
      </c>
      <c r="I23" s="20" t="str">
        <f t="shared" si="6"/>
        <v/>
      </c>
      <c r="J23" s="20" t="str">
        <f t="shared" si="6"/>
        <v/>
      </c>
      <c r="K23" s="20" t="str">
        <f t="shared" si="6"/>
        <v/>
      </c>
      <c r="L23" s="20" t="str">
        <f t="shared" si="6"/>
        <v/>
      </c>
      <c r="M23" s="20" t="str">
        <f t="shared" si="6"/>
        <v/>
      </c>
      <c r="N23" s="20" t="str">
        <f t="shared" si="6"/>
        <v/>
      </c>
      <c r="O23" s="20" t="str">
        <f t="shared" si="6"/>
        <v/>
      </c>
      <c r="P23" s="20" t="str">
        <f t="shared" si="6"/>
        <v/>
      </c>
      <c r="Q23" s="20" t="str">
        <f t="shared" si="6"/>
        <v/>
      </c>
      <c r="R23" s="330" t="str">
        <f t="shared" si="6"/>
        <v/>
      </c>
      <c r="S23" s="331">
        <v>0</v>
      </c>
      <c r="T23" s="216">
        <f t="shared" si="11"/>
        <v>0</v>
      </c>
      <c r="U23" s="370" t="str">
        <f t="shared" si="10"/>
        <v/>
      </c>
      <c r="V23" s="137"/>
      <c r="W23" s="332"/>
      <c r="X23" s="233" t="s">
        <v>404</v>
      </c>
      <c r="Y23" s="129" t="s">
        <v>404</v>
      </c>
      <c r="Z23" s="129" t="str">
        <f>IF($Y23="n/a","",IFERROR(COUNTIF($Y$2:$Y23,"="&amp;Y23),""))</f>
        <v/>
      </c>
      <c r="AA23" s="129">
        <f>COUNTIF($X$2:X22,"&lt;"&amp;X23)</f>
        <v>0</v>
      </c>
      <c r="AB23" s="139">
        <v>0</v>
      </c>
      <c r="AC23" s="333">
        <f t="shared" si="12"/>
        <v>0</v>
      </c>
    </row>
    <row r="24" spans="1:29" x14ac:dyDescent="0.2">
      <c r="A24" s="216">
        <v>140</v>
      </c>
      <c r="B24" s="372" t="s">
        <v>219</v>
      </c>
      <c r="C24" s="8" t="str">
        <f t="shared" si="5"/>
        <v>peter whitaker</v>
      </c>
      <c r="D24" s="20" t="s">
        <v>4</v>
      </c>
      <c r="E24" s="19">
        <v>1.1737152777777779E-3</v>
      </c>
      <c r="F24" s="8"/>
      <c r="G24" s="8"/>
      <c r="H24" s="20" t="str">
        <f t="shared" si="6"/>
        <v/>
      </c>
      <c r="I24" s="20" t="str">
        <f t="shared" si="6"/>
        <v/>
      </c>
      <c r="J24" s="20" t="str">
        <f t="shared" si="6"/>
        <v/>
      </c>
      <c r="K24" s="20" t="str">
        <f t="shared" si="6"/>
        <v/>
      </c>
      <c r="L24" s="20" t="str">
        <f t="shared" si="6"/>
        <v/>
      </c>
      <c r="M24" s="20" t="str">
        <f t="shared" si="6"/>
        <v/>
      </c>
      <c r="N24" s="20" t="str">
        <f t="shared" si="6"/>
        <v/>
      </c>
      <c r="O24" s="20" t="str">
        <f t="shared" si="6"/>
        <v/>
      </c>
      <c r="P24" s="20">
        <f t="shared" si="6"/>
        <v>75</v>
      </c>
      <c r="Q24" s="20" t="str">
        <f t="shared" si="6"/>
        <v/>
      </c>
      <c r="R24" s="330" t="str">
        <f t="shared" si="6"/>
        <v/>
      </c>
      <c r="S24" s="331">
        <v>75</v>
      </c>
      <c r="T24" s="216">
        <f t="shared" si="11"/>
        <v>-60</v>
      </c>
      <c r="U24" s="370">
        <f t="shared" si="10"/>
        <v>91.527999999999992</v>
      </c>
      <c r="V24" s="137">
        <f t="shared" si="8"/>
        <v>9.8810000000000144</v>
      </c>
      <c r="W24" s="332">
        <f t="shared" si="9"/>
        <v>-10</v>
      </c>
      <c r="X24" s="233">
        <v>3</v>
      </c>
      <c r="Y24" s="129">
        <v>5</v>
      </c>
      <c r="Z24" s="129">
        <f>IF($Y24="n/a","",IFERROR(COUNTIF($Y$2:$Y24,"="&amp;Y24),""))</f>
        <v>2</v>
      </c>
      <c r="AA24" s="129">
        <f>COUNTIF($X$2:X23,"&lt;"&amp;X24)</f>
        <v>7</v>
      </c>
      <c r="AB24" s="139">
        <v>15</v>
      </c>
      <c r="AC24" s="333">
        <f t="shared" si="12"/>
        <v>5</v>
      </c>
    </row>
    <row r="25" spans="1:29" x14ac:dyDescent="0.2">
      <c r="A25" s="371">
        <v>98</v>
      </c>
      <c r="B25" s="372" t="s">
        <v>220</v>
      </c>
      <c r="C25" s="8" t="str">
        <f t="shared" si="5"/>
        <v>derek pickard</v>
      </c>
      <c r="D25" s="20" t="s">
        <v>112</v>
      </c>
      <c r="E25" s="19">
        <v>1.1771759259259259E-3</v>
      </c>
      <c r="F25" s="8"/>
      <c r="G25" s="8"/>
      <c r="H25" s="20" t="str">
        <f t="shared" si="6"/>
        <v/>
      </c>
      <c r="I25" s="20" t="str">
        <f t="shared" si="6"/>
        <v/>
      </c>
      <c r="J25" s="20" t="str">
        <f t="shared" si="6"/>
        <v/>
      </c>
      <c r="K25" s="20" t="str">
        <f t="shared" si="6"/>
        <v/>
      </c>
      <c r="L25" s="20" t="str">
        <f t="shared" si="6"/>
        <v/>
      </c>
      <c r="M25" s="20" t="str">
        <f t="shared" si="6"/>
        <v/>
      </c>
      <c r="N25" s="20" t="str">
        <f t="shared" si="6"/>
        <v/>
      </c>
      <c r="O25" s="20" t="str">
        <f t="shared" si="6"/>
        <v/>
      </c>
      <c r="P25" s="20" t="str">
        <f t="shared" si="6"/>
        <v/>
      </c>
      <c r="Q25" s="20" t="str">
        <f t="shared" si="6"/>
        <v/>
      </c>
      <c r="R25" s="330" t="str">
        <f t="shared" si="6"/>
        <v/>
      </c>
      <c r="S25" s="331">
        <v>0</v>
      </c>
      <c r="T25" s="216">
        <f t="shared" si="11"/>
        <v>0</v>
      </c>
      <c r="U25" s="370" t="str">
        <f t="shared" si="10"/>
        <v/>
      </c>
      <c r="V25" s="137"/>
      <c r="W25" s="332"/>
      <c r="X25" s="233" t="s">
        <v>404</v>
      </c>
      <c r="Y25" s="129" t="s">
        <v>404</v>
      </c>
      <c r="Z25" s="129" t="str">
        <f>IF($Y25="n/a","",IFERROR(COUNTIF($Y$2:$Y25,"="&amp;Y25),""))</f>
        <v/>
      </c>
      <c r="AA25" s="129">
        <f>COUNTIF($X$2:X24,"&lt;"&amp;X25)</f>
        <v>0</v>
      </c>
      <c r="AB25" s="139">
        <v>0</v>
      </c>
      <c r="AC25" s="333">
        <f t="shared" si="12"/>
        <v>0</v>
      </c>
    </row>
    <row r="26" spans="1:29" x14ac:dyDescent="0.2">
      <c r="A26" s="216">
        <v>241</v>
      </c>
      <c r="B26" s="372" t="s">
        <v>221</v>
      </c>
      <c r="C26" s="8" t="str">
        <f t="shared" si="5"/>
        <v>john downes</v>
      </c>
      <c r="D26" s="20" t="s">
        <v>5</v>
      </c>
      <c r="E26" s="19">
        <v>1.1800462962962964E-3</v>
      </c>
      <c r="F26" s="8"/>
      <c r="G26" s="8"/>
      <c r="H26" s="20" t="str">
        <f t="shared" si="6"/>
        <v/>
      </c>
      <c r="I26" s="20" t="str">
        <f t="shared" si="6"/>
        <v/>
      </c>
      <c r="J26" s="20" t="str">
        <f t="shared" ref="H26:R32" si="13">IF($D26=J$1,$S26,"")</f>
        <v/>
      </c>
      <c r="K26" s="20" t="str">
        <f t="shared" si="13"/>
        <v/>
      </c>
      <c r="L26" s="20" t="str">
        <f t="shared" si="13"/>
        <v/>
      </c>
      <c r="M26" s="20" t="str">
        <f t="shared" si="13"/>
        <v/>
      </c>
      <c r="N26" s="20" t="str">
        <f t="shared" si="13"/>
        <v/>
      </c>
      <c r="O26" s="20" t="str">
        <f t="shared" si="13"/>
        <v/>
      </c>
      <c r="P26" s="20" t="str">
        <f t="shared" si="13"/>
        <v/>
      </c>
      <c r="Q26" s="20">
        <f t="shared" si="13"/>
        <v>60</v>
      </c>
      <c r="R26" s="330" t="str">
        <f t="shared" si="13"/>
        <v/>
      </c>
      <c r="S26" s="331">
        <v>60</v>
      </c>
      <c r="T26" s="216">
        <f t="shared" si="11"/>
        <v>0</v>
      </c>
      <c r="U26" s="370">
        <f t="shared" si="10"/>
        <v>95.12</v>
      </c>
      <c r="V26" s="137">
        <f t="shared" si="8"/>
        <v>6.8360000000000127</v>
      </c>
      <c r="W26" s="332">
        <f t="shared" si="9"/>
        <v>-10</v>
      </c>
      <c r="X26" s="233">
        <v>1</v>
      </c>
      <c r="Y26" s="129">
        <v>2</v>
      </c>
      <c r="Z26" s="129">
        <f>IF($Y26="n/a","",IFERROR(COUNTIF($Y$2:$Y26,"="&amp;Y26),""))</f>
        <v>3</v>
      </c>
      <c r="AA26" s="129">
        <f>COUNTIF($X$2:X25,"&lt;"&amp;X26)</f>
        <v>0</v>
      </c>
      <c r="AB26" s="139">
        <v>60</v>
      </c>
      <c r="AC26" s="333">
        <f t="shared" si="12"/>
        <v>50</v>
      </c>
    </row>
    <row r="27" spans="1:29" x14ac:dyDescent="0.2">
      <c r="A27" s="216">
        <v>19</v>
      </c>
      <c r="B27" s="372" t="s">
        <v>222</v>
      </c>
      <c r="C27" s="8" t="str">
        <f t="shared" si="5"/>
        <v>adrian zadro</v>
      </c>
      <c r="D27" s="20" t="s">
        <v>5</v>
      </c>
      <c r="E27" s="19">
        <v>1.1859027777777777E-3</v>
      </c>
      <c r="F27" s="8"/>
      <c r="G27" s="8"/>
      <c r="H27" s="20" t="str">
        <f t="shared" si="13"/>
        <v/>
      </c>
      <c r="I27" s="20" t="str">
        <f t="shared" si="13"/>
        <v/>
      </c>
      <c r="J27" s="20" t="str">
        <f t="shared" si="13"/>
        <v/>
      </c>
      <c r="K27" s="20" t="str">
        <f t="shared" si="13"/>
        <v/>
      </c>
      <c r="L27" s="20" t="str">
        <f t="shared" si="13"/>
        <v/>
      </c>
      <c r="M27" s="20" t="str">
        <f t="shared" si="13"/>
        <v/>
      </c>
      <c r="N27" s="20" t="str">
        <f t="shared" si="13"/>
        <v/>
      </c>
      <c r="O27" s="20" t="str">
        <f t="shared" si="13"/>
        <v/>
      </c>
      <c r="P27" s="20" t="str">
        <f t="shared" si="13"/>
        <v/>
      </c>
      <c r="Q27" s="20">
        <f t="shared" si="13"/>
        <v>45</v>
      </c>
      <c r="R27" s="330" t="str">
        <f t="shared" si="13"/>
        <v/>
      </c>
      <c r="S27" s="331">
        <v>45</v>
      </c>
      <c r="T27" s="216">
        <f t="shared" si="11"/>
        <v>0</v>
      </c>
      <c r="U27" s="370">
        <f t="shared" si="10"/>
        <v>95.12</v>
      </c>
      <c r="V27" s="137">
        <f t="shared" si="8"/>
        <v>7.3419999999999845</v>
      </c>
      <c r="W27" s="332">
        <f t="shared" si="9"/>
        <v>-10</v>
      </c>
      <c r="X27" s="233">
        <v>1</v>
      </c>
      <c r="Y27" s="129">
        <v>2</v>
      </c>
      <c r="Z27" s="129">
        <f>IF($Y27="n/a","",IFERROR(COUNTIF($Y$2:$Y27,"="&amp;Y27),""))</f>
        <v>4</v>
      </c>
      <c r="AA27" s="129">
        <f>COUNTIF($X$2:X26,"&lt;"&amp;X27)</f>
        <v>0</v>
      </c>
      <c r="AB27" s="139">
        <v>45</v>
      </c>
      <c r="AC27" s="333">
        <f t="shared" si="12"/>
        <v>35</v>
      </c>
    </row>
    <row r="28" spans="1:29" x14ac:dyDescent="0.2">
      <c r="A28" s="216">
        <v>47</v>
      </c>
      <c r="B28" s="372" t="s">
        <v>223</v>
      </c>
      <c r="C28" s="8" t="str">
        <f t="shared" si="5"/>
        <v>athol bradley</v>
      </c>
      <c r="D28" s="20" t="s">
        <v>112</v>
      </c>
      <c r="E28" s="19">
        <v>1.1919560185185186E-3</v>
      </c>
      <c r="F28" s="8"/>
      <c r="G28" s="8"/>
      <c r="H28" s="20" t="str">
        <f t="shared" si="13"/>
        <v/>
      </c>
      <c r="I28" s="20" t="str">
        <f t="shared" si="13"/>
        <v/>
      </c>
      <c r="J28" s="20" t="str">
        <f t="shared" si="13"/>
        <v/>
      </c>
      <c r="K28" s="20" t="str">
        <f t="shared" si="13"/>
        <v/>
      </c>
      <c r="L28" s="20" t="str">
        <f t="shared" si="13"/>
        <v/>
      </c>
      <c r="M28" s="20" t="str">
        <f t="shared" si="13"/>
        <v/>
      </c>
      <c r="N28" s="20" t="str">
        <f t="shared" si="13"/>
        <v/>
      </c>
      <c r="O28" s="20" t="str">
        <f t="shared" si="13"/>
        <v/>
      </c>
      <c r="P28" s="20" t="str">
        <f t="shared" si="13"/>
        <v/>
      </c>
      <c r="Q28" s="20" t="str">
        <f t="shared" si="13"/>
        <v/>
      </c>
      <c r="R28" s="330" t="str">
        <f t="shared" si="13"/>
        <v/>
      </c>
      <c r="S28" s="331">
        <v>0</v>
      </c>
      <c r="T28" s="216">
        <f t="shared" si="11"/>
        <v>0</v>
      </c>
      <c r="U28" s="370" t="str">
        <f t="shared" si="10"/>
        <v/>
      </c>
      <c r="V28" s="137"/>
      <c r="W28" s="332"/>
      <c r="X28" s="233" t="s">
        <v>404</v>
      </c>
      <c r="Y28" s="129" t="s">
        <v>404</v>
      </c>
      <c r="Z28" s="129" t="str">
        <f>IF($Y28="n/a","",IFERROR(COUNTIF($Y$2:$Y28,"="&amp;Y28),""))</f>
        <v/>
      </c>
      <c r="AA28" s="129">
        <f>COUNTIF($X$2:X27,"&lt;"&amp;X28)</f>
        <v>0</v>
      </c>
      <c r="AB28" s="139">
        <v>0</v>
      </c>
      <c r="AC28" s="333">
        <f t="shared" si="12"/>
        <v>0</v>
      </c>
    </row>
    <row r="29" spans="1:29" x14ac:dyDescent="0.2">
      <c r="A29" s="216">
        <v>68</v>
      </c>
      <c r="B29" s="372" t="s">
        <v>224</v>
      </c>
      <c r="C29" s="8" t="str">
        <f t="shared" si="5"/>
        <v>andrew turner</v>
      </c>
      <c r="D29" s="20" t="s">
        <v>4</v>
      </c>
      <c r="E29" s="19">
        <v>1.2105324074074073E-3</v>
      </c>
      <c r="F29" s="8"/>
      <c r="G29" s="8"/>
      <c r="H29" s="20" t="str">
        <f t="shared" si="13"/>
        <v/>
      </c>
      <c r="I29" s="20" t="str">
        <f t="shared" si="13"/>
        <v/>
      </c>
      <c r="J29" s="20" t="str">
        <f t="shared" si="13"/>
        <v/>
      </c>
      <c r="K29" s="20" t="str">
        <f t="shared" si="13"/>
        <v/>
      </c>
      <c r="L29" s="20" t="str">
        <f t="shared" si="13"/>
        <v/>
      </c>
      <c r="M29" s="20" t="str">
        <f t="shared" si="13"/>
        <v/>
      </c>
      <c r="N29" s="20" t="str">
        <f t="shared" si="13"/>
        <v/>
      </c>
      <c r="O29" s="20" t="str">
        <f t="shared" si="13"/>
        <v/>
      </c>
      <c r="P29" s="20">
        <f t="shared" si="13"/>
        <v>60</v>
      </c>
      <c r="Q29" s="20" t="str">
        <f t="shared" si="13"/>
        <v/>
      </c>
      <c r="R29" s="330" t="str">
        <f t="shared" si="13"/>
        <v/>
      </c>
      <c r="S29" s="331">
        <v>60</v>
      </c>
      <c r="T29" s="216">
        <f t="shared" si="11"/>
        <v>-45</v>
      </c>
      <c r="U29" s="370">
        <f t="shared" si="10"/>
        <v>91.527999999999992</v>
      </c>
      <c r="V29" s="137">
        <f t="shared" si="8"/>
        <v>13.061999999999998</v>
      </c>
      <c r="W29" s="332">
        <f t="shared" si="9"/>
        <v>-10</v>
      </c>
      <c r="X29" s="233">
        <v>3</v>
      </c>
      <c r="Y29" s="129">
        <v>5</v>
      </c>
      <c r="Z29" s="129">
        <f>IF($Y29="n/a","",IFERROR(COUNTIF($Y$2:$Y29,"="&amp;Y29),""))</f>
        <v>3</v>
      </c>
      <c r="AA29" s="129">
        <f>COUNTIF($X$2:X28,"&lt;"&amp;X29)</f>
        <v>9</v>
      </c>
      <c r="AB29" s="139">
        <v>15</v>
      </c>
      <c r="AC29" s="333">
        <f t="shared" si="12"/>
        <v>5</v>
      </c>
    </row>
    <row r="30" spans="1:29" x14ac:dyDescent="0.2">
      <c r="A30" s="216">
        <v>40</v>
      </c>
      <c r="B30" s="372" t="s">
        <v>225</v>
      </c>
      <c r="C30" s="8" t="str">
        <f t="shared" si="5"/>
        <v>robert mason</v>
      </c>
      <c r="D30" s="20" t="s">
        <v>3</v>
      </c>
      <c r="E30" s="19">
        <v>1.2338310185185184E-3</v>
      </c>
      <c r="F30" s="8"/>
      <c r="G30" s="8"/>
      <c r="H30" s="20" t="str">
        <f t="shared" si="13"/>
        <v/>
      </c>
      <c r="I30" s="20" t="str">
        <f t="shared" si="13"/>
        <v/>
      </c>
      <c r="J30" s="20" t="str">
        <f t="shared" si="13"/>
        <v/>
      </c>
      <c r="K30" s="20" t="str">
        <f t="shared" si="13"/>
        <v/>
      </c>
      <c r="L30" s="20" t="str">
        <f t="shared" si="13"/>
        <v/>
      </c>
      <c r="M30" s="20" t="str">
        <f t="shared" si="13"/>
        <v/>
      </c>
      <c r="N30" s="20" t="str">
        <f t="shared" si="13"/>
        <v/>
      </c>
      <c r="O30" s="20" t="str">
        <f t="shared" si="13"/>
        <v/>
      </c>
      <c r="P30" s="20" t="str">
        <f t="shared" si="13"/>
        <v/>
      </c>
      <c r="Q30" s="20" t="str">
        <f t="shared" si="13"/>
        <v/>
      </c>
      <c r="R30" s="330">
        <f t="shared" si="13"/>
        <v>100</v>
      </c>
      <c r="S30" s="331">
        <v>100</v>
      </c>
      <c r="T30" s="216">
        <f t="shared" si="11"/>
        <v>0</v>
      </c>
      <c r="U30" s="370">
        <f t="shared" si="10"/>
        <v>97.106999999999999</v>
      </c>
      <c r="V30" s="137">
        <f t="shared" si="8"/>
        <v>9.4959999999999951</v>
      </c>
      <c r="W30" s="332">
        <f t="shared" si="9"/>
        <v>-10</v>
      </c>
      <c r="X30" s="233">
        <v>1</v>
      </c>
      <c r="Y30" s="129">
        <v>1</v>
      </c>
      <c r="Z30" s="129">
        <f>IF($Y30="n/a","",IFERROR(COUNTIF($Y$2:$Y30,"="&amp;Y30),""))</f>
        <v>1</v>
      </c>
      <c r="AA30" s="129">
        <f>COUNTIF($X$2:X29,"&lt;"&amp;X30)</f>
        <v>0</v>
      </c>
      <c r="AB30" s="139">
        <v>100</v>
      </c>
      <c r="AC30" s="333">
        <f t="shared" si="12"/>
        <v>90</v>
      </c>
    </row>
    <row r="31" spans="1:29" x14ac:dyDescent="0.2">
      <c r="A31" s="216">
        <v>1</v>
      </c>
      <c r="B31" s="372" t="s">
        <v>226</v>
      </c>
      <c r="C31" s="8" t="str">
        <f t="shared" si="5"/>
        <v>alexandra rodek</v>
      </c>
      <c r="D31" s="20" t="s">
        <v>112</v>
      </c>
      <c r="E31" s="19">
        <v>1.2438541666666668E-3</v>
      </c>
      <c r="F31" s="8"/>
      <c r="G31" s="8"/>
      <c r="H31" s="20" t="str">
        <f t="shared" si="13"/>
        <v/>
      </c>
      <c r="I31" s="20" t="str">
        <f t="shared" si="13"/>
        <v/>
      </c>
      <c r="J31" s="20" t="str">
        <f t="shared" si="13"/>
        <v/>
      </c>
      <c r="K31" s="20" t="str">
        <f t="shared" si="13"/>
        <v/>
      </c>
      <c r="L31" s="20" t="str">
        <f t="shared" si="13"/>
        <v/>
      </c>
      <c r="M31" s="20" t="str">
        <f t="shared" si="13"/>
        <v/>
      </c>
      <c r="N31" s="20" t="str">
        <f t="shared" si="13"/>
        <v/>
      </c>
      <c r="O31" s="20" t="str">
        <f t="shared" si="13"/>
        <v/>
      </c>
      <c r="P31" s="20" t="str">
        <f t="shared" si="13"/>
        <v/>
      </c>
      <c r="Q31" s="20" t="str">
        <f t="shared" si="13"/>
        <v/>
      </c>
      <c r="R31" s="330" t="str">
        <f t="shared" si="13"/>
        <v/>
      </c>
      <c r="S31" s="331">
        <v>0</v>
      </c>
      <c r="T31" s="216">
        <f t="shared" ref="T31:T32" si="14">AB31-S31</f>
        <v>0</v>
      </c>
      <c r="U31" s="370" t="str">
        <f t="shared" si="10"/>
        <v/>
      </c>
      <c r="V31" s="137"/>
      <c r="W31" s="332"/>
      <c r="X31" s="233" t="s">
        <v>404</v>
      </c>
      <c r="Y31" s="129" t="s">
        <v>404</v>
      </c>
      <c r="Z31" s="129" t="str">
        <f>IF($Y31="n/a","",IFERROR(COUNTIF($Y$2:$Y31,"="&amp;Y31),""))</f>
        <v/>
      </c>
      <c r="AA31" s="129">
        <f>COUNTIF($X$2:X30,"&lt;"&amp;X31)</f>
        <v>0</v>
      </c>
      <c r="AB31" s="139">
        <v>0</v>
      </c>
      <c r="AC31" s="333">
        <f t="shared" ref="AC31:AC32" si="15">(S31+T31+W31)</f>
        <v>0</v>
      </c>
    </row>
    <row r="32" spans="1:29" ht="13.5" thickBot="1" x14ac:dyDescent="0.25">
      <c r="A32" s="218">
        <v>50</v>
      </c>
      <c r="B32" s="374" t="s">
        <v>53</v>
      </c>
      <c r="C32" s="217" t="str">
        <f t="shared" si="5"/>
        <v>alan conrad</v>
      </c>
      <c r="D32" s="355" t="s">
        <v>45</v>
      </c>
      <c r="E32" s="354">
        <v>1.2444328703703704E-3</v>
      </c>
      <c r="F32" s="217"/>
      <c r="G32" s="217"/>
      <c r="H32" s="355" t="str">
        <f t="shared" si="13"/>
        <v/>
      </c>
      <c r="I32" s="355" t="str">
        <f t="shared" si="13"/>
        <v/>
      </c>
      <c r="J32" s="355" t="str">
        <f t="shared" si="13"/>
        <v/>
      </c>
      <c r="K32" s="355">
        <f t="shared" si="13"/>
        <v>60</v>
      </c>
      <c r="L32" s="355" t="str">
        <f t="shared" si="13"/>
        <v/>
      </c>
      <c r="M32" s="355" t="str">
        <f t="shared" si="13"/>
        <v/>
      </c>
      <c r="N32" s="355" t="str">
        <f t="shared" si="13"/>
        <v/>
      </c>
      <c r="O32" s="355" t="str">
        <f t="shared" si="13"/>
        <v/>
      </c>
      <c r="P32" s="355" t="str">
        <f t="shared" si="13"/>
        <v/>
      </c>
      <c r="Q32" s="355" t="str">
        <f t="shared" si="13"/>
        <v/>
      </c>
      <c r="R32" s="356" t="str">
        <f t="shared" si="13"/>
        <v/>
      </c>
      <c r="S32" s="357">
        <v>60</v>
      </c>
      <c r="T32" s="218">
        <f t="shared" si="14"/>
        <v>-45</v>
      </c>
      <c r="U32" s="358">
        <f t="shared" si="10"/>
        <v>89.352000000000004</v>
      </c>
      <c r="V32" s="359">
        <f t="shared" si="8"/>
        <v>18.167000000000002</v>
      </c>
      <c r="W32" s="360">
        <f t="shared" si="9"/>
        <v>-10</v>
      </c>
      <c r="X32" s="234">
        <v>4</v>
      </c>
      <c r="Y32" s="235">
        <v>8</v>
      </c>
      <c r="Z32" s="235">
        <f>IF($Y32="n/a","",IFERROR(COUNTIF($Y$2:$Y32,"="&amp;Y32),""))</f>
        <v>3</v>
      </c>
      <c r="AA32" s="235">
        <f>COUNTIF($X$2:X31,"&lt;"&amp;X32)</f>
        <v>13</v>
      </c>
      <c r="AB32" s="236">
        <v>15</v>
      </c>
      <c r="AC32" s="361">
        <f t="shared" si="15"/>
        <v>5</v>
      </c>
    </row>
    <row r="33" spans="1:33" ht="13.5" thickBot="1" x14ac:dyDescent="0.25">
      <c r="F33" s="362"/>
      <c r="G33" s="363" t="s">
        <v>26</v>
      </c>
      <c r="H33" s="127">
        <f t="shared" ref="H33:S33" si="16">COUNT(H2:H32)</f>
        <v>0</v>
      </c>
      <c r="I33" s="127">
        <f t="shared" si="16"/>
        <v>1</v>
      </c>
      <c r="J33" s="127">
        <f t="shared" si="16"/>
        <v>1</v>
      </c>
      <c r="K33" s="127">
        <f t="shared" si="16"/>
        <v>3</v>
      </c>
      <c r="L33" s="127">
        <f t="shared" si="16"/>
        <v>3</v>
      </c>
      <c r="M33" s="127">
        <f t="shared" si="16"/>
        <v>4</v>
      </c>
      <c r="N33" s="127">
        <f t="shared" si="16"/>
        <v>1</v>
      </c>
      <c r="O33" s="127">
        <f t="shared" si="16"/>
        <v>0</v>
      </c>
      <c r="P33" s="127">
        <f t="shared" si="16"/>
        <v>3</v>
      </c>
      <c r="Q33" s="127">
        <f t="shared" si="16"/>
        <v>4</v>
      </c>
      <c r="R33" s="127">
        <f t="shared" si="16"/>
        <v>1</v>
      </c>
      <c r="S33" s="213">
        <f t="shared" si="16"/>
        <v>31</v>
      </c>
      <c r="T33" s="364"/>
      <c r="U33" s="364"/>
      <c r="W33" s="364"/>
      <c r="X33" s="364"/>
      <c r="Y33" s="364"/>
      <c r="Z33" s="364"/>
      <c r="AA33" s="364"/>
      <c r="AB33" s="364"/>
      <c r="AC33" s="364"/>
    </row>
    <row r="35" spans="1:33" customFormat="1" x14ac:dyDescent="0.2">
      <c r="A35" s="78"/>
      <c r="B35" s="365"/>
      <c r="C35" s="340"/>
      <c r="D35" s="80"/>
      <c r="E35" s="79"/>
      <c r="F35" s="79"/>
      <c r="G35" s="79"/>
      <c r="H35" s="79"/>
      <c r="I35" s="79"/>
      <c r="J35" s="79"/>
      <c r="K35" s="79"/>
      <c r="L35" s="79"/>
      <c r="M35" s="79"/>
      <c r="N35" s="79"/>
      <c r="O35" s="79"/>
      <c r="P35" s="79"/>
      <c r="Q35" s="79"/>
      <c r="R35" s="79"/>
      <c r="S35" s="79"/>
      <c r="T35" s="80"/>
      <c r="V35" s="118"/>
      <c r="X35" s="80"/>
      <c r="Y35" s="80"/>
      <c r="Z35" s="80"/>
      <c r="AA35" s="80"/>
      <c r="AB35" s="80"/>
      <c r="AD35" s="79"/>
      <c r="AE35" s="79"/>
      <c r="AF35" s="79"/>
      <c r="AG35" s="79"/>
    </row>
  </sheetData>
  <sortState xmlns:xlrd2="http://schemas.microsoft.com/office/spreadsheetml/2017/richdata2" ref="A2:AC7">
    <sortCondition ref="E2:E7"/>
  </sortState>
  <mergeCells count="1">
    <mergeCell ref="AE1:AG1"/>
  </mergeCells>
  <conditionalFormatting sqref="T2:W32 A2:R32">
    <cfRule type="expression" dxfId="395" priority="1">
      <formula>$D2="OPN"</formula>
    </cfRule>
    <cfRule type="expression" dxfId="394" priority="2">
      <formula>$D2="RES"</formula>
    </cfRule>
    <cfRule type="expression" dxfId="393" priority="3">
      <formula>$D2="SMOD"</formula>
    </cfRule>
    <cfRule type="expression" dxfId="392" priority="4">
      <formula>$D2="CDMOD"</formula>
    </cfRule>
    <cfRule type="expression" dxfId="391" priority="5">
      <formula>$D2="ABMOD"</formula>
    </cfRule>
    <cfRule type="expression" dxfId="390" priority="6">
      <formula>$D2="NBC"</formula>
    </cfRule>
    <cfRule type="expression" dxfId="389" priority="7">
      <formula>$D2="NAC"</formula>
    </cfRule>
    <cfRule type="expression" dxfId="388" priority="8">
      <formula>$D2="SND"</formula>
    </cfRule>
    <cfRule type="expression" dxfId="387" priority="9">
      <formula>$D2="SNC"</formula>
    </cfRule>
    <cfRule type="expression" dxfId="386" priority="10">
      <formula>$D2="SNB"</formula>
    </cfRule>
    <cfRule type="expression" dxfId="385" priority="11">
      <formula>$D2="SNA"</formula>
    </cfRule>
  </conditionalFormatting>
  <pageMargins left="0.7" right="0.7" top="0.75" bottom="0.75" header="0.3" footer="0.3"/>
  <pageSetup paperSize="9" orientation="portrait" horizontalDpi="300" verticalDpi="30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90A2CE-410F-48B4-A141-DE8BA93D7046}">
  <dimension ref="A1:AG65"/>
  <sheetViews>
    <sheetView zoomScale="90" zoomScaleNormal="90" workbookViewId="0">
      <selection activeCell="D49" sqref="D49"/>
    </sheetView>
  </sheetViews>
  <sheetFormatPr defaultColWidth="8.85546875" defaultRowHeight="12.75" x14ac:dyDescent="0.2"/>
  <cols>
    <col min="1" max="1" width="7.85546875" style="78" customWidth="1"/>
    <col min="2" max="2" width="26.5703125" style="329" customWidth="1"/>
    <col min="3" max="3" width="20.85546875" style="79" hidden="1" customWidth="1"/>
    <col min="4" max="4" width="9.28515625" style="79" customWidth="1"/>
    <col min="5" max="5" width="10.42578125" style="79" customWidth="1"/>
    <col min="6" max="6" width="15.85546875" style="79" bestFit="1" customWidth="1"/>
    <col min="7" max="7" width="9.5703125" style="79" customWidth="1"/>
    <col min="8" max="18" width="7.7109375" style="79" customWidth="1"/>
    <col min="19" max="19" width="6.7109375" style="79" customWidth="1"/>
    <col min="20" max="20" width="7.85546875" style="79" customWidth="1"/>
    <col min="21" max="21" width="8.28515625" customWidth="1"/>
    <col min="22" max="22" width="8.85546875" style="118" customWidth="1"/>
    <col min="23" max="23" width="8.85546875" customWidth="1"/>
    <col min="24" max="24" width="14.28515625" style="79" hidden="1" customWidth="1"/>
    <col min="25" max="27" width="8.85546875" style="79" hidden="1" customWidth="1"/>
    <col min="28" max="28" width="11.42578125" style="79" hidden="1" customWidth="1"/>
    <col min="29" max="29" width="8.85546875" customWidth="1"/>
    <col min="30" max="30" width="7" style="79" customWidth="1"/>
    <col min="31" max="31" width="8.85546875" style="79"/>
    <col min="32" max="32" width="21.28515625" style="79" customWidth="1"/>
    <col min="33" max="33" width="9.5703125" style="79" customWidth="1"/>
    <col min="34" max="256" width="8.85546875" style="79"/>
    <col min="257" max="257" width="7.85546875" style="79" customWidth="1"/>
    <col min="258" max="258" width="23.85546875" style="79" customWidth="1"/>
    <col min="259" max="259" width="0" style="79" hidden="1" customWidth="1"/>
    <col min="260" max="260" width="9.28515625" style="79" customWidth="1"/>
    <col min="261" max="261" width="10.42578125" style="79" customWidth="1"/>
    <col min="262" max="262" width="14.28515625" style="79" bestFit="1" customWidth="1"/>
    <col min="263" max="263" width="9.5703125" style="79" customWidth="1"/>
    <col min="264" max="274" width="7.7109375" style="79" customWidth="1"/>
    <col min="275" max="275" width="6.7109375" style="79" customWidth="1"/>
    <col min="276" max="276" width="7.85546875" style="79" customWidth="1"/>
    <col min="277" max="277" width="8.28515625" style="79" customWidth="1"/>
    <col min="278" max="279" width="8.85546875" style="79"/>
    <col min="280" max="284" width="0" style="79" hidden="1" customWidth="1"/>
    <col min="285" max="285" width="8.85546875" style="79"/>
    <col min="286" max="286" width="7" style="79" customWidth="1"/>
    <col min="287" max="287" width="8.85546875" style="79"/>
    <col min="288" max="288" width="21.28515625" style="79" customWidth="1"/>
    <col min="289" max="289" width="9.5703125" style="79" customWidth="1"/>
    <col min="290" max="512" width="8.85546875" style="79"/>
    <col min="513" max="513" width="7.85546875" style="79" customWidth="1"/>
    <col min="514" max="514" width="23.85546875" style="79" customWidth="1"/>
    <col min="515" max="515" width="0" style="79" hidden="1" customWidth="1"/>
    <col min="516" max="516" width="9.28515625" style="79" customWidth="1"/>
    <col min="517" max="517" width="10.42578125" style="79" customWidth="1"/>
    <col min="518" max="518" width="14.28515625" style="79" bestFit="1" customWidth="1"/>
    <col min="519" max="519" width="9.5703125" style="79" customWidth="1"/>
    <col min="520" max="530" width="7.7109375" style="79" customWidth="1"/>
    <col min="531" max="531" width="6.7109375" style="79" customWidth="1"/>
    <col min="532" max="532" width="7.85546875" style="79" customWidth="1"/>
    <col min="533" max="533" width="8.28515625" style="79" customWidth="1"/>
    <col min="534" max="535" width="8.85546875" style="79"/>
    <col min="536" max="540" width="0" style="79" hidden="1" customWidth="1"/>
    <col min="541" max="541" width="8.85546875" style="79"/>
    <col min="542" max="542" width="7" style="79" customWidth="1"/>
    <col min="543" max="543" width="8.85546875" style="79"/>
    <col min="544" max="544" width="21.28515625" style="79" customWidth="1"/>
    <col min="545" max="545" width="9.5703125" style="79" customWidth="1"/>
    <col min="546" max="768" width="8.85546875" style="79"/>
    <col min="769" max="769" width="7.85546875" style="79" customWidth="1"/>
    <col min="770" max="770" width="23.85546875" style="79" customWidth="1"/>
    <col min="771" max="771" width="0" style="79" hidden="1" customWidth="1"/>
    <col min="772" max="772" width="9.28515625" style="79" customWidth="1"/>
    <col min="773" max="773" width="10.42578125" style="79" customWidth="1"/>
    <col min="774" max="774" width="14.28515625" style="79" bestFit="1" customWidth="1"/>
    <col min="775" max="775" width="9.5703125" style="79" customWidth="1"/>
    <col min="776" max="786" width="7.7109375" style="79" customWidth="1"/>
    <col min="787" max="787" width="6.7109375" style="79" customWidth="1"/>
    <col min="788" max="788" width="7.85546875" style="79" customWidth="1"/>
    <col min="789" max="789" width="8.28515625" style="79" customWidth="1"/>
    <col min="790" max="791" width="8.85546875" style="79"/>
    <col min="792" max="796" width="0" style="79" hidden="1" customWidth="1"/>
    <col min="797" max="797" width="8.85546875" style="79"/>
    <col min="798" max="798" width="7" style="79" customWidth="1"/>
    <col min="799" max="799" width="8.85546875" style="79"/>
    <col min="800" max="800" width="21.28515625" style="79" customWidth="1"/>
    <col min="801" max="801" width="9.5703125" style="79" customWidth="1"/>
    <col min="802" max="1024" width="8.85546875" style="79"/>
    <col min="1025" max="1025" width="7.85546875" style="79" customWidth="1"/>
    <col min="1026" max="1026" width="23.85546875" style="79" customWidth="1"/>
    <col min="1027" max="1027" width="0" style="79" hidden="1" customWidth="1"/>
    <col min="1028" max="1028" width="9.28515625" style="79" customWidth="1"/>
    <col min="1029" max="1029" width="10.42578125" style="79" customWidth="1"/>
    <col min="1030" max="1030" width="14.28515625" style="79" bestFit="1" customWidth="1"/>
    <col min="1031" max="1031" width="9.5703125" style="79" customWidth="1"/>
    <col min="1032" max="1042" width="7.7109375" style="79" customWidth="1"/>
    <col min="1043" max="1043" width="6.7109375" style="79" customWidth="1"/>
    <col min="1044" max="1044" width="7.85546875" style="79" customWidth="1"/>
    <col min="1045" max="1045" width="8.28515625" style="79" customWidth="1"/>
    <col min="1046" max="1047" width="8.85546875" style="79"/>
    <col min="1048" max="1052" width="0" style="79" hidden="1" customWidth="1"/>
    <col min="1053" max="1053" width="8.85546875" style="79"/>
    <col min="1054" max="1054" width="7" style="79" customWidth="1"/>
    <col min="1055" max="1055" width="8.85546875" style="79"/>
    <col min="1056" max="1056" width="21.28515625" style="79" customWidth="1"/>
    <col min="1057" max="1057" width="9.5703125" style="79" customWidth="1"/>
    <col min="1058" max="1280" width="8.85546875" style="79"/>
    <col min="1281" max="1281" width="7.85546875" style="79" customWidth="1"/>
    <col min="1282" max="1282" width="23.85546875" style="79" customWidth="1"/>
    <col min="1283" max="1283" width="0" style="79" hidden="1" customWidth="1"/>
    <col min="1284" max="1284" width="9.28515625" style="79" customWidth="1"/>
    <col min="1285" max="1285" width="10.42578125" style="79" customWidth="1"/>
    <col min="1286" max="1286" width="14.28515625" style="79" bestFit="1" customWidth="1"/>
    <col min="1287" max="1287" width="9.5703125" style="79" customWidth="1"/>
    <col min="1288" max="1298" width="7.7109375" style="79" customWidth="1"/>
    <col min="1299" max="1299" width="6.7109375" style="79" customWidth="1"/>
    <col min="1300" max="1300" width="7.85546875" style="79" customWidth="1"/>
    <col min="1301" max="1301" width="8.28515625" style="79" customWidth="1"/>
    <col min="1302" max="1303" width="8.85546875" style="79"/>
    <col min="1304" max="1308" width="0" style="79" hidden="1" customWidth="1"/>
    <col min="1309" max="1309" width="8.85546875" style="79"/>
    <col min="1310" max="1310" width="7" style="79" customWidth="1"/>
    <col min="1311" max="1311" width="8.85546875" style="79"/>
    <col min="1312" max="1312" width="21.28515625" style="79" customWidth="1"/>
    <col min="1313" max="1313" width="9.5703125" style="79" customWidth="1"/>
    <col min="1314" max="1536" width="8.85546875" style="79"/>
    <col min="1537" max="1537" width="7.85546875" style="79" customWidth="1"/>
    <col min="1538" max="1538" width="23.85546875" style="79" customWidth="1"/>
    <col min="1539" max="1539" width="0" style="79" hidden="1" customWidth="1"/>
    <col min="1540" max="1540" width="9.28515625" style="79" customWidth="1"/>
    <col min="1541" max="1541" width="10.42578125" style="79" customWidth="1"/>
    <col min="1542" max="1542" width="14.28515625" style="79" bestFit="1" customWidth="1"/>
    <col min="1543" max="1543" width="9.5703125" style="79" customWidth="1"/>
    <col min="1544" max="1554" width="7.7109375" style="79" customWidth="1"/>
    <col min="1555" max="1555" width="6.7109375" style="79" customWidth="1"/>
    <col min="1556" max="1556" width="7.85546875" style="79" customWidth="1"/>
    <col min="1557" max="1557" width="8.28515625" style="79" customWidth="1"/>
    <col min="1558" max="1559" width="8.85546875" style="79"/>
    <col min="1560" max="1564" width="0" style="79" hidden="1" customWidth="1"/>
    <col min="1565" max="1565" width="8.85546875" style="79"/>
    <col min="1566" max="1566" width="7" style="79" customWidth="1"/>
    <col min="1567" max="1567" width="8.85546875" style="79"/>
    <col min="1568" max="1568" width="21.28515625" style="79" customWidth="1"/>
    <col min="1569" max="1569" width="9.5703125" style="79" customWidth="1"/>
    <col min="1570" max="1792" width="8.85546875" style="79"/>
    <col min="1793" max="1793" width="7.85546875" style="79" customWidth="1"/>
    <col min="1794" max="1794" width="23.85546875" style="79" customWidth="1"/>
    <col min="1795" max="1795" width="0" style="79" hidden="1" customWidth="1"/>
    <col min="1796" max="1796" width="9.28515625" style="79" customWidth="1"/>
    <col min="1797" max="1797" width="10.42578125" style="79" customWidth="1"/>
    <col min="1798" max="1798" width="14.28515625" style="79" bestFit="1" customWidth="1"/>
    <col min="1799" max="1799" width="9.5703125" style="79" customWidth="1"/>
    <col min="1800" max="1810" width="7.7109375" style="79" customWidth="1"/>
    <col min="1811" max="1811" width="6.7109375" style="79" customWidth="1"/>
    <col min="1812" max="1812" width="7.85546875" style="79" customWidth="1"/>
    <col min="1813" max="1813" width="8.28515625" style="79" customWidth="1"/>
    <col min="1814" max="1815" width="8.85546875" style="79"/>
    <col min="1816" max="1820" width="0" style="79" hidden="1" customWidth="1"/>
    <col min="1821" max="1821" width="8.85546875" style="79"/>
    <col min="1822" max="1822" width="7" style="79" customWidth="1"/>
    <col min="1823" max="1823" width="8.85546875" style="79"/>
    <col min="1824" max="1824" width="21.28515625" style="79" customWidth="1"/>
    <col min="1825" max="1825" width="9.5703125" style="79" customWidth="1"/>
    <col min="1826" max="2048" width="8.85546875" style="79"/>
    <col min="2049" max="2049" width="7.85546875" style="79" customWidth="1"/>
    <col min="2050" max="2050" width="23.85546875" style="79" customWidth="1"/>
    <col min="2051" max="2051" width="0" style="79" hidden="1" customWidth="1"/>
    <col min="2052" max="2052" width="9.28515625" style="79" customWidth="1"/>
    <col min="2053" max="2053" width="10.42578125" style="79" customWidth="1"/>
    <col min="2054" max="2054" width="14.28515625" style="79" bestFit="1" customWidth="1"/>
    <col min="2055" max="2055" width="9.5703125" style="79" customWidth="1"/>
    <col min="2056" max="2066" width="7.7109375" style="79" customWidth="1"/>
    <col min="2067" max="2067" width="6.7109375" style="79" customWidth="1"/>
    <col min="2068" max="2068" width="7.85546875" style="79" customWidth="1"/>
    <col min="2069" max="2069" width="8.28515625" style="79" customWidth="1"/>
    <col min="2070" max="2071" width="8.85546875" style="79"/>
    <col min="2072" max="2076" width="0" style="79" hidden="1" customWidth="1"/>
    <col min="2077" max="2077" width="8.85546875" style="79"/>
    <col min="2078" max="2078" width="7" style="79" customWidth="1"/>
    <col min="2079" max="2079" width="8.85546875" style="79"/>
    <col min="2080" max="2080" width="21.28515625" style="79" customWidth="1"/>
    <col min="2081" max="2081" width="9.5703125" style="79" customWidth="1"/>
    <col min="2082" max="2304" width="8.85546875" style="79"/>
    <col min="2305" max="2305" width="7.85546875" style="79" customWidth="1"/>
    <col min="2306" max="2306" width="23.85546875" style="79" customWidth="1"/>
    <col min="2307" max="2307" width="0" style="79" hidden="1" customWidth="1"/>
    <col min="2308" max="2308" width="9.28515625" style="79" customWidth="1"/>
    <col min="2309" max="2309" width="10.42578125" style="79" customWidth="1"/>
    <col min="2310" max="2310" width="14.28515625" style="79" bestFit="1" customWidth="1"/>
    <col min="2311" max="2311" width="9.5703125" style="79" customWidth="1"/>
    <col min="2312" max="2322" width="7.7109375" style="79" customWidth="1"/>
    <col min="2323" max="2323" width="6.7109375" style="79" customWidth="1"/>
    <col min="2324" max="2324" width="7.85546875" style="79" customWidth="1"/>
    <col min="2325" max="2325" width="8.28515625" style="79" customWidth="1"/>
    <col min="2326" max="2327" width="8.85546875" style="79"/>
    <col min="2328" max="2332" width="0" style="79" hidden="1" customWidth="1"/>
    <col min="2333" max="2333" width="8.85546875" style="79"/>
    <col min="2334" max="2334" width="7" style="79" customWidth="1"/>
    <col min="2335" max="2335" width="8.85546875" style="79"/>
    <col min="2336" max="2336" width="21.28515625" style="79" customWidth="1"/>
    <col min="2337" max="2337" width="9.5703125" style="79" customWidth="1"/>
    <col min="2338" max="2560" width="8.85546875" style="79"/>
    <col min="2561" max="2561" width="7.85546875" style="79" customWidth="1"/>
    <col min="2562" max="2562" width="23.85546875" style="79" customWidth="1"/>
    <col min="2563" max="2563" width="0" style="79" hidden="1" customWidth="1"/>
    <col min="2564" max="2564" width="9.28515625" style="79" customWidth="1"/>
    <col min="2565" max="2565" width="10.42578125" style="79" customWidth="1"/>
    <col min="2566" max="2566" width="14.28515625" style="79" bestFit="1" customWidth="1"/>
    <col min="2567" max="2567" width="9.5703125" style="79" customWidth="1"/>
    <col min="2568" max="2578" width="7.7109375" style="79" customWidth="1"/>
    <col min="2579" max="2579" width="6.7109375" style="79" customWidth="1"/>
    <col min="2580" max="2580" width="7.85546875" style="79" customWidth="1"/>
    <col min="2581" max="2581" width="8.28515625" style="79" customWidth="1"/>
    <col min="2582" max="2583" width="8.85546875" style="79"/>
    <col min="2584" max="2588" width="0" style="79" hidden="1" customWidth="1"/>
    <col min="2589" max="2589" width="8.85546875" style="79"/>
    <col min="2590" max="2590" width="7" style="79" customWidth="1"/>
    <col min="2591" max="2591" width="8.85546875" style="79"/>
    <col min="2592" max="2592" width="21.28515625" style="79" customWidth="1"/>
    <col min="2593" max="2593" width="9.5703125" style="79" customWidth="1"/>
    <col min="2594" max="2816" width="8.85546875" style="79"/>
    <col min="2817" max="2817" width="7.85546875" style="79" customWidth="1"/>
    <col min="2818" max="2818" width="23.85546875" style="79" customWidth="1"/>
    <col min="2819" max="2819" width="0" style="79" hidden="1" customWidth="1"/>
    <col min="2820" max="2820" width="9.28515625" style="79" customWidth="1"/>
    <col min="2821" max="2821" width="10.42578125" style="79" customWidth="1"/>
    <col min="2822" max="2822" width="14.28515625" style="79" bestFit="1" customWidth="1"/>
    <col min="2823" max="2823" width="9.5703125" style="79" customWidth="1"/>
    <col min="2824" max="2834" width="7.7109375" style="79" customWidth="1"/>
    <col min="2835" max="2835" width="6.7109375" style="79" customWidth="1"/>
    <col min="2836" max="2836" width="7.85546875" style="79" customWidth="1"/>
    <col min="2837" max="2837" width="8.28515625" style="79" customWidth="1"/>
    <col min="2838" max="2839" width="8.85546875" style="79"/>
    <col min="2840" max="2844" width="0" style="79" hidden="1" customWidth="1"/>
    <col min="2845" max="2845" width="8.85546875" style="79"/>
    <col min="2846" max="2846" width="7" style="79" customWidth="1"/>
    <col min="2847" max="2847" width="8.85546875" style="79"/>
    <col min="2848" max="2848" width="21.28515625" style="79" customWidth="1"/>
    <col min="2849" max="2849" width="9.5703125" style="79" customWidth="1"/>
    <col min="2850" max="3072" width="8.85546875" style="79"/>
    <col min="3073" max="3073" width="7.85546875" style="79" customWidth="1"/>
    <col min="3074" max="3074" width="23.85546875" style="79" customWidth="1"/>
    <col min="3075" max="3075" width="0" style="79" hidden="1" customWidth="1"/>
    <col min="3076" max="3076" width="9.28515625" style="79" customWidth="1"/>
    <col min="3077" max="3077" width="10.42578125" style="79" customWidth="1"/>
    <col min="3078" max="3078" width="14.28515625" style="79" bestFit="1" customWidth="1"/>
    <col min="3079" max="3079" width="9.5703125" style="79" customWidth="1"/>
    <col min="3080" max="3090" width="7.7109375" style="79" customWidth="1"/>
    <col min="3091" max="3091" width="6.7109375" style="79" customWidth="1"/>
    <col min="3092" max="3092" width="7.85546875" style="79" customWidth="1"/>
    <col min="3093" max="3093" width="8.28515625" style="79" customWidth="1"/>
    <col min="3094" max="3095" width="8.85546875" style="79"/>
    <col min="3096" max="3100" width="0" style="79" hidden="1" customWidth="1"/>
    <col min="3101" max="3101" width="8.85546875" style="79"/>
    <col min="3102" max="3102" width="7" style="79" customWidth="1"/>
    <col min="3103" max="3103" width="8.85546875" style="79"/>
    <col min="3104" max="3104" width="21.28515625" style="79" customWidth="1"/>
    <col min="3105" max="3105" width="9.5703125" style="79" customWidth="1"/>
    <col min="3106" max="3328" width="8.85546875" style="79"/>
    <col min="3329" max="3329" width="7.85546875" style="79" customWidth="1"/>
    <col min="3330" max="3330" width="23.85546875" style="79" customWidth="1"/>
    <col min="3331" max="3331" width="0" style="79" hidden="1" customWidth="1"/>
    <col min="3332" max="3332" width="9.28515625" style="79" customWidth="1"/>
    <col min="3333" max="3333" width="10.42578125" style="79" customWidth="1"/>
    <col min="3334" max="3334" width="14.28515625" style="79" bestFit="1" customWidth="1"/>
    <col min="3335" max="3335" width="9.5703125" style="79" customWidth="1"/>
    <col min="3336" max="3346" width="7.7109375" style="79" customWidth="1"/>
    <col min="3347" max="3347" width="6.7109375" style="79" customWidth="1"/>
    <col min="3348" max="3348" width="7.85546875" style="79" customWidth="1"/>
    <col min="3349" max="3349" width="8.28515625" style="79" customWidth="1"/>
    <col min="3350" max="3351" width="8.85546875" style="79"/>
    <col min="3352" max="3356" width="0" style="79" hidden="1" customWidth="1"/>
    <col min="3357" max="3357" width="8.85546875" style="79"/>
    <col min="3358" max="3358" width="7" style="79" customWidth="1"/>
    <col min="3359" max="3359" width="8.85546875" style="79"/>
    <col min="3360" max="3360" width="21.28515625" style="79" customWidth="1"/>
    <col min="3361" max="3361" width="9.5703125" style="79" customWidth="1"/>
    <col min="3362" max="3584" width="8.85546875" style="79"/>
    <col min="3585" max="3585" width="7.85546875" style="79" customWidth="1"/>
    <col min="3586" max="3586" width="23.85546875" style="79" customWidth="1"/>
    <col min="3587" max="3587" width="0" style="79" hidden="1" customWidth="1"/>
    <col min="3588" max="3588" width="9.28515625" style="79" customWidth="1"/>
    <col min="3589" max="3589" width="10.42578125" style="79" customWidth="1"/>
    <col min="3590" max="3590" width="14.28515625" style="79" bestFit="1" customWidth="1"/>
    <col min="3591" max="3591" width="9.5703125" style="79" customWidth="1"/>
    <col min="3592" max="3602" width="7.7109375" style="79" customWidth="1"/>
    <col min="3603" max="3603" width="6.7109375" style="79" customWidth="1"/>
    <col min="3604" max="3604" width="7.85546875" style="79" customWidth="1"/>
    <col min="3605" max="3605" width="8.28515625" style="79" customWidth="1"/>
    <col min="3606" max="3607" width="8.85546875" style="79"/>
    <col min="3608" max="3612" width="0" style="79" hidden="1" customWidth="1"/>
    <col min="3613" max="3613" width="8.85546875" style="79"/>
    <col min="3614" max="3614" width="7" style="79" customWidth="1"/>
    <col min="3615" max="3615" width="8.85546875" style="79"/>
    <col min="3616" max="3616" width="21.28515625" style="79" customWidth="1"/>
    <col min="3617" max="3617" width="9.5703125" style="79" customWidth="1"/>
    <col min="3618" max="3840" width="8.85546875" style="79"/>
    <col min="3841" max="3841" width="7.85546875" style="79" customWidth="1"/>
    <col min="3842" max="3842" width="23.85546875" style="79" customWidth="1"/>
    <col min="3843" max="3843" width="0" style="79" hidden="1" customWidth="1"/>
    <col min="3844" max="3844" width="9.28515625" style="79" customWidth="1"/>
    <col min="3845" max="3845" width="10.42578125" style="79" customWidth="1"/>
    <col min="3846" max="3846" width="14.28515625" style="79" bestFit="1" customWidth="1"/>
    <col min="3847" max="3847" width="9.5703125" style="79" customWidth="1"/>
    <col min="3848" max="3858" width="7.7109375" style="79" customWidth="1"/>
    <col min="3859" max="3859" width="6.7109375" style="79" customWidth="1"/>
    <col min="3860" max="3860" width="7.85546875" style="79" customWidth="1"/>
    <col min="3861" max="3861" width="8.28515625" style="79" customWidth="1"/>
    <col min="3862" max="3863" width="8.85546875" style="79"/>
    <col min="3864" max="3868" width="0" style="79" hidden="1" customWidth="1"/>
    <col min="3869" max="3869" width="8.85546875" style="79"/>
    <col min="3870" max="3870" width="7" style="79" customWidth="1"/>
    <col min="3871" max="3871" width="8.85546875" style="79"/>
    <col min="3872" max="3872" width="21.28515625" style="79" customWidth="1"/>
    <col min="3873" max="3873" width="9.5703125" style="79" customWidth="1"/>
    <col min="3874" max="4096" width="8.85546875" style="79"/>
    <col min="4097" max="4097" width="7.85546875" style="79" customWidth="1"/>
    <col min="4098" max="4098" width="23.85546875" style="79" customWidth="1"/>
    <col min="4099" max="4099" width="0" style="79" hidden="1" customWidth="1"/>
    <col min="4100" max="4100" width="9.28515625" style="79" customWidth="1"/>
    <col min="4101" max="4101" width="10.42578125" style="79" customWidth="1"/>
    <col min="4102" max="4102" width="14.28515625" style="79" bestFit="1" customWidth="1"/>
    <col min="4103" max="4103" width="9.5703125" style="79" customWidth="1"/>
    <col min="4104" max="4114" width="7.7109375" style="79" customWidth="1"/>
    <col min="4115" max="4115" width="6.7109375" style="79" customWidth="1"/>
    <col min="4116" max="4116" width="7.85546875" style="79" customWidth="1"/>
    <col min="4117" max="4117" width="8.28515625" style="79" customWidth="1"/>
    <col min="4118" max="4119" width="8.85546875" style="79"/>
    <col min="4120" max="4124" width="0" style="79" hidden="1" customWidth="1"/>
    <col min="4125" max="4125" width="8.85546875" style="79"/>
    <col min="4126" max="4126" width="7" style="79" customWidth="1"/>
    <col min="4127" max="4127" width="8.85546875" style="79"/>
    <col min="4128" max="4128" width="21.28515625" style="79" customWidth="1"/>
    <col min="4129" max="4129" width="9.5703125" style="79" customWidth="1"/>
    <col min="4130" max="4352" width="8.85546875" style="79"/>
    <col min="4353" max="4353" width="7.85546875" style="79" customWidth="1"/>
    <col min="4354" max="4354" width="23.85546875" style="79" customWidth="1"/>
    <col min="4355" max="4355" width="0" style="79" hidden="1" customWidth="1"/>
    <col min="4356" max="4356" width="9.28515625" style="79" customWidth="1"/>
    <col min="4357" max="4357" width="10.42578125" style="79" customWidth="1"/>
    <col min="4358" max="4358" width="14.28515625" style="79" bestFit="1" customWidth="1"/>
    <col min="4359" max="4359" width="9.5703125" style="79" customWidth="1"/>
    <col min="4360" max="4370" width="7.7109375" style="79" customWidth="1"/>
    <col min="4371" max="4371" width="6.7109375" style="79" customWidth="1"/>
    <col min="4372" max="4372" width="7.85546875" style="79" customWidth="1"/>
    <col min="4373" max="4373" width="8.28515625" style="79" customWidth="1"/>
    <col min="4374" max="4375" width="8.85546875" style="79"/>
    <col min="4376" max="4380" width="0" style="79" hidden="1" customWidth="1"/>
    <col min="4381" max="4381" width="8.85546875" style="79"/>
    <col min="4382" max="4382" width="7" style="79" customWidth="1"/>
    <col min="4383" max="4383" width="8.85546875" style="79"/>
    <col min="4384" max="4384" width="21.28515625" style="79" customWidth="1"/>
    <col min="4385" max="4385" width="9.5703125" style="79" customWidth="1"/>
    <col min="4386" max="4608" width="8.85546875" style="79"/>
    <col min="4609" max="4609" width="7.85546875" style="79" customWidth="1"/>
    <col min="4610" max="4610" width="23.85546875" style="79" customWidth="1"/>
    <col min="4611" max="4611" width="0" style="79" hidden="1" customWidth="1"/>
    <col min="4612" max="4612" width="9.28515625" style="79" customWidth="1"/>
    <col min="4613" max="4613" width="10.42578125" style="79" customWidth="1"/>
    <col min="4614" max="4614" width="14.28515625" style="79" bestFit="1" customWidth="1"/>
    <col min="4615" max="4615" width="9.5703125" style="79" customWidth="1"/>
    <col min="4616" max="4626" width="7.7109375" style="79" customWidth="1"/>
    <col min="4627" max="4627" width="6.7109375" style="79" customWidth="1"/>
    <col min="4628" max="4628" width="7.85546875" style="79" customWidth="1"/>
    <col min="4629" max="4629" width="8.28515625" style="79" customWidth="1"/>
    <col min="4630" max="4631" width="8.85546875" style="79"/>
    <col min="4632" max="4636" width="0" style="79" hidden="1" customWidth="1"/>
    <col min="4637" max="4637" width="8.85546875" style="79"/>
    <col min="4638" max="4638" width="7" style="79" customWidth="1"/>
    <col min="4639" max="4639" width="8.85546875" style="79"/>
    <col min="4640" max="4640" width="21.28515625" style="79" customWidth="1"/>
    <col min="4641" max="4641" width="9.5703125" style="79" customWidth="1"/>
    <col min="4642" max="4864" width="8.85546875" style="79"/>
    <col min="4865" max="4865" width="7.85546875" style="79" customWidth="1"/>
    <col min="4866" max="4866" width="23.85546875" style="79" customWidth="1"/>
    <col min="4867" max="4867" width="0" style="79" hidden="1" customWidth="1"/>
    <col min="4868" max="4868" width="9.28515625" style="79" customWidth="1"/>
    <col min="4869" max="4869" width="10.42578125" style="79" customWidth="1"/>
    <col min="4870" max="4870" width="14.28515625" style="79" bestFit="1" customWidth="1"/>
    <col min="4871" max="4871" width="9.5703125" style="79" customWidth="1"/>
    <col min="4872" max="4882" width="7.7109375" style="79" customWidth="1"/>
    <col min="4883" max="4883" width="6.7109375" style="79" customWidth="1"/>
    <col min="4884" max="4884" width="7.85546875" style="79" customWidth="1"/>
    <col min="4885" max="4885" width="8.28515625" style="79" customWidth="1"/>
    <col min="4886" max="4887" width="8.85546875" style="79"/>
    <col min="4888" max="4892" width="0" style="79" hidden="1" customWidth="1"/>
    <col min="4893" max="4893" width="8.85546875" style="79"/>
    <col min="4894" max="4894" width="7" style="79" customWidth="1"/>
    <col min="4895" max="4895" width="8.85546875" style="79"/>
    <col min="4896" max="4896" width="21.28515625" style="79" customWidth="1"/>
    <col min="4897" max="4897" width="9.5703125" style="79" customWidth="1"/>
    <col min="4898" max="5120" width="8.85546875" style="79"/>
    <col min="5121" max="5121" width="7.85546875" style="79" customWidth="1"/>
    <col min="5122" max="5122" width="23.85546875" style="79" customWidth="1"/>
    <col min="5123" max="5123" width="0" style="79" hidden="1" customWidth="1"/>
    <col min="5124" max="5124" width="9.28515625" style="79" customWidth="1"/>
    <col min="5125" max="5125" width="10.42578125" style="79" customWidth="1"/>
    <col min="5126" max="5126" width="14.28515625" style="79" bestFit="1" customWidth="1"/>
    <col min="5127" max="5127" width="9.5703125" style="79" customWidth="1"/>
    <col min="5128" max="5138" width="7.7109375" style="79" customWidth="1"/>
    <col min="5139" max="5139" width="6.7109375" style="79" customWidth="1"/>
    <col min="5140" max="5140" width="7.85546875" style="79" customWidth="1"/>
    <col min="5141" max="5141" width="8.28515625" style="79" customWidth="1"/>
    <col min="5142" max="5143" width="8.85546875" style="79"/>
    <col min="5144" max="5148" width="0" style="79" hidden="1" customWidth="1"/>
    <col min="5149" max="5149" width="8.85546875" style="79"/>
    <col min="5150" max="5150" width="7" style="79" customWidth="1"/>
    <col min="5151" max="5151" width="8.85546875" style="79"/>
    <col min="5152" max="5152" width="21.28515625" style="79" customWidth="1"/>
    <col min="5153" max="5153" width="9.5703125" style="79" customWidth="1"/>
    <col min="5154" max="5376" width="8.85546875" style="79"/>
    <col min="5377" max="5377" width="7.85546875" style="79" customWidth="1"/>
    <col min="5378" max="5378" width="23.85546875" style="79" customWidth="1"/>
    <col min="5379" max="5379" width="0" style="79" hidden="1" customWidth="1"/>
    <col min="5380" max="5380" width="9.28515625" style="79" customWidth="1"/>
    <col min="5381" max="5381" width="10.42578125" style="79" customWidth="1"/>
    <col min="5382" max="5382" width="14.28515625" style="79" bestFit="1" customWidth="1"/>
    <col min="5383" max="5383" width="9.5703125" style="79" customWidth="1"/>
    <col min="5384" max="5394" width="7.7109375" style="79" customWidth="1"/>
    <col min="5395" max="5395" width="6.7109375" style="79" customWidth="1"/>
    <col min="5396" max="5396" width="7.85546875" style="79" customWidth="1"/>
    <col min="5397" max="5397" width="8.28515625" style="79" customWidth="1"/>
    <col min="5398" max="5399" width="8.85546875" style="79"/>
    <col min="5400" max="5404" width="0" style="79" hidden="1" customWidth="1"/>
    <col min="5405" max="5405" width="8.85546875" style="79"/>
    <col min="5406" max="5406" width="7" style="79" customWidth="1"/>
    <col min="5407" max="5407" width="8.85546875" style="79"/>
    <col min="5408" max="5408" width="21.28515625" style="79" customWidth="1"/>
    <col min="5409" max="5409" width="9.5703125" style="79" customWidth="1"/>
    <col min="5410" max="5632" width="8.85546875" style="79"/>
    <col min="5633" max="5633" width="7.85546875" style="79" customWidth="1"/>
    <col min="5634" max="5634" width="23.85546875" style="79" customWidth="1"/>
    <col min="5635" max="5635" width="0" style="79" hidden="1" customWidth="1"/>
    <col min="5636" max="5636" width="9.28515625" style="79" customWidth="1"/>
    <col min="5637" max="5637" width="10.42578125" style="79" customWidth="1"/>
    <col min="5638" max="5638" width="14.28515625" style="79" bestFit="1" customWidth="1"/>
    <col min="5639" max="5639" width="9.5703125" style="79" customWidth="1"/>
    <col min="5640" max="5650" width="7.7109375" style="79" customWidth="1"/>
    <col min="5651" max="5651" width="6.7109375" style="79" customWidth="1"/>
    <col min="5652" max="5652" width="7.85546875" style="79" customWidth="1"/>
    <col min="5653" max="5653" width="8.28515625" style="79" customWidth="1"/>
    <col min="5654" max="5655" width="8.85546875" style="79"/>
    <col min="5656" max="5660" width="0" style="79" hidden="1" customWidth="1"/>
    <col min="5661" max="5661" width="8.85546875" style="79"/>
    <col min="5662" max="5662" width="7" style="79" customWidth="1"/>
    <col min="5663" max="5663" width="8.85546875" style="79"/>
    <col min="5664" max="5664" width="21.28515625" style="79" customWidth="1"/>
    <col min="5665" max="5665" width="9.5703125" style="79" customWidth="1"/>
    <col min="5666" max="5888" width="8.85546875" style="79"/>
    <col min="5889" max="5889" width="7.85546875" style="79" customWidth="1"/>
    <col min="5890" max="5890" width="23.85546875" style="79" customWidth="1"/>
    <col min="5891" max="5891" width="0" style="79" hidden="1" customWidth="1"/>
    <col min="5892" max="5892" width="9.28515625" style="79" customWidth="1"/>
    <col min="5893" max="5893" width="10.42578125" style="79" customWidth="1"/>
    <col min="5894" max="5894" width="14.28515625" style="79" bestFit="1" customWidth="1"/>
    <col min="5895" max="5895" width="9.5703125" style="79" customWidth="1"/>
    <col min="5896" max="5906" width="7.7109375" style="79" customWidth="1"/>
    <col min="5907" max="5907" width="6.7109375" style="79" customWidth="1"/>
    <col min="5908" max="5908" width="7.85546875" style="79" customWidth="1"/>
    <col min="5909" max="5909" width="8.28515625" style="79" customWidth="1"/>
    <col min="5910" max="5911" width="8.85546875" style="79"/>
    <col min="5912" max="5916" width="0" style="79" hidden="1" customWidth="1"/>
    <col min="5917" max="5917" width="8.85546875" style="79"/>
    <col min="5918" max="5918" width="7" style="79" customWidth="1"/>
    <col min="5919" max="5919" width="8.85546875" style="79"/>
    <col min="5920" max="5920" width="21.28515625" style="79" customWidth="1"/>
    <col min="5921" max="5921" width="9.5703125" style="79" customWidth="1"/>
    <col min="5922" max="6144" width="8.85546875" style="79"/>
    <col min="6145" max="6145" width="7.85546875" style="79" customWidth="1"/>
    <col min="6146" max="6146" width="23.85546875" style="79" customWidth="1"/>
    <col min="6147" max="6147" width="0" style="79" hidden="1" customWidth="1"/>
    <col min="6148" max="6148" width="9.28515625" style="79" customWidth="1"/>
    <col min="6149" max="6149" width="10.42578125" style="79" customWidth="1"/>
    <col min="6150" max="6150" width="14.28515625" style="79" bestFit="1" customWidth="1"/>
    <col min="6151" max="6151" width="9.5703125" style="79" customWidth="1"/>
    <col min="6152" max="6162" width="7.7109375" style="79" customWidth="1"/>
    <col min="6163" max="6163" width="6.7109375" style="79" customWidth="1"/>
    <col min="6164" max="6164" width="7.85546875" style="79" customWidth="1"/>
    <col min="6165" max="6165" width="8.28515625" style="79" customWidth="1"/>
    <col min="6166" max="6167" width="8.85546875" style="79"/>
    <col min="6168" max="6172" width="0" style="79" hidden="1" customWidth="1"/>
    <col min="6173" max="6173" width="8.85546875" style="79"/>
    <col min="6174" max="6174" width="7" style="79" customWidth="1"/>
    <col min="6175" max="6175" width="8.85546875" style="79"/>
    <col min="6176" max="6176" width="21.28515625" style="79" customWidth="1"/>
    <col min="6177" max="6177" width="9.5703125" style="79" customWidth="1"/>
    <col min="6178" max="6400" width="8.85546875" style="79"/>
    <col min="6401" max="6401" width="7.85546875" style="79" customWidth="1"/>
    <col min="6402" max="6402" width="23.85546875" style="79" customWidth="1"/>
    <col min="6403" max="6403" width="0" style="79" hidden="1" customWidth="1"/>
    <col min="6404" max="6404" width="9.28515625" style="79" customWidth="1"/>
    <col min="6405" max="6405" width="10.42578125" style="79" customWidth="1"/>
    <col min="6406" max="6406" width="14.28515625" style="79" bestFit="1" customWidth="1"/>
    <col min="6407" max="6407" width="9.5703125" style="79" customWidth="1"/>
    <col min="6408" max="6418" width="7.7109375" style="79" customWidth="1"/>
    <col min="6419" max="6419" width="6.7109375" style="79" customWidth="1"/>
    <col min="6420" max="6420" width="7.85546875" style="79" customWidth="1"/>
    <col min="6421" max="6421" width="8.28515625" style="79" customWidth="1"/>
    <col min="6422" max="6423" width="8.85546875" style="79"/>
    <col min="6424" max="6428" width="0" style="79" hidden="1" customWidth="1"/>
    <col min="6429" max="6429" width="8.85546875" style="79"/>
    <col min="6430" max="6430" width="7" style="79" customWidth="1"/>
    <col min="6431" max="6431" width="8.85546875" style="79"/>
    <col min="6432" max="6432" width="21.28515625" style="79" customWidth="1"/>
    <col min="6433" max="6433" width="9.5703125" style="79" customWidth="1"/>
    <col min="6434" max="6656" width="8.85546875" style="79"/>
    <col min="6657" max="6657" width="7.85546875" style="79" customWidth="1"/>
    <col min="6658" max="6658" width="23.85546875" style="79" customWidth="1"/>
    <col min="6659" max="6659" width="0" style="79" hidden="1" customWidth="1"/>
    <col min="6660" max="6660" width="9.28515625" style="79" customWidth="1"/>
    <col min="6661" max="6661" width="10.42578125" style="79" customWidth="1"/>
    <col min="6662" max="6662" width="14.28515625" style="79" bestFit="1" customWidth="1"/>
    <col min="6663" max="6663" width="9.5703125" style="79" customWidth="1"/>
    <col min="6664" max="6674" width="7.7109375" style="79" customWidth="1"/>
    <col min="6675" max="6675" width="6.7109375" style="79" customWidth="1"/>
    <col min="6676" max="6676" width="7.85546875" style="79" customWidth="1"/>
    <col min="6677" max="6677" width="8.28515625" style="79" customWidth="1"/>
    <col min="6678" max="6679" width="8.85546875" style="79"/>
    <col min="6680" max="6684" width="0" style="79" hidden="1" customWidth="1"/>
    <col min="6685" max="6685" width="8.85546875" style="79"/>
    <col min="6686" max="6686" width="7" style="79" customWidth="1"/>
    <col min="6687" max="6687" width="8.85546875" style="79"/>
    <col min="6688" max="6688" width="21.28515625" style="79" customWidth="1"/>
    <col min="6689" max="6689" width="9.5703125" style="79" customWidth="1"/>
    <col min="6690" max="6912" width="8.85546875" style="79"/>
    <col min="6913" max="6913" width="7.85546875" style="79" customWidth="1"/>
    <col min="6914" max="6914" width="23.85546875" style="79" customWidth="1"/>
    <col min="6915" max="6915" width="0" style="79" hidden="1" customWidth="1"/>
    <col min="6916" max="6916" width="9.28515625" style="79" customWidth="1"/>
    <col min="6917" max="6917" width="10.42578125" style="79" customWidth="1"/>
    <col min="6918" max="6918" width="14.28515625" style="79" bestFit="1" customWidth="1"/>
    <col min="6919" max="6919" width="9.5703125" style="79" customWidth="1"/>
    <col min="6920" max="6930" width="7.7109375" style="79" customWidth="1"/>
    <col min="6931" max="6931" width="6.7109375" style="79" customWidth="1"/>
    <col min="6932" max="6932" width="7.85546875" style="79" customWidth="1"/>
    <col min="6933" max="6933" width="8.28515625" style="79" customWidth="1"/>
    <col min="6934" max="6935" width="8.85546875" style="79"/>
    <col min="6936" max="6940" width="0" style="79" hidden="1" customWidth="1"/>
    <col min="6941" max="6941" width="8.85546875" style="79"/>
    <col min="6942" max="6942" width="7" style="79" customWidth="1"/>
    <col min="6943" max="6943" width="8.85546875" style="79"/>
    <col min="6944" max="6944" width="21.28515625" style="79" customWidth="1"/>
    <col min="6945" max="6945" width="9.5703125" style="79" customWidth="1"/>
    <col min="6946" max="7168" width="8.85546875" style="79"/>
    <col min="7169" max="7169" width="7.85546875" style="79" customWidth="1"/>
    <col min="7170" max="7170" width="23.85546875" style="79" customWidth="1"/>
    <col min="7171" max="7171" width="0" style="79" hidden="1" customWidth="1"/>
    <col min="7172" max="7172" width="9.28515625" style="79" customWidth="1"/>
    <col min="7173" max="7173" width="10.42578125" style="79" customWidth="1"/>
    <col min="7174" max="7174" width="14.28515625" style="79" bestFit="1" customWidth="1"/>
    <col min="7175" max="7175" width="9.5703125" style="79" customWidth="1"/>
    <col min="7176" max="7186" width="7.7109375" style="79" customWidth="1"/>
    <col min="7187" max="7187" width="6.7109375" style="79" customWidth="1"/>
    <col min="7188" max="7188" width="7.85546875" style="79" customWidth="1"/>
    <col min="7189" max="7189" width="8.28515625" style="79" customWidth="1"/>
    <col min="7190" max="7191" width="8.85546875" style="79"/>
    <col min="7192" max="7196" width="0" style="79" hidden="1" customWidth="1"/>
    <col min="7197" max="7197" width="8.85546875" style="79"/>
    <col min="7198" max="7198" width="7" style="79" customWidth="1"/>
    <col min="7199" max="7199" width="8.85546875" style="79"/>
    <col min="7200" max="7200" width="21.28515625" style="79" customWidth="1"/>
    <col min="7201" max="7201" width="9.5703125" style="79" customWidth="1"/>
    <col min="7202" max="7424" width="8.85546875" style="79"/>
    <col min="7425" max="7425" width="7.85546875" style="79" customWidth="1"/>
    <col min="7426" max="7426" width="23.85546875" style="79" customWidth="1"/>
    <col min="7427" max="7427" width="0" style="79" hidden="1" customWidth="1"/>
    <col min="7428" max="7428" width="9.28515625" style="79" customWidth="1"/>
    <col min="7429" max="7429" width="10.42578125" style="79" customWidth="1"/>
    <col min="7430" max="7430" width="14.28515625" style="79" bestFit="1" customWidth="1"/>
    <col min="7431" max="7431" width="9.5703125" style="79" customWidth="1"/>
    <col min="7432" max="7442" width="7.7109375" style="79" customWidth="1"/>
    <col min="7443" max="7443" width="6.7109375" style="79" customWidth="1"/>
    <col min="7444" max="7444" width="7.85546875" style="79" customWidth="1"/>
    <col min="7445" max="7445" width="8.28515625" style="79" customWidth="1"/>
    <col min="7446" max="7447" width="8.85546875" style="79"/>
    <col min="7448" max="7452" width="0" style="79" hidden="1" customWidth="1"/>
    <col min="7453" max="7453" width="8.85546875" style="79"/>
    <col min="7454" max="7454" width="7" style="79" customWidth="1"/>
    <col min="7455" max="7455" width="8.85546875" style="79"/>
    <col min="7456" max="7456" width="21.28515625" style="79" customWidth="1"/>
    <col min="7457" max="7457" width="9.5703125" style="79" customWidth="1"/>
    <col min="7458" max="7680" width="8.85546875" style="79"/>
    <col min="7681" max="7681" width="7.85546875" style="79" customWidth="1"/>
    <col min="7682" max="7682" width="23.85546875" style="79" customWidth="1"/>
    <col min="7683" max="7683" width="0" style="79" hidden="1" customWidth="1"/>
    <col min="7684" max="7684" width="9.28515625" style="79" customWidth="1"/>
    <col min="7685" max="7685" width="10.42578125" style="79" customWidth="1"/>
    <col min="7686" max="7686" width="14.28515625" style="79" bestFit="1" customWidth="1"/>
    <col min="7687" max="7687" width="9.5703125" style="79" customWidth="1"/>
    <col min="7688" max="7698" width="7.7109375" style="79" customWidth="1"/>
    <col min="7699" max="7699" width="6.7109375" style="79" customWidth="1"/>
    <col min="7700" max="7700" width="7.85546875" style="79" customWidth="1"/>
    <col min="7701" max="7701" width="8.28515625" style="79" customWidth="1"/>
    <col min="7702" max="7703" width="8.85546875" style="79"/>
    <col min="7704" max="7708" width="0" style="79" hidden="1" customWidth="1"/>
    <col min="7709" max="7709" width="8.85546875" style="79"/>
    <col min="7710" max="7710" width="7" style="79" customWidth="1"/>
    <col min="7711" max="7711" width="8.85546875" style="79"/>
    <col min="7712" max="7712" width="21.28515625" style="79" customWidth="1"/>
    <col min="7713" max="7713" width="9.5703125" style="79" customWidth="1"/>
    <col min="7714" max="7936" width="8.85546875" style="79"/>
    <col min="7937" max="7937" width="7.85546875" style="79" customWidth="1"/>
    <col min="7938" max="7938" width="23.85546875" style="79" customWidth="1"/>
    <col min="7939" max="7939" width="0" style="79" hidden="1" customWidth="1"/>
    <col min="7940" max="7940" width="9.28515625" style="79" customWidth="1"/>
    <col min="7941" max="7941" width="10.42578125" style="79" customWidth="1"/>
    <col min="7942" max="7942" width="14.28515625" style="79" bestFit="1" customWidth="1"/>
    <col min="7943" max="7943" width="9.5703125" style="79" customWidth="1"/>
    <col min="7944" max="7954" width="7.7109375" style="79" customWidth="1"/>
    <col min="7955" max="7955" width="6.7109375" style="79" customWidth="1"/>
    <col min="7956" max="7956" width="7.85546875" style="79" customWidth="1"/>
    <col min="7957" max="7957" width="8.28515625" style="79" customWidth="1"/>
    <col min="7958" max="7959" width="8.85546875" style="79"/>
    <col min="7960" max="7964" width="0" style="79" hidden="1" customWidth="1"/>
    <col min="7965" max="7965" width="8.85546875" style="79"/>
    <col min="7966" max="7966" width="7" style="79" customWidth="1"/>
    <col min="7967" max="7967" width="8.85546875" style="79"/>
    <col min="7968" max="7968" width="21.28515625" style="79" customWidth="1"/>
    <col min="7969" max="7969" width="9.5703125" style="79" customWidth="1"/>
    <col min="7970" max="8192" width="8.85546875" style="79"/>
    <col min="8193" max="8193" width="7.85546875" style="79" customWidth="1"/>
    <col min="8194" max="8194" width="23.85546875" style="79" customWidth="1"/>
    <col min="8195" max="8195" width="0" style="79" hidden="1" customWidth="1"/>
    <col min="8196" max="8196" width="9.28515625" style="79" customWidth="1"/>
    <col min="8197" max="8197" width="10.42578125" style="79" customWidth="1"/>
    <col min="8198" max="8198" width="14.28515625" style="79" bestFit="1" customWidth="1"/>
    <col min="8199" max="8199" width="9.5703125" style="79" customWidth="1"/>
    <col min="8200" max="8210" width="7.7109375" style="79" customWidth="1"/>
    <col min="8211" max="8211" width="6.7109375" style="79" customWidth="1"/>
    <col min="8212" max="8212" width="7.85546875" style="79" customWidth="1"/>
    <col min="8213" max="8213" width="8.28515625" style="79" customWidth="1"/>
    <col min="8214" max="8215" width="8.85546875" style="79"/>
    <col min="8216" max="8220" width="0" style="79" hidden="1" customWidth="1"/>
    <col min="8221" max="8221" width="8.85546875" style="79"/>
    <col min="8222" max="8222" width="7" style="79" customWidth="1"/>
    <col min="8223" max="8223" width="8.85546875" style="79"/>
    <col min="8224" max="8224" width="21.28515625" style="79" customWidth="1"/>
    <col min="8225" max="8225" width="9.5703125" style="79" customWidth="1"/>
    <col min="8226" max="8448" width="8.85546875" style="79"/>
    <col min="8449" max="8449" width="7.85546875" style="79" customWidth="1"/>
    <col min="8450" max="8450" width="23.85546875" style="79" customWidth="1"/>
    <col min="8451" max="8451" width="0" style="79" hidden="1" customWidth="1"/>
    <col min="8452" max="8452" width="9.28515625" style="79" customWidth="1"/>
    <col min="8453" max="8453" width="10.42578125" style="79" customWidth="1"/>
    <col min="8454" max="8454" width="14.28515625" style="79" bestFit="1" customWidth="1"/>
    <col min="8455" max="8455" width="9.5703125" style="79" customWidth="1"/>
    <col min="8456" max="8466" width="7.7109375" style="79" customWidth="1"/>
    <col min="8467" max="8467" width="6.7109375" style="79" customWidth="1"/>
    <col min="8468" max="8468" width="7.85546875" style="79" customWidth="1"/>
    <col min="8469" max="8469" width="8.28515625" style="79" customWidth="1"/>
    <col min="8470" max="8471" width="8.85546875" style="79"/>
    <col min="8472" max="8476" width="0" style="79" hidden="1" customWidth="1"/>
    <col min="8477" max="8477" width="8.85546875" style="79"/>
    <col min="8478" max="8478" width="7" style="79" customWidth="1"/>
    <col min="8479" max="8479" width="8.85546875" style="79"/>
    <col min="8480" max="8480" width="21.28515625" style="79" customWidth="1"/>
    <col min="8481" max="8481" width="9.5703125" style="79" customWidth="1"/>
    <col min="8482" max="8704" width="8.85546875" style="79"/>
    <col min="8705" max="8705" width="7.85546875" style="79" customWidth="1"/>
    <col min="8706" max="8706" width="23.85546875" style="79" customWidth="1"/>
    <col min="8707" max="8707" width="0" style="79" hidden="1" customWidth="1"/>
    <col min="8708" max="8708" width="9.28515625" style="79" customWidth="1"/>
    <col min="8709" max="8709" width="10.42578125" style="79" customWidth="1"/>
    <col min="8710" max="8710" width="14.28515625" style="79" bestFit="1" customWidth="1"/>
    <col min="8711" max="8711" width="9.5703125" style="79" customWidth="1"/>
    <col min="8712" max="8722" width="7.7109375" style="79" customWidth="1"/>
    <col min="8723" max="8723" width="6.7109375" style="79" customWidth="1"/>
    <col min="8724" max="8724" width="7.85546875" style="79" customWidth="1"/>
    <col min="8725" max="8725" width="8.28515625" style="79" customWidth="1"/>
    <col min="8726" max="8727" width="8.85546875" style="79"/>
    <col min="8728" max="8732" width="0" style="79" hidden="1" customWidth="1"/>
    <col min="8733" max="8733" width="8.85546875" style="79"/>
    <col min="8734" max="8734" width="7" style="79" customWidth="1"/>
    <col min="8735" max="8735" width="8.85546875" style="79"/>
    <col min="8736" max="8736" width="21.28515625" style="79" customWidth="1"/>
    <col min="8737" max="8737" width="9.5703125" style="79" customWidth="1"/>
    <col min="8738" max="8960" width="8.85546875" style="79"/>
    <col min="8961" max="8961" width="7.85546875" style="79" customWidth="1"/>
    <col min="8962" max="8962" width="23.85546875" style="79" customWidth="1"/>
    <col min="8963" max="8963" width="0" style="79" hidden="1" customWidth="1"/>
    <col min="8964" max="8964" width="9.28515625" style="79" customWidth="1"/>
    <col min="8965" max="8965" width="10.42578125" style="79" customWidth="1"/>
    <col min="8966" max="8966" width="14.28515625" style="79" bestFit="1" customWidth="1"/>
    <col min="8967" max="8967" width="9.5703125" style="79" customWidth="1"/>
    <col min="8968" max="8978" width="7.7109375" style="79" customWidth="1"/>
    <col min="8979" max="8979" width="6.7109375" style="79" customWidth="1"/>
    <col min="8980" max="8980" width="7.85546875" style="79" customWidth="1"/>
    <col min="8981" max="8981" width="8.28515625" style="79" customWidth="1"/>
    <col min="8982" max="8983" width="8.85546875" style="79"/>
    <col min="8984" max="8988" width="0" style="79" hidden="1" customWidth="1"/>
    <col min="8989" max="8989" width="8.85546875" style="79"/>
    <col min="8990" max="8990" width="7" style="79" customWidth="1"/>
    <col min="8991" max="8991" width="8.85546875" style="79"/>
    <col min="8992" max="8992" width="21.28515625" style="79" customWidth="1"/>
    <col min="8993" max="8993" width="9.5703125" style="79" customWidth="1"/>
    <col min="8994" max="9216" width="8.85546875" style="79"/>
    <col min="9217" max="9217" width="7.85546875" style="79" customWidth="1"/>
    <col min="9218" max="9218" width="23.85546875" style="79" customWidth="1"/>
    <col min="9219" max="9219" width="0" style="79" hidden="1" customWidth="1"/>
    <col min="9220" max="9220" width="9.28515625" style="79" customWidth="1"/>
    <col min="9221" max="9221" width="10.42578125" style="79" customWidth="1"/>
    <col min="9222" max="9222" width="14.28515625" style="79" bestFit="1" customWidth="1"/>
    <col min="9223" max="9223" width="9.5703125" style="79" customWidth="1"/>
    <col min="9224" max="9234" width="7.7109375" style="79" customWidth="1"/>
    <col min="9235" max="9235" width="6.7109375" style="79" customWidth="1"/>
    <col min="9236" max="9236" width="7.85546875" style="79" customWidth="1"/>
    <col min="9237" max="9237" width="8.28515625" style="79" customWidth="1"/>
    <col min="9238" max="9239" width="8.85546875" style="79"/>
    <col min="9240" max="9244" width="0" style="79" hidden="1" customWidth="1"/>
    <col min="9245" max="9245" width="8.85546875" style="79"/>
    <col min="9246" max="9246" width="7" style="79" customWidth="1"/>
    <col min="9247" max="9247" width="8.85546875" style="79"/>
    <col min="9248" max="9248" width="21.28515625" style="79" customWidth="1"/>
    <col min="9249" max="9249" width="9.5703125" style="79" customWidth="1"/>
    <col min="9250" max="9472" width="8.85546875" style="79"/>
    <col min="9473" max="9473" width="7.85546875" style="79" customWidth="1"/>
    <col min="9474" max="9474" width="23.85546875" style="79" customWidth="1"/>
    <col min="9475" max="9475" width="0" style="79" hidden="1" customWidth="1"/>
    <col min="9476" max="9476" width="9.28515625" style="79" customWidth="1"/>
    <col min="9477" max="9477" width="10.42578125" style="79" customWidth="1"/>
    <col min="9478" max="9478" width="14.28515625" style="79" bestFit="1" customWidth="1"/>
    <col min="9479" max="9479" width="9.5703125" style="79" customWidth="1"/>
    <col min="9480" max="9490" width="7.7109375" style="79" customWidth="1"/>
    <col min="9491" max="9491" width="6.7109375" style="79" customWidth="1"/>
    <col min="9492" max="9492" width="7.85546875" style="79" customWidth="1"/>
    <col min="9493" max="9493" width="8.28515625" style="79" customWidth="1"/>
    <col min="9494" max="9495" width="8.85546875" style="79"/>
    <col min="9496" max="9500" width="0" style="79" hidden="1" customWidth="1"/>
    <col min="9501" max="9501" width="8.85546875" style="79"/>
    <col min="9502" max="9502" width="7" style="79" customWidth="1"/>
    <col min="9503" max="9503" width="8.85546875" style="79"/>
    <col min="9504" max="9504" width="21.28515625" style="79" customWidth="1"/>
    <col min="9505" max="9505" width="9.5703125" style="79" customWidth="1"/>
    <col min="9506" max="9728" width="8.85546875" style="79"/>
    <col min="9729" max="9729" width="7.85546875" style="79" customWidth="1"/>
    <col min="9730" max="9730" width="23.85546875" style="79" customWidth="1"/>
    <col min="9731" max="9731" width="0" style="79" hidden="1" customWidth="1"/>
    <col min="9732" max="9732" width="9.28515625" style="79" customWidth="1"/>
    <col min="9733" max="9733" width="10.42578125" style="79" customWidth="1"/>
    <col min="9734" max="9734" width="14.28515625" style="79" bestFit="1" customWidth="1"/>
    <col min="9735" max="9735" width="9.5703125" style="79" customWidth="1"/>
    <col min="9736" max="9746" width="7.7109375" style="79" customWidth="1"/>
    <col min="9747" max="9747" width="6.7109375" style="79" customWidth="1"/>
    <col min="9748" max="9748" width="7.85546875" style="79" customWidth="1"/>
    <col min="9749" max="9749" width="8.28515625" style="79" customWidth="1"/>
    <col min="9750" max="9751" width="8.85546875" style="79"/>
    <col min="9752" max="9756" width="0" style="79" hidden="1" customWidth="1"/>
    <col min="9757" max="9757" width="8.85546875" style="79"/>
    <col min="9758" max="9758" width="7" style="79" customWidth="1"/>
    <col min="9759" max="9759" width="8.85546875" style="79"/>
    <col min="9760" max="9760" width="21.28515625" style="79" customWidth="1"/>
    <col min="9761" max="9761" width="9.5703125" style="79" customWidth="1"/>
    <col min="9762" max="9984" width="8.85546875" style="79"/>
    <col min="9985" max="9985" width="7.85546875" style="79" customWidth="1"/>
    <col min="9986" max="9986" width="23.85546875" style="79" customWidth="1"/>
    <col min="9987" max="9987" width="0" style="79" hidden="1" customWidth="1"/>
    <col min="9988" max="9988" width="9.28515625" style="79" customWidth="1"/>
    <col min="9989" max="9989" width="10.42578125" style="79" customWidth="1"/>
    <col min="9990" max="9990" width="14.28515625" style="79" bestFit="1" customWidth="1"/>
    <col min="9991" max="9991" width="9.5703125" style="79" customWidth="1"/>
    <col min="9992" max="10002" width="7.7109375" style="79" customWidth="1"/>
    <col min="10003" max="10003" width="6.7109375" style="79" customWidth="1"/>
    <col min="10004" max="10004" width="7.85546875" style="79" customWidth="1"/>
    <col min="10005" max="10005" width="8.28515625" style="79" customWidth="1"/>
    <col min="10006" max="10007" width="8.85546875" style="79"/>
    <col min="10008" max="10012" width="0" style="79" hidden="1" customWidth="1"/>
    <col min="10013" max="10013" width="8.85546875" style="79"/>
    <col min="10014" max="10014" width="7" style="79" customWidth="1"/>
    <col min="10015" max="10015" width="8.85546875" style="79"/>
    <col min="10016" max="10016" width="21.28515625" style="79" customWidth="1"/>
    <col min="10017" max="10017" width="9.5703125" style="79" customWidth="1"/>
    <col min="10018" max="10240" width="8.85546875" style="79"/>
    <col min="10241" max="10241" width="7.85546875" style="79" customWidth="1"/>
    <col min="10242" max="10242" width="23.85546875" style="79" customWidth="1"/>
    <col min="10243" max="10243" width="0" style="79" hidden="1" customWidth="1"/>
    <col min="10244" max="10244" width="9.28515625" style="79" customWidth="1"/>
    <col min="10245" max="10245" width="10.42578125" style="79" customWidth="1"/>
    <col min="10246" max="10246" width="14.28515625" style="79" bestFit="1" customWidth="1"/>
    <col min="10247" max="10247" width="9.5703125" style="79" customWidth="1"/>
    <col min="10248" max="10258" width="7.7109375" style="79" customWidth="1"/>
    <col min="10259" max="10259" width="6.7109375" style="79" customWidth="1"/>
    <col min="10260" max="10260" width="7.85546875" style="79" customWidth="1"/>
    <col min="10261" max="10261" width="8.28515625" style="79" customWidth="1"/>
    <col min="10262" max="10263" width="8.85546875" style="79"/>
    <col min="10264" max="10268" width="0" style="79" hidden="1" customWidth="1"/>
    <col min="10269" max="10269" width="8.85546875" style="79"/>
    <col min="10270" max="10270" width="7" style="79" customWidth="1"/>
    <col min="10271" max="10271" width="8.85546875" style="79"/>
    <col min="10272" max="10272" width="21.28515625" style="79" customWidth="1"/>
    <col min="10273" max="10273" width="9.5703125" style="79" customWidth="1"/>
    <col min="10274" max="10496" width="8.85546875" style="79"/>
    <col min="10497" max="10497" width="7.85546875" style="79" customWidth="1"/>
    <col min="10498" max="10498" width="23.85546875" style="79" customWidth="1"/>
    <col min="10499" max="10499" width="0" style="79" hidden="1" customWidth="1"/>
    <col min="10500" max="10500" width="9.28515625" style="79" customWidth="1"/>
    <col min="10501" max="10501" width="10.42578125" style="79" customWidth="1"/>
    <col min="10502" max="10502" width="14.28515625" style="79" bestFit="1" customWidth="1"/>
    <col min="10503" max="10503" width="9.5703125" style="79" customWidth="1"/>
    <col min="10504" max="10514" width="7.7109375" style="79" customWidth="1"/>
    <col min="10515" max="10515" width="6.7109375" style="79" customWidth="1"/>
    <col min="10516" max="10516" width="7.85546875" style="79" customWidth="1"/>
    <col min="10517" max="10517" width="8.28515625" style="79" customWidth="1"/>
    <col min="10518" max="10519" width="8.85546875" style="79"/>
    <col min="10520" max="10524" width="0" style="79" hidden="1" customWidth="1"/>
    <col min="10525" max="10525" width="8.85546875" style="79"/>
    <col min="10526" max="10526" width="7" style="79" customWidth="1"/>
    <col min="10527" max="10527" width="8.85546875" style="79"/>
    <col min="10528" max="10528" width="21.28515625" style="79" customWidth="1"/>
    <col min="10529" max="10529" width="9.5703125" style="79" customWidth="1"/>
    <col min="10530" max="10752" width="8.85546875" style="79"/>
    <col min="10753" max="10753" width="7.85546875" style="79" customWidth="1"/>
    <col min="10754" max="10754" width="23.85546875" style="79" customWidth="1"/>
    <col min="10755" max="10755" width="0" style="79" hidden="1" customWidth="1"/>
    <col min="10756" max="10756" width="9.28515625" style="79" customWidth="1"/>
    <col min="10757" max="10757" width="10.42578125" style="79" customWidth="1"/>
    <col min="10758" max="10758" width="14.28515625" style="79" bestFit="1" customWidth="1"/>
    <col min="10759" max="10759" width="9.5703125" style="79" customWidth="1"/>
    <col min="10760" max="10770" width="7.7109375" style="79" customWidth="1"/>
    <col min="10771" max="10771" width="6.7109375" style="79" customWidth="1"/>
    <col min="10772" max="10772" width="7.85546875" style="79" customWidth="1"/>
    <col min="10773" max="10773" width="8.28515625" style="79" customWidth="1"/>
    <col min="10774" max="10775" width="8.85546875" style="79"/>
    <col min="10776" max="10780" width="0" style="79" hidden="1" customWidth="1"/>
    <col min="10781" max="10781" width="8.85546875" style="79"/>
    <col min="10782" max="10782" width="7" style="79" customWidth="1"/>
    <col min="10783" max="10783" width="8.85546875" style="79"/>
    <col min="10784" max="10784" width="21.28515625" style="79" customWidth="1"/>
    <col min="10785" max="10785" width="9.5703125" style="79" customWidth="1"/>
    <col min="10786" max="11008" width="8.85546875" style="79"/>
    <col min="11009" max="11009" width="7.85546875" style="79" customWidth="1"/>
    <col min="11010" max="11010" width="23.85546875" style="79" customWidth="1"/>
    <col min="11011" max="11011" width="0" style="79" hidden="1" customWidth="1"/>
    <col min="11012" max="11012" width="9.28515625" style="79" customWidth="1"/>
    <col min="11013" max="11013" width="10.42578125" style="79" customWidth="1"/>
    <col min="11014" max="11014" width="14.28515625" style="79" bestFit="1" customWidth="1"/>
    <col min="11015" max="11015" width="9.5703125" style="79" customWidth="1"/>
    <col min="11016" max="11026" width="7.7109375" style="79" customWidth="1"/>
    <col min="11027" max="11027" width="6.7109375" style="79" customWidth="1"/>
    <col min="11028" max="11028" width="7.85546875" style="79" customWidth="1"/>
    <col min="11029" max="11029" width="8.28515625" style="79" customWidth="1"/>
    <col min="11030" max="11031" width="8.85546875" style="79"/>
    <col min="11032" max="11036" width="0" style="79" hidden="1" customWidth="1"/>
    <col min="11037" max="11037" width="8.85546875" style="79"/>
    <col min="11038" max="11038" width="7" style="79" customWidth="1"/>
    <col min="11039" max="11039" width="8.85546875" style="79"/>
    <col min="11040" max="11040" width="21.28515625" style="79" customWidth="1"/>
    <col min="11041" max="11041" width="9.5703125" style="79" customWidth="1"/>
    <col min="11042" max="11264" width="8.85546875" style="79"/>
    <col min="11265" max="11265" width="7.85546875" style="79" customWidth="1"/>
    <col min="11266" max="11266" width="23.85546875" style="79" customWidth="1"/>
    <col min="11267" max="11267" width="0" style="79" hidden="1" customWidth="1"/>
    <col min="11268" max="11268" width="9.28515625" style="79" customWidth="1"/>
    <col min="11269" max="11269" width="10.42578125" style="79" customWidth="1"/>
    <col min="11270" max="11270" width="14.28515625" style="79" bestFit="1" customWidth="1"/>
    <col min="11271" max="11271" width="9.5703125" style="79" customWidth="1"/>
    <col min="11272" max="11282" width="7.7109375" style="79" customWidth="1"/>
    <col min="11283" max="11283" width="6.7109375" style="79" customWidth="1"/>
    <col min="11284" max="11284" width="7.85546875" style="79" customWidth="1"/>
    <col min="11285" max="11285" width="8.28515625" style="79" customWidth="1"/>
    <col min="11286" max="11287" width="8.85546875" style="79"/>
    <col min="11288" max="11292" width="0" style="79" hidden="1" customWidth="1"/>
    <col min="11293" max="11293" width="8.85546875" style="79"/>
    <col min="11294" max="11294" width="7" style="79" customWidth="1"/>
    <col min="11295" max="11295" width="8.85546875" style="79"/>
    <col min="11296" max="11296" width="21.28515625" style="79" customWidth="1"/>
    <col min="11297" max="11297" width="9.5703125" style="79" customWidth="1"/>
    <col min="11298" max="11520" width="8.85546875" style="79"/>
    <col min="11521" max="11521" width="7.85546875" style="79" customWidth="1"/>
    <col min="11522" max="11522" width="23.85546875" style="79" customWidth="1"/>
    <col min="11523" max="11523" width="0" style="79" hidden="1" customWidth="1"/>
    <col min="11524" max="11524" width="9.28515625" style="79" customWidth="1"/>
    <col min="11525" max="11525" width="10.42578125" style="79" customWidth="1"/>
    <col min="11526" max="11526" width="14.28515625" style="79" bestFit="1" customWidth="1"/>
    <col min="11527" max="11527" width="9.5703125" style="79" customWidth="1"/>
    <col min="11528" max="11538" width="7.7109375" style="79" customWidth="1"/>
    <col min="11539" max="11539" width="6.7109375" style="79" customWidth="1"/>
    <col min="11540" max="11540" width="7.85546875" style="79" customWidth="1"/>
    <col min="11541" max="11541" width="8.28515625" style="79" customWidth="1"/>
    <col min="11542" max="11543" width="8.85546875" style="79"/>
    <col min="11544" max="11548" width="0" style="79" hidden="1" customWidth="1"/>
    <col min="11549" max="11549" width="8.85546875" style="79"/>
    <col min="11550" max="11550" width="7" style="79" customWidth="1"/>
    <col min="11551" max="11551" width="8.85546875" style="79"/>
    <col min="11552" max="11552" width="21.28515625" style="79" customWidth="1"/>
    <col min="11553" max="11553" width="9.5703125" style="79" customWidth="1"/>
    <col min="11554" max="11776" width="8.85546875" style="79"/>
    <col min="11777" max="11777" width="7.85546875" style="79" customWidth="1"/>
    <col min="11778" max="11778" width="23.85546875" style="79" customWidth="1"/>
    <col min="11779" max="11779" width="0" style="79" hidden="1" customWidth="1"/>
    <col min="11780" max="11780" width="9.28515625" style="79" customWidth="1"/>
    <col min="11781" max="11781" width="10.42578125" style="79" customWidth="1"/>
    <col min="11782" max="11782" width="14.28515625" style="79" bestFit="1" customWidth="1"/>
    <col min="11783" max="11783" width="9.5703125" style="79" customWidth="1"/>
    <col min="11784" max="11794" width="7.7109375" style="79" customWidth="1"/>
    <col min="11795" max="11795" width="6.7109375" style="79" customWidth="1"/>
    <col min="11796" max="11796" width="7.85546875" style="79" customWidth="1"/>
    <col min="11797" max="11797" width="8.28515625" style="79" customWidth="1"/>
    <col min="11798" max="11799" width="8.85546875" style="79"/>
    <col min="11800" max="11804" width="0" style="79" hidden="1" customWidth="1"/>
    <col min="11805" max="11805" width="8.85546875" style="79"/>
    <col min="11806" max="11806" width="7" style="79" customWidth="1"/>
    <col min="11807" max="11807" width="8.85546875" style="79"/>
    <col min="11808" max="11808" width="21.28515625" style="79" customWidth="1"/>
    <col min="11809" max="11809" width="9.5703125" style="79" customWidth="1"/>
    <col min="11810" max="12032" width="8.85546875" style="79"/>
    <col min="12033" max="12033" width="7.85546875" style="79" customWidth="1"/>
    <col min="12034" max="12034" width="23.85546875" style="79" customWidth="1"/>
    <col min="12035" max="12035" width="0" style="79" hidden="1" customWidth="1"/>
    <col min="12036" max="12036" width="9.28515625" style="79" customWidth="1"/>
    <col min="12037" max="12037" width="10.42578125" style="79" customWidth="1"/>
    <col min="12038" max="12038" width="14.28515625" style="79" bestFit="1" customWidth="1"/>
    <col min="12039" max="12039" width="9.5703125" style="79" customWidth="1"/>
    <col min="12040" max="12050" width="7.7109375" style="79" customWidth="1"/>
    <col min="12051" max="12051" width="6.7109375" style="79" customWidth="1"/>
    <col min="12052" max="12052" width="7.85546875" style="79" customWidth="1"/>
    <col min="12053" max="12053" width="8.28515625" style="79" customWidth="1"/>
    <col min="12054" max="12055" width="8.85546875" style="79"/>
    <col min="12056" max="12060" width="0" style="79" hidden="1" customWidth="1"/>
    <col min="12061" max="12061" width="8.85546875" style="79"/>
    <col min="12062" max="12062" width="7" style="79" customWidth="1"/>
    <col min="12063" max="12063" width="8.85546875" style="79"/>
    <col min="12064" max="12064" width="21.28515625" style="79" customWidth="1"/>
    <col min="12065" max="12065" width="9.5703125" style="79" customWidth="1"/>
    <col min="12066" max="12288" width="8.85546875" style="79"/>
    <col min="12289" max="12289" width="7.85546875" style="79" customWidth="1"/>
    <col min="12290" max="12290" width="23.85546875" style="79" customWidth="1"/>
    <col min="12291" max="12291" width="0" style="79" hidden="1" customWidth="1"/>
    <col min="12292" max="12292" width="9.28515625" style="79" customWidth="1"/>
    <col min="12293" max="12293" width="10.42578125" style="79" customWidth="1"/>
    <col min="12294" max="12294" width="14.28515625" style="79" bestFit="1" customWidth="1"/>
    <col min="12295" max="12295" width="9.5703125" style="79" customWidth="1"/>
    <col min="12296" max="12306" width="7.7109375" style="79" customWidth="1"/>
    <col min="12307" max="12307" width="6.7109375" style="79" customWidth="1"/>
    <col min="12308" max="12308" width="7.85546875" style="79" customWidth="1"/>
    <col min="12309" max="12309" width="8.28515625" style="79" customWidth="1"/>
    <col min="12310" max="12311" width="8.85546875" style="79"/>
    <col min="12312" max="12316" width="0" style="79" hidden="1" customWidth="1"/>
    <col min="12317" max="12317" width="8.85546875" style="79"/>
    <col min="12318" max="12318" width="7" style="79" customWidth="1"/>
    <col min="12319" max="12319" width="8.85546875" style="79"/>
    <col min="12320" max="12320" width="21.28515625" style="79" customWidth="1"/>
    <col min="12321" max="12321" width="9.5703125" style="79" customWidth="1"/>
    <col min="12322" max="12544" width="8.85546875" style="79"/>
    <col min="12545" max="12545" width="7.85546875" style="79" customWidth="1"/>
    <col min="12546" max="12546" width="23.85546875" style="79" customWidth="1"/>
    <col min="12547" max="12547" width="0" style="79" hidden="1" customWidth="1"/>
    <col min="12548" max="12548" width="9.28515625" style="79" customWidth="1"/>
    <col min="12549" max="12549" width="10.42578125" style="79" customWidth="1"/>
    <col min="12550" max="12550" width="14.28515625" style="79" bestFit="1" customWidth="1"/>
    <col min="12551" max="12551" width="9.5703125" style="79" customWidth="1"/>
    <col min="12552" max="12562" width="7.7109375" style="79" customWidth="1"/>
    <col min="12563" max="12563" width="6.7109375" style="79" customWidth="1"/>
    <col min="12564" max="12564" width="7.85546875" style="79" customWidth="1"/>
    <col min="12565" max="12565" width="8.28515625" style="79" customWidth="1"/>
    <col min="12566" max="12567" width="8.85546875" style="79"/>
    <col min="12568" max="12572" width="0" style="79" hidden="1" customWidth="1"/>
    <col min="12573" max="12573" width="8.85546875" style="79"/>
    <col min="12574" max="12574" width="7" style="79" customWidth="1"/>
    <col min="12575" max="12575" width="8.85546875" style="79"/>
    <col min="12576" max="12576" width="21.28515625" style="79" customWidth="1"/>
    <col min="12577" max="12577" width="9.5703125" style="79" customWidth="1"/>
    <col min="12578" max="12800" width="8.85546875" style="79"/>
    <col min="12801" max="12801" width="7.85546875" style="79" customWidth="1"/>
    <col min="12802" max="12802" width="23.85546875" style="79" customWidth="1"/>
    <col min="12803" max="12803" width="0" style="79" hidden="1" customWidth="1"/>
    <col min="12804" max="12804" width="9.28515625" style="79" customWidth="1"/>
    <col min="12805" max="12805" width="10.42578125" style="79" customWidth="1"/>
    <col min="12806" max="12806" width="14.28515625" style="79" bestFit="1" customWidth="1"/>
    <col min="12807" max="12807" width="9.5703125" style="79" customWidth="1"/>
    <col min="12808" max="12818" width="7.7109375" style="79" customWidth="1"/>
    <col min="12819" max="12819" width="6.7109375" style="79" customWidth="1"/>
    <col min="12820" max="12820" width="7.85546875" style="79" customWidth="1"/>
    <col min="12821" max="12821" width="8.28515625" style="79" customWidth="1"/>
    <col min="12822" max="12823" width="8.85546875" style="79"/>
    <col min="12824" max="12828" width="0" style="79" hidden="1" customWidth="1"/>
    <col min="12829" max="12829" width="8.85546875" style="79"/>
    <col min="12830" max="12830" width="7" style="79" customWidth="1"/>
    <col min="12831" max="12831" width="8.85546875" style="79"/>
    <col min="12832" max="12832" width="21.28515625" style="79" customWidth="1"/>
    <col min="12833" max="12833" width="9.5703125" style="79" customWidth="1"/>
    <col min="12834" max="13056" width="8.85546875" style="79"/>
    <col min="13057" max="13057" width="7.85546875" style="79" customWidth="1"/>
    <col min="13058" max="13058" width="23.85546875" style="79" customWidth="1"/>
    <col min="13059" max="13059" width="0" style="79" hidden="1" customWidth="1"/>
    <col min="13060" max="13060" width="9.28515625" style="79" customWidth="1"/>
    <col min="13061" max="13061" width="10.42578125" style="79" customWidth="1"/>
    <col min="13062" max="13062" width="14.28515625" style="79" bestFit="1" customWidth="1"/>
    <col min="13063" max="13063" width="9.5703125" style="79" customWidth="1"/>
    <col min="13064" max="13074" width="7.7109375" style="79" customWidth="1"/>
    <col min="13075" max="13075" width="6.7109375" style="79" customWidth="1"/>
    <col min="13076" max="13076" width="7.85546875" style="79" customWidth="1"/>
    <col min="13077" max="13077" width="8.28515625" style="79" customWidth="1"/>
    <col min="13078" max="13079" width="8.85546875" style="79"/>
    <col min="13080" max="13084" width="0" style="79" hidden="1" customWidth="1"/>
    <col min="13085" max="13085" width="8.85546875" style="79"/>
    <col min="13086" max="13086" width="7" style="79" customWidth="1"/>
    <col min="13087" max="13087" width="8.85546875" style="79"/>
    <col min="13088" max="13088" width="21.28515625" style="79" customWidth="1"/>
    <col min="13089" max="13089" width="9.5703125" style="79" customWidth="1"/>
    <col min="13090" max="13312" width="8.85546875" style="79"/>
    <col min="13313" max="13313" width="7.85546875" style="79" customWidth="1"/>
    <col min="13314" max="13314" width="23.85546875" style="79" customWidth="1"/>
    <col min="13315" max="13315" width="0" style="79" hidden="1" customWidth="1"/>
    <col min="13316" max="13316" width="9.28515625" style="79" customWidth="1"/>
    <col min="13317" max="13317" width="10.42578125" style="79" customWidth="1"/>
    <col min="13318" max="13318" width="14.28515625" style="79" bestFit="1" customWidth="1"/>
    <col min="13319" max="13319" width="9.5703125" style="79" customWidth="1"/>
    <col min="13320" max="13330" width="7.7109375" style="79" customWidth="1"/>
    <col min="13331" max="13331" width="6.7109375" style="79" customWidth="1"/>
    <col min="13332" max="13332" width="7.85546875" style="79" customWidth="1"/>
    <col min="13333" max="13333" width="8.28515625" style="79" customWidth="1"/>
    <col min="13334" max="13335" width="8.85546875" style="79"/>
    <col min="13336" max="13340" width="0" style="79" hidden="1" customWidth="1"/>
    <col min="13341" max="13341" width="8.85546875" style="79"/>
    <col min="13342" max="13342" width="7" style="79" customWidth="1"/>
    <col min="13343" max="13343" width="8.85546875" style="79"/>
    <col min="13344" max="13344" width="21.28515625" style="79" customWidth="1"/>
    <col min="13345" max="13345" width="9.5703125" style="79" customWidth="1"/>
    <col min="13346" max="13568" width="8.85546875" style="79"/>
    <col min="13569" max="13569" width="7.85546875" style="79" customWidth="1"/>
    <col min="13570" max="13570" width="23.85546875" style="79" customWidth="1"/>
    <col min="13571" max="13571" width="0" style="79" hidden="1" customWidth="1"/>
    <col min="13572" max="13572" width="9.28515625" style="79" customWidth="1"/>
    <col min="13573" max="13573" width="10.42578125" style="79" customWidth="1"/>
    <col min="13574" max="13574" width="14.28515625" style="79" bestFit="1" customWidth="1"/>
    <col min="13575" max="13575" width="9.5703125" style="79" customWidth="1"/>
    <col min="13576" max="13586" width="7.7109375" style="79" customWidth="1"/>
    <col min="13587" max="13587" width="6.7109375" style="79" customWidth="1"/>
    <col min="13588" max="13588" width="7.85546875" style="79" customWidth="1"/>
    <col min="13589" max="13589" width="8.28515625" style="79" customWidth="1"/>
    <col min="13590" max="13591" width="8.85546875" style="79"/>
    <col min="13592" max="13596" width="0" style="79" hidden="1" customWidth="1"/>
    <col min="13597" max="13597" width="8.85546875" style="79"/>
    <col min="13598" max="13598" width="7" style="79" customWidth="1"/>
    <col min="13599" max="13599" width="8.85546875" style="79"/>
    <col min="13600" max="13600" width="21.28515625" style="79" customWidth="1"/>
    <col min="13601" max="13601" width="9.5703125" style="79" customWidth="1"/>
    <col min="13602" max="13824" width="8.85546875" style="79"/>
    <col min="13825" max="13825" width="7.85546875" style="79" customWidth="1"/>
    <col min="13826" max="13826" width="23.85546875" style="79" customWidth="1"/>
    <col min="13827" max="13827" width="0" style="79" hidden="1" customWidth="1"/>
    <col min="13828" max="13828" width="9.28515625" style="79" customWidth="1"/>
    <col min="13829" max="13829" width="10.42578125" style="79" customWidth="1"/>
    <col min="13830" max="13830" width="14.28515625" style="79" bestFit="1" customWidth="1"/>
    <col min="13831" max="13831" width="9.5703125" style="79" customWidth="1"/>
    <col min="13832" max="13842" width="7.7109375" style="79" customWidth="1"/>
    <col min="13843" max="13843" width="6.7109375" style="79" customWidth="1"/>
    <col min="13844" max="13844" width="7.85546875" style="79" customWidth="1"/>
    <col min="13845" max="13845" width="8.28515625" style="79" customWidth="1"/>
    <col min="13846" max="13847" width="8.85546875" style="79"/>
    <col min="13848" max="13852" width="0" style="79" hidden="1" customWidth="1"/>
    <col min="13853" max="13853" width="8.85546875" style="79"/>
    <col min="13854" max="13854" width="7" style="79" customWidth="1"/>
    <col min="13855" max="13855" width="8.85546875" style="79"/>
    <col min="13856" max="13856" width="21.28515625" style="79" customWidth="1"/>
    <col min="13857" max="13857" width="9.5703125" style="79" customWidth="1"/>
    <col min="13858" max="14080" width="8.85546875" style="79"/>
    <col min="14081" max="14081" width="7.85546875" style="79" customWidth="1"/>
    <col min="14082" max="14082" width="23.85546875" style="79" customWidth="1"/>
    <col min="14083" max="14083" width="0" style="79" hidden="1" customWidth="1"/>
    <col min="14084" max="14084" width="9.28515625" style="79" customWidth="1"/>
    <col min="14085" max="14085" width="10.42578125" style="79" customWidth="1"/>
    <col min="14086" max="14086" width="14.28515625" style="79" bestFit="1" customWidth="1"/>
    <col min="14087" max="14087" width="9.5703125" style="79" customWidth="1"/>
    <col min="14088" max="14098" width="7.7109375" style="79" customWidth="1"/>
    <col min="14099" max="14099" width="6.7109375" style="79" customWidth="1"/>
    <col min="14100" max="14100" width="7.85546875" style="79" customWidth="1"/>
    <col min="14101" max="14101" width="8.28515625" style="79" customWidth="1"/>
    <col min="14102" max="14103" width="8.85546875" style="79"/>
    <col min="14104" max="14108" width="0" style="79" hidden="1" customWidth="1"/>
    <col min="14109" max="14109" width="8.85546875" style="79"/>
    <col min="14110" max="14110" width="7" style="79" customWidth="1"/>
    <col min="14111" max="14111" width="8.85546875" style="79"/>
    <col min="14112" max="14112" width="21.28515625" style="79" customWidth="1"/>
    <col min="14113" max="14113" width="9.5703125" style="79" customWidth="1"/>
    <col min="14114" max="14336" width="8.85546875" style="79"/>
    <col min="14337" max="14337" width="7.85546875" style="79" customWidth="1"/>
    <col min="14338" max="14338" width="23.85546875" style="79" customWidth="1"/>
    <col min="14339" max="14339" width="0" style="79" hidden="1" customWidth="1"/>
    <col min="14340" max="14340" width="9.28515625" style="79" customWidth="1"/>
    <col min="14341" max="14341" width="10.42578125" style="79" customWidth="1"/>
    <col min="14342" max="14342" width="14.28515625" style="79" bestFit="1" customWidth="1"/>
    <col min="14343" max="14343" width="9.5703125" style="79" customWidth="1"/>
    <col min="14344" max="14354" width="7.7109375" style="79" customWidth="1"/>
    <col min="14355" max="14355" width="6.7109375" style="79" customWidth="1"/>
    <col min="14356" max="14356" width="7.85546875" style="79" customWidth="1"/>
    <col min="14357" max="14357" width="8.28515625" style="79" customWidth="1"/>
    <col min="14358" max="14359" width="8.85546875" style="79"/>
    <col min="14360" max="14364" width="0" style="79" hidden="1" customWidth="1"/>
    <col min="14365" max="14365" width="8.85546875" style="79"/>
    <col min="14366" max="14366" width="7" style="79" customWidth="1"/>
    <col min="14367" max="14367" width="8.85546875" style="79"/>
    <col min="14368" max="14368" width="21.28515625" style="79" customWidth="1"/>
    <col min="14369" max="14369" width="9.5703125" style="79" customWidth="1"/>
    <col min="14370" max="14592" width="8.85546875" style="79"/>
    <col min="14593" max="14593" width="7.85546875" style="79" customWidth="1"/>
    <col min="14594" max="14594" width="23.85546875" style="79" customWidth="1"/>
    <col min="14595" max="14595" width="0" style="79" hidden="1" customWidth="1"/>
    <col min="14596" max="14596" width="9.28515625" style="79" customWidth="1"/>
    <col min="14597" max="14597" width="10.42578125" style="79" customWidth="1"/>
    <col min="14598" max="14598" width="14.28515625" style="79" bestFit="1" customWidth="1"/>
    <col min="14599" max="14599" width="9.5703125" style="79" customWidth="1"/>
    <col min="14600" max="14610" width="7.7109375" style="79" customWidth="1"/>
    <col min="14611" max="14611" width="6.7109375" style="79" customWidth="1"/>
    <col min="14612" max="14612" width="7.85546875" style="79" customWidth="1"/>
    <col min="14613" max="14613" width="8.28515625" style="79" customWidth="1"/>
    <col min="14614" max="14615" width="8.85546875" style="79"/>
    <col min="14616" max="14620" width="0" style="79" hidden="1" customWidth="1"/>
    <col min="14621" max="14621" width="8.85546875" style="79"/>
    <col min="14622" max="14622" width="7" style="79" customWidth="1"/>
    <col min="14623" max="14623" width="8.85546875" style="79"/>
    <col min="14624" max="14624" width="21.28515625" style="79" customWidth="1"/>
    <col min="14625" max="14625" width="9.5703125" style="79" customWidth="1"/>
    <col min="14626" max="14848" width="8.85546875" style="79"/>
    <col min="14849" max="14849" width="7.85546875" style="79" customWidth="1"/>
    <col min="14850" max="14850" width="23.85546875" style="79" customWidth="1"/>
    <col min="14851" max="14851" width="0" style="79" hidden="1" customWidth="1"/>
    <col min="14852" max="14852" width="9.28515625" style="79" customWidth="1"/>
    <col min="14853" max="14853" width="10.42578125" style="79" customWidth="1"/>
    <col min="14854" max="14854" width="14.28515625" style="79" bestFit="1" customWidth="1"/>
    <col min="14855" max="14855" width="9.5703125" style="79" customWidth="1"/>
    <col min="14856" max="14866" width="7.7109375" style="79" customWidth="1"/>
    <col min="14867" max="14867" width="6.7109375" style="79" customWidth="1"/>
    <col min="14868" max="14868" width="7.85546875" style="79" customWidth="1"/>
    <col min="14869" max="14869" width="8.28515625" style="79" customWidth="1"/>
    <col min="14870" max="14871" width="8.85546875" style="79"/>
    <col min="14872" max="14876" width="0" style="79" hidden="1" customWidth="1"/>
    <col min="14877" max="14877" width="8.85546875" style="79"/>
    <col min="14878" max="14878" width="7" style="79" customWidth="1"/>
    <col min="14879" max="14879" width="8.85546875" style="79"/>
    <col min="14880" max="14880" width="21.28515625" style="79" customWidth="1"/>
    <col min="14881" max="14881" width="9.5703125" style="79" customWidth="1"/>
    <col min="14882" max="15104" width="8.85546875" style="79"/>
    <col min="15105" max="15105" width="7.85546875" style="79" customWidth="1"/>
    <col min="15106" max="15106" width="23.85546875" style="79" customWidth="1"/>
    <col min="15107" max="15107" width="0" style="79" hidden="1" customWidth="1"/>
    <col min="15108" max="15108" width="9.28515625" style="79" customWidth="1"/>
    <col min="15109" max="15109" width="10.42578125" style="79" customWidth="1"/>
    <col min="15110" max="15110" width="14.28515625" style="79" bestFit="1" customWidth="1"/>
    <col min="15111" max="15111" width="9.5703125" style="79" customWidth="1"/>
    <col min="15112" max="15122" width="7.7109375" style="79" customWidth="1"/>
    <col min="15123" max="15123" width="6.7109375" style="79" customWidth="1"/>
    <col min="15124" max="15124" width="7.85546875" style="79" customWidth="1"/>
    <col min="15125" max="15125" width="8.28515625" style="79" customWidth="1"/>
    <col min="15126" max="15127" width="8.85546875" style="79"/>
    <col min="15128" max="15132" width="0" style="79" hidden="1" customWidth="1"/>
    <col min="15133" max="15133" width="8.85546875" style="79"/>
    <col min="15134" max="15134" width="7" style="79" customWidth="1"/>
    <col min="15135" max="15135" width="8.85546875" style="79"/>
    <col min="15136" max="15136" width="21.28515625" style="79" customWidth="1"/>
    <col min="15137" max="15137" width="9.5703125" style="79" customWidth="1"/>
    <col min="15138" max="15360" width="8.85546875" style="79"/>
    <col min="15361" max="15361" width="7.85546875" style="79" customWidth="1"/>
    <col min="15362" max="15362" width="23.85546875" style="79" customWidth="1"/>
    <col min="15363" max="15363" width="0" style="79" hidden="1" customWidth="1"/>
    <col min="15364" max="15364" width="9.28515625" style="79" customWidth="1"/>
    <col min="15365" max="15365" width="10.42578125" style="79" customWidth="1"/>
    <col min="15366" max="15366" width="14.28515625" style="79" bestFit="1" customWidth="1"/>
    <col min="15367" max="15367" width="9.5703125" style="79" customWidth="1"/>
    <col min="15368" max="15378" width="7.7109375" style="79" customWidth="1"/>
    <col min="15379" max="15379" width="6.7109375" style="79" customWidth="1"/>
    <col min="15380" max="15380" width="7.85546875" style="79" customWidth="1"/>
    <col min="15381" max="15381" width="8.28515625" style="79" customWidth="1"/>
    <col min="15382" max="15383" width="8.85546875" style="79"/>
    <col min="15384" max="15388" width="0" style="79" hidden="1" customWidth="1"/>
    <col min="15389" max="15389" width="8.85546875" style="79"/>
    <col min="15390" max="15390" width="7" style="79" customWidth="1"/>
    <col min="15391" max="15391" width="8.85546875" style="79"/>
    <col min="15392" max="15392" width="21.28515625" style="79" customWidth="1"/>
    <col min="15393" max="15393" width="9.5703125" style="79" customWidth="1"/>
    <col min="15394" max="15616" width="8.85546875" style="79"/>
    <col min="15617" max="15617" width="7.85546875" style="79" customWidth="1"/>
    <col min="15618" max="15618" width="23.85546875" style="79" customWidth="1"/>
    <col min="15619" max="15619" width="0" style="79" hidden="1" customWidth="1"/>
    <col min="15620" max="15620" width="9.28515625" style="79" customWidth="1"/>
    <col min="15621" max="15621" width="10.42578125" style="79" customWidth="1"/>
    <col min="15622" max="15622" width="14.28515625" style="79" bestFit="1" customWidth="1"/>
    <col min="15623" max="15623" width="9.5703125" style="79" customWidth="1"/>
    <col min="15624" max="15634" width="7.7109375" style="79" customWidth="1"/>
    <col min="15635" max="15635" width="6.7109375" style="79" customWidth="1"/>
    <col min="15636" max="15636" width="7.85546875" style="79" customWidth="1"/>
    <col min="15637" max="15637" width="8.28515625" style="79" customWidth="1"/>
    <col min="15638" max="15639" width="8.85546875" style="79"/>
    <col min="15640" max="15644" width="0" style="79" hidden="1" customWidth="1"/>
    <col min="15645" max="15645" width="8.85546875" style="79"/>
    <col min="15646" max="15646" width="7" style="79" customWidth="1"/>
    <col min="15647" max="15647" width="8.85546875" style="79"/>
    <col min="15648" max="15648" width="21.28515625" style="79" customWidth="1"/>
    <col min="15649" max="15649" width="9.5703125" style="79" customWidth="1"/>
    <col min="15650" max="15872" width="8.85546875" style="79"/>
    <col min="15873" max="15873" width="7.85546875" style="79" customWidth="1"/>
    <col min="15874" max="15874" width="23.85546875" style="79" customWidth="1"/>
    <col min="15875" max="15875" width="0" style="79" hidden="1" customWidth="1"/>
    <col min="15876" max="15876" width="9.28515625" style="79" customWidth="1"/>
    <col min="15877" max="15877" width="10.42578125" style="79" customWidth="1"/>
    <col min="15878" max="15878" width="14.28515625" style="79" bestFit="1" customWidth="1"/>
    <col min="15879" max="15879" width="9.5703125" style="79" customWidth="1"/>
    <col min="15880" max="15890" width="7.7109375" style="79" customWidth="1"/>
    <col min="15891" max="15891" width="6.7109375" style="79" customWidth="1"/>
    <col min="15892" max="15892" width="7.85546875" style="79" customWidth="1"/>
    <col min="15893" max="15893" width="8.28515625" style="79" customWidth="1"/>
    <col min="15894" max="15895" width="8.85546875" style="79"/>
    <col min="15896" max="15900" width="0" style="79" hidden="1" customWidth="1"/>
    <col min="15901" max="15901" width="8.85546875" style="79"/>
    <col min="15902" max="15902" width="7" style="79" customWidth="1"/>
    <col min="15903" max="15903" width="8.85546875" style="79"/>
    <col min="15904" max="15904" width="21.28515625" style="79" customWidth="1"/>
    <col min="15905" max="15905" width="9.5703125" style="79" customWidth="1"/>
    <col min="15906" max="16128" width="8.85546875" style="79"/>
    <col min="16129" max="16129" width="7.85546875" style="79" customWidth="1"/>
    <col min="16130" max="16130" width="23.85546875" style="79" customWidth="1"/>
    <col min="16131" max="16131" width="0" style="79" hidden="1" customWidth="1"/>
    <col min="16132" max="16132" width="9.28515625" style="79" customWidth="1"/>
    <col min="16133" max="16133" width="10.42578125" style="79" customWidth="1"/>
    <col min="16134" max="16134" width="14.28515625" style="79" bestFit="1" customWidth="1"/>
    <col min="16135" max="16135" width="9.5703125" style="79" customWidth="1"/>
    <col min="16136" max="16146" width="7.7109375" style="79" customWidth="1"/>
    <col min="16147" max="16147" width="6.7109375" style="79" customWidth="1"/>
    <col min="16148" max="16148" width="7.85546875" style="79" customWidth="1"/>
    <col min="16149" max="16149" width="8.28515625" style="79" customWidth="1"/>
    <col min="16150" max="16151" width="8.85546875" style="79"/>
    <col min="16152" max="16156" width="0" style="79" hidden="1" customWidth="1"/>
    <col min="16157" max="16157" width="8.85546875" style="79"/>
    <col min="16158" max="16158" width="7" style="79" customWidth="1"/>
    <col min="16159" max="16159" width="8.85546875" style="79"/>
    <col min="16160" max="16160" width="21.28515625" style="79" customWidth="1"/>
    <col min="16161" max="16161" width="9.5703125" style="79" customWidth="1"/>
    <col min="16162" max="16384" width="8.85546875" style="79"/>
  </cols>
  <sheetData>
    <row r="1" spans="1:33" s="78" customFormat="1" ht="43.15" customHeight="1" thickBot="1" x14ac:dyDescent="0.25">
      <c r="A1" s="302" t="s">
        <v>23</v>
      </c>
      <c r="B1" s="303" t="s">
        <v>1</v>
      </c>
      <c r="C1" s="304" t="s">
        <v>1</v>
      </c>
      <c r="D1" s="304" t="s">
        <v>2</v>
      </c>
      <c r="E1" s="305" t="s">
        <v>24</v>
      </c>
      <c r="F1" s="306"/>
      <c r="G1" s="306" t="s">
        <v>25</v>
      </c>
      <c r="H1" s="307" t="s">
        <v>14</v>
      </c>
      <c r="I1" s="308" t="s">
        <v>13</v>
      </c>
      <c r="J1" s="309" t="s">
        <v>16</v>
      </c>
      <c r="K1" s="310" t="s">
        <v>45</v>
      </c>
      <c r="L1" s="311" t="s">
        <v>44</v>
      </c>
      <c r="M1" s="312" t="s">
        <v>21</v>
      </c>
      <c r="N1" s="313" t="s">
        <v>22</v>
      </c>
      <c r="O1" s="314" t="s">
        <v>43</v>
      </c>
      <c r="P1" s="315" t="s">
        <v>4</v>
      </c>
      <c r="Q1" s="316" t="s">
        <v>5</v>
      </c>
      <c r="R1" s="317" t="s">
        <v>3</v>
      </c>
      <c r="S1" s="214" t="s">
        <v>52</v>
      </c>
      <c r="T1" s="135" t="s">
        <v>64</v>
      </c>
      <c r="U1" s="135" t="s">
        <v>49</v>
      </c>
      <c r="V1" s="138" t="s">
        <v>50</v>
      </c>
      <c r="W1" s="136" t="s">
        <v>51</v>
      </c>
      <c r="X1" s="215" t="s">
        <v>62</v>
      </c>
      <c r="Y1" s="215" t="s">
        <v>2</v>
      </c>
      <c r="Z1" s="215" t="s">
        <v>66</v>
      </c>
      <c r="AA1" s="215" t="s">
        <v>58</v>
      </c>
      <c r="AB1" s="215" t="s">
        <v>63</v>
      </c>
      <c r="AC1" s="214" t="s">
        <v>67</v>
      </c>
      <c r="AE1" s="396" t="s">
        <v>75</v>
      </c>
      <c r="AF1" s="397"/>
      <c r="AG1" s="398"/>
    </row>
    <row r="2" spans="1:33" x14ac:dyDescent="0.2">
      <c r="A2" s="79">
        <v>555</v>
      </c>
      <c r="B2" t="s">
        <v>110</v>
      </c>
      <c r="C2" t="str">
        <f>LOWER(B2)</f>
        <v>tim meaden</v>
      </c>
      <c r="D2" s="79" t="s">
        <v>14</v>
      </c>
      <c r="E2" s="382" t="s">
        <v>250</v>
      </c>
      <c r="F2"/>
      <c r="G2" s="79" t="s">
        <v>251</v>
      </c>
      <c r="H2" s="320">
        <f>IF($D2=H$1,$S2,"")</f>
        <v>100</v>
      </c>
      <c r="I2" s="320" t="str">
        <f t="shared" ref="I2:R2" si="0">IF($D2=I$1,$S2,"")</f>
        <v/>
      </c>
      <c r="J2" s="320" t="str">
        <f t="shared" si="0"/>
        <v/>
      </c>
      <c r="K2" s="320" t="str">
        <f t="shared" si="0"/>
        <v/>
      </c>
      <c r="L2" s="320" t="str">
        <f t="shared" si="0"/>
        <v/>
      </c>
      <c r="M2" s="320" t="str">
        <f t="shared" si="0"/>
        <v/>
      </c>
      <c r="N2" s="320" t="str">
        <f t="shared" si="0"/>
        <v/>
      </c>
      <c r="O2" s="320" t="str">
        <f t="shared" si="0"/>
        <v/>
      </c>
      <c r="P2" s="320" t="str">
        <f t="shared" si="0"/>
        <v/>
      </c>
      <c r="Q2" s="320" t="str">
        <f t="shared" si="0"/>
        <v/>
      </c>
      <c r="R2" s="321" t="str">
        <f t="shared" si="0"/>
        <v/>
      </c>
      <c r="S2" s="376">
        <v>100</v>
      </c>
      <c r="T2" s="300">
        <f t="shared" ref="T2:T3" si="1">AB2-S2</f>
        <v>0</v>
      </c>
      <c r="U2" s="323">
        <f t="shared" ref="U2" si="2">IFERROR(VLOOKUP(D2,BenchmarksRd4,3,0)*86400,"")</f>
        <v>88.954000000000008</v>
      </c>
      <c r="V2" s="324">
        <f>IF(D2="-"," ",(($E2*86400)-U2))</f>
        <v>6.75</v>
      </c>
      <c r="W2" s="325">
        <f>IF(V2=" "," ",IF(V2&lt;=0,10,IF(V2&lt;1,5,IF(V2&lt;2,0,IF(V2&lt;3,-5,-10)))))</f>
        <v>-10</v>
      </c>
      <c r="X2" s="232">
        <v>7</v>
      </c>
      <c r="Y2" s="145">
        <v>11</v>
      </c>
      <c r="Z2" s="145">
        <f>IF($Y2="n/a","",IFERROR(COUNTIF($Y$2:$Y2,"="&amp;Y2),""))</f>
        <v>1</v>
      </c>
      <c r="AA2" s="145">
        <f>COUNTIF($X1:X$2,"&lt;"&amp;X2)</f>
        <v>0</v>
      </c>
      <c r="AB2" s="145">
        <v>100</v>
      </c>
      <c r="AC2" s="141">
        <f>IF(S2=0,0,(S2+T2+W2))</f>
        <v>90</v>
      </c>
      <c r="AE2" s="177" t="s">
        <v>3</v>
      </c>
      <c r="AF2" s="327" t="s">
        <v>55</v>
      </c>
      <c r="AG2" s="328">
        <v>1.2429050925925925E-3</v>
      </c>
    </row>
    <row r="3" spans="1:33" x14ac:dyDescent="0.2">
      <c r="A3" s="79">
        <v>38</v>
      </c>
      <c r="B3" t="s">
        <v>57</v>
      </c>
      <c r="C3" t="str">
        <f t="shared" ref="C3:C60" si="3">LOWER(B3)</f>
        <v>paul ledwith</v>
      </c>
      <c r="D3" s="79" t="s">
        <v>13</v>
      </c>
      <c r="E3" s="382" t="s">
        <v>252</v>
      </c>
      <c r="F3"/>
      <c r="G3" s="79" t="s">
        <v>247</v>
      </c>
      <c r="H3" s="378" t="str">
        <f t="shared" ref="H3:R59" si="4">IF($D3=H$1,$S3,"")</f>
        <v/>
      </c>
      <c r="I3" s="378">
        <f t="shared" si="4"/>
        <v>100</v>
      </c>
      <c r="J3" s="378" t="str">
        <f t="shared" si="4"/>
        <v/>
      </c>
      <c r="K3" s="378" t="str">
        <f t="shared" si="4"/>
        <v/>
      </c>
      <c r="L3" s="378" t="str">
        <f t="shared" si="4"/>
        <v/>
      </c>
      <c r="M3" s="378" t="str">
        <f t="shared" si="4"/>
        <v/>
      </c>
      <c r="N3" s="378" t="str">
        <f t="shared" si="4"/>
        <v/>
      </c>
      <c r="O3" s="378" t="str">
        <f t="shared" si="4"/>
        <v/>
      </c>
      <c r="P3" s="378" t="str">
        <f t="shared" si="4"/>
        <v/>
      </c>
      <c r="Q3" s="378" t="str">
        <f t="shared" si="4"/>
        <v/>
      </c>
      <c r="R3" s="330" t="str">
        <f t="shared" si="4"/>
        <v/>
      </c>
      <c r="S3" s="36">
        <v>100</v>
      </c>
      <c r="T3" s="216">
        <f t="shared" si="1"/>
        <v>0</v>
      </c>
      <c r="U3" s="379">
        <f t="shared" ref="U3:U4" si="5">IFERROR(VLOOKUP(D3,BenchmarksRd4,3,0)*86400,"")</f>
        <v>95.590000000000018</v>
      </c>
      <c r="V3" s="118">
        <f t="shared" ref="V3:V59" si="6">IF(D3="-"," ",(($E3*86400)-U3))</f>
        <v>0.19999999999998863</v>
      </c>
      <c r="W3" s="332">
        <f>IF(V3=" "," ",IF(V3&lt;=0,10,IF(V3&lt;1,5,IF(V3&lt;2,0,IF(V3&lt;3,-5,-10)))))</f>
        <v>5</v>
      </c>
      <c r="X3" s="233">
        <v>6</v>
      </c>
      <c r="Y3" s="380">
        <v>10</v>
      </c>
      <c r="Z3" s="380">
        <f>IF($Y3="n/a","",IFERROR(COUNTIF($Y$2:$Y3,"="&amp;Y3),""))</f>
        <v>1</v>
      </c>
      <c r="AA3" s="380">
        <f>COUNTIF($X2:X$2,"&lt;"&amp;X3)</f>
        <v>0</v>
      </c>
      <c r="AB3" s="380">
        <v>100</v>
      </c>
      <c r="AC3" s="142">
        <f t="shared" ref="AC3:AC62" si="7">IF(S3=0,0,(S3+T3+W3))</f>
        <v>105</v>
      </c>
      <c r="AE3" s="178" t="s">
        <v>5</v>
      </c>
      <c r="AF3" s="334" t="s">
        <v>244</v>
      </c>
      <c r="AG3" s="381" t="s">
        <v>245</v>
      </c>
    </row>
    <row r="4" spans="1:33" x14ac:dyDescent="0.2">
      <c r="A4" s="79">
        <v>4</v>
      </c>
      <c r="B4" t="s">
        <v>253</v>
      </c>
      <c r="C4" t="str">
        <f t="shared" si="3"/>
        <v>lou iezzi</v>
      </c>
      <c r="D4" s="79" t="s">
        <v>254</v>
      </c>
      <c r="E4" s="382" t="s">
        <v>255</v>
      </c>
      <c r="F4"/>
      <c r="G4" s="79" t="s">
        <v>256</v>
      </c>
      <c r="H4" s="378" t="str">
        <f t="shared" si="4"/>
        <v/>
      </c>
      <c r="I4" s="378" t="str">
        <f t="shared" si="4"/>
        <v/>
      </c>
      <c r="J4" s="378" t="str">
        <f t="shared" si="4"/>
        <v/>
      </c>
      <c r="K4" s="378" t="str">
        <f t="shared" si="4"/>
        <v/>
      </c>
      <c r="L4" s="378" t="str">
        <f t="shared" si="4"/>
        <v/>
      </c>
      <c r="M4" s="378" t="str">
        <f t="shared" si="4"/>
        <v/>
      </c>
      <c r="N4" s="378" t="str">
        <f t="shared" si="4"/>
        <v/>
      </c>
      <c r="O4" s="378" t="str">
        <f t="shared" si="4"/>
        <v/>
      </c>
      <c r="P4" s="378" t="str">
        <f t="shared" si="4"/>
        <v/>
      </c>
      <c r="Q4" s="378" t="str">
        <f t="shared" si="4"/>
        <v/>
      </c>
      <c r="R4" s="330" t="str">
        <f t="shared" si="4"/>
        <v/>
      </c>
      <c r="S4" s="36">
        <v>0</v>
      </c>
      <c r="T4" s="216">
        <f>AB4-S4</f>
        <v>0</v>
      </c>
      <c r="U4" s="379" t="str">
        <f t="shared" si="5"/>
        <v/>
      </c>
      <c r="W4" s="332"/>
      <c r="X4" s="233" t="s">
        <v>404</v>
      </c>
      <c r="Y4" s="380" t="s">
        <v>404</v>
      </c>
      <c r="Z4" s="380" t="str">
        <f>IF($Y4="n/a","",IFERROR(COUNTIF($Y$2:$Y4,"="&amp;Y4),""))</f>
        <v/>
      </c>
      <c r="AA4" s="380">
        <f>COUNTIF($X$2:X3,"&lt;"&amp;X4)</f>
        <v>0</v>
      </c>
      <c r="AB4" s="380">
        <v>0</v>
      </c>
      <c r="AC4" s="142">
        <f t="shared" si="7"/>
        <v>0</v>
      </c>
      <c r="AE4" s="179" t="s">
        <v>4</v>
      </c>
      <c r="AF4" s="336" t="s">
        <v>54</v>
      </c>
      <c r="AG4" s="337">
        <v>1.1998611111111112E-3</v>
      </c>
    </row>
    <row r="5" spans="1:33" x14ac:dyDescent="0.2">
      <c r="A5" s="79">
        <v>73</v>
      </c>
      <c r="B5" t="s">
        <v>115</v>
      </c>
      <c r="C5" t="str">
        <f t="shared" si="3"/>
        <v>david adam</v>
      </c>
      <c r="D5" s="79" t="s">
        <v>16</v>
      </c>
      <c r="E5" s="382" t="s">
        <v>257</v>
      </c>
      <c r="F5"/>
      <c r="G5" s="79" t="s">
        <v>114</v>
      </c>
      <c r="H5" s="378" t="str">
        <f t="shared" si="4"/>
        <v/>
      </c>
      <c r="I5" s="378" t="str">
        <f t="shared" si="4"/>
        <v/>
      </c>
      <c r="J5" s="378">
        <f t="shared" si="4"/>
        <v>100</v>
      </c>
      <c r="K5" s="378" t="str">
        <f t="shared" si="4"/>
        <v/>
      </c>
      <c r="L5" s="378" t="str">
        <f t="shared" si="4"/>
        <v/>
      </c>
      <c r="M5" s="378" t="str">
        <f t="shared" si="4"/>
        <v/>
      </c>
      <c r="N5" s="378" t="str">
        <f t="shared" si="4"/>
        <v/>
      </c>
      <c r="O5" s="378" t="str">
        <f t="shared" si="4"/>
        <v/>
      </c>
      <c r="P5" s="378" t="str">
        <f t="shared" si="4"/>
        <v/>
      </c>
      <c r="Q5" s="378" t="str">
        <f t="shared" si="4"/>
        <v/>
      </c>
      <c r="R5" s="330" t="str">
        <f t="shared" si="4"/>
        <v/>
      </c>
      <c r="S5" s="36">
        <v>100</v>
      </c>
      <c r="T5" s="216">
        <f t="shared" ref="T5:T62" si="8">AB5-S5</f>
        <v>0</v>
      </c>
      <c r="U5" s="379">
        <f t="shared" ref="U5:U62" si="9">IFERROR(VLOOKUP(D5,BenchmarksRd4,3,0)*86400,"")</f>
        <v>95.86699999999999</v>
      </c>
      <c r="V5" s="118">
        <f t="shared" si="6"/>
        <v>1.4950000000000188</v>
      </c>
      <c r="W5" s="332">
        <f t="shared" ref="W5:W59" si="10">IF(V5=" "," ",IF(V5&lt;=0,10,IF(V5&lt;1,5,IF(V5&lt;2,0,IF(V5&lt;3,-5,-10)))))</f>
        <v>0</v>
      </c>
      <c r="X5" s="233">
        <v>5</v>
      </c>
      <c r="Y5" s="380">
        <v>9</v>
      </c>
      <c r="Z5" s="380">
        <f>IF($Y5="n/a","",IFERROR(COUNTIF($Y$2:$Y5,"="&amp;Y5),""))</f>
        <v>1</v>
      </c>
      <c r="AA5" s="380">
        <f>COUNTIF($X$2:X4,"&lt;"&amp;X5)</f>
        <v>0</v>
      </c>
      <c r="AB5" s="380">
        <v>100</v>
      </c>
      <c r="AC5" s="142">
        <f t="shared" si="7"/>
        <v>100</v>
      </c>
      <c r="AE5" s="180" t="s">
        <v>43</v>
      </c>
      <c r="AF5" s="338" t="s">
        <v>54</v>
      </c>
      <c r="AG5" s="339">
        <v>1.1924768518518519E-3</v>
      </c>
    </row>
    <row r="6" spans="1:33" x14ac:dyDescent="0.2">
      <c r="A6" s="79">
        <v>18</v>
      </c>
      <c r="B6" t="s">
        <v>258</v>
      </c>
      <c r="C6" t="str">
        <f t="shared" si="3"/>
        <v>chris hogan</v>
      </c>
      <c r="D6" s="79" t="s">
        <v>112</v>
      </c>
      <c r="E6" s="382" t="s">
        <v>259</v>
      </c>
      <c r="F6"/>
      <c r="G6" s="79" t="s">
        <v>187</v>
      </c>
      <c r="H6" s="378" t="str">
        <f t="shared" si="4"/>
        <v/>
      </c>
      <c r="I6" s="378" t="str">
        <f t="shared" si="4"/>
        <v/>
      </c>
      <c r="J6" s="378" t="str">
        <f t="shared" si="4"/>
        <v/>
      </c>
      <c r="K6" s="378" t="str">
        <f t="shared" si="4"/>
        <v/>
      </c>
      <c r="L6" s="378" t="str">
        <f t="shared" si="4"/>
        <v/>
      </c>
      <c r="M6" s="378" t="str">
        <f t="shared" si="4"/>
        <v/>
      </c>
      <c r="N6" s="378" t="str">
        <f t="shared" si="4"/>
        <v/>
      </c>
      <c r="O6" s="378" t="str">
        <f t="shared" si="4"/>
        <v/>
      </c>
      <c r="P6" s="378" t="str">
        <f t="shared" si="4"/>
        <v/>
      </c>
      <c r="Q6" s="378" t="str">
        <f t="shared" si="4"/>
        <v/>
      </c>
      <c r="R6" s="330" t="str">
        <f t="shared" si="4"/>
        <v/>
      </c>
      <c r="S6" s="36">
        <v>0</v>
      </c>
      <c r="T6" s="216">
        <f t="shared" si="8"/>
        <v>0</v>
      </c>
      <c r="U6" s="379" t="str">
        <f t="shared" si="9"/>
        <v/>
      </c>
      <c r="V6" s="118" t="str">
        <f t="shared" si="6"/>
        <v xml:space="preserve"> </v>
      </c>
      <c r="W6" s="332" t="str">
        <f t="shared" si="10"/>
        <v xml:space="preserve"> </v>
      </c>
      <c r="X6" s="233" t="s">
        <v>404</v>
      </c>
      <c r="Y6" s="380" t="s">
        <v>404</v>
      </c>
      <c r="Z6" s="380" t="str">
        <f>IF($Y6="n/a","",IFERROR(COUNTIF($Y$2:$Y6,"="&amp;Y6),""))</f>
        <v/>
      </c>
      <c r="AA6" s="380">
        <f>COUNTIF($X$2:X5,"&lt;"&amp;X6)</f>
        <v>0</v>
      </c>
      <c r="AB6" s="380">
        <v>0</v>
      </c>
      <c r="AC6" s="142">
        <f t="shared" si="7"/>
        <v>0</v>
      </c>
      <c r="AE6" s="181" t="s">
        <v>22</v>
      </c>
      <c r="AF6" s="341" t="s">
        <v>94</v>
      </c>
      <c r="AG6" s="342">
        <v>1.2017592592592592E-3</v>
      </c>
    </row>
    <row r="7" spans="1:33" x14ac:dyDescent="0.2">
      <c r="A7" s="79">
        <v>6</v>
      </c>
      <c r="B7" t="s">
        <v>74</v>
      </c>
      <c r="C7" t="str">
        <f t="shared" si="3"/>
        <v>russell garner</v>
      </c>
      <c r="D7" s="79" t="s">
        <v>44</v>
      </c>
      <c r="E7" s="382" t="s">
        <v>260</v>
      </c>
      <c r="F7"/>
      <c r="G7" s="79" t="s">
        <v>114</v>
      </c>
      <c r="H7" s="378" t="str">
        <f t="shared" si="4"/>
        <v/>
      </c>
      <c r="I7" s="378" t="str">
        <f t="shared" si="4"/>
        <v/>
      </c>
      <c r="J7" s="378" t="str">
        <f t="shared" si="4"/>
        <v/>
      </c>
      <c r="K7" s="378" t="str">
        <f t="shared" si="4"/>
        <v/>
      </c>
      <c r="L7" s="378">
        <f t="shared" si="4"/>
        <v>100</v>
      </c>
      <c r="M7" s="378" t="str">
        <f t="shared" si="4"/>
        <v/>
      </c>
      <c r="N7" s="378" t="str">
        <f t="shared" si="4"/>
        <v/>
      </c>
      <c r="O7" s="378" t="str">
        <f t="shared" si="4"/>
        <v/>
      </c>
      <c r="P7" s="378" t="str">
        <f t="shared" si="4"/>
        <v/>
      </c>
      <c r="Q7" s="378" t="str">
        <f t="shared" si="4"/>
        <v/>
      </c>
      <c r="R7" s="330" t="str">
        <f t="shared" si="4"/>
        <v/>
      </c>
      <c r="S7" s="36">
        <v>100</v>
      </c>
      <c r="T7" s="216">
        <f t="shared" si="8"/>
        <v>0</v>
      </c>
      <c r="U7" s="379">
        <f t="shared" si="9"/>
        <v>98.62</v>
      </c>
      <c r="V7" s="118">
        <f t="shared" si="6"/>
        <v>0.56799999999999784</v>
      </c>
      <c r="W7" s="332">
        <f t="shared" si="10"/>
        <v>5</v>
      </c>
      <c r="X7" s="233">
        <v>4</v>
      </c>
      <c r="Y7" s="380">
        <v>7</v>
      </c>
      <c r="Z7" s="380">
        <f>IF($Y7="n/a","",IFERROR(COUNTIF($Y$2:$Y7,"="&amp;Y7),""))</f>
        <v>1</v>
      </c>
      <c r="AA7" s="380">
        <f>COUNTIF($X$2:X6,"&lt;"&amp;X7)</f>
        <v>0</v>
      </c>
      <c r="AB7" s="380">
        <v>100</v>
      </c>
      <c r="AC7" s="142">
        <f t="shared" si="7"/>
        <v>105</v>
      </c>
      <c r="AE7" s="182" t="s">
        <v>21</v>
      </c>
      <c r="AF7" s="343" t="s">
        <v>56</v>
      </c>
      <c r="AG7" s="383" t="s">
        <v>246</v>
      </c>
    </row>
    <row r="8" spans="1:33" x14ac:dyDescent="0.2">
      <c r="A8" s="79">
        <v>17</v>
      </c>
      <c r="B8" t="s">
        <v>134</v>
      </c>
      <c r="C8" t="str">
        <f t="shared" si="3"/>
        <v>joseph maccora</v>
      </c>
      <c r="D8" s="79" t="s">
        <v>45</v>
      </c>
      <c r="E8" s="382" t="s">
        <v>261</v>
      </c>
      <c r="F8"/>
      <c r="G8" s="79" t="s">
        <v>251</v>
      </c>
      <c r="H8" s="378" t="str">
        <f t="shared" si="4"/>
        <v/>
      </c>
      <c r="I8" s="378" t="str">
        <f t="shared" si="4"/>
        <v/>
      </c>
      <c r="J8" s="378" t="str">
        <f t="shared" si="4"/>
        <v/>
      </c>
      <c r="K8" s="378">
        <f t="shared" si="4"/>
        <v>100</v>
      </c>
      <c r="L8" s="378" t="str">
        <f t="shared" si="4"/>
        <v/>
      </c>
      <c r="M8" s="378" t="str">
        <f t="shared" si="4"/>
        <v/>
      </c>
      <c r="N8" s="378" t="str">
        <f t="shared" si="4"/>
        <v/>
      </c>
      <c r="O8" s="378" t="str">
        <f t="shared" si="4"/>
        <v/>
      </c>
      <c r="P8" s="378" t="str">
        <f t="shared" si="4"/>
        <v/>
      </c>
      <c r="Q8" s="378" t="str">
        <f t="shared" si="4"/>
        <v/>
      </c>
      <c r="R8" s="330" t="str">
        <f t="shared" si="4"/>
        <v/>
      </c>
      <c r="S8" s="36">
        <v>100</v>
      </c>
      <c r="T8" s="216">
        <f t="shared" si="8"/>
        <v>0</v>
      </c>
      <c r="U8" s="379">
        <f t="shared" si="9"/>
        <v>98.789999999999992</v>
      </c>
      <c r="V8" s="118">
        <f t="shared" si="6"/>
        <v>0.82999999999999829</v>
      </c>
      <c r="W8" s="332">
        <f t="shared" si="10"/>
        <v>5</v>
      </c>
      <c r="X8" s="233">
        <v>4</v>
      </c>
      <c r="Y8" s="380">
        <v>8</v>
      </c>
      <c r="Z8" s="380">
        <f>IF($Y8="n/a","",IFERROR(COUNTIF($Y$2:$Y8,"="&amp;Y8),""))</f>
        <v>1</v>
      </c>
      <c r="AA8" s="380">
        <f>COUNTIF($X$2:X7,"&lt;"&amp;X8)</f>
        <v>0</v>
      </c>
      <c r="AB8" s="380">
        <v>100</v>
      </c>
      <c r="AC8" s="142">
        <f t="shared" si="7"/>
        <v>105</v>
      </c>
      <c r="AE8" s="183" t="s">
        <v>44</v>
      </c>
      <c r="AF8" s="345" t="s">
        <v>74</v>
      </c>
      <c r="AG8" s="346">
        <v>1.1414351851851852E-3</v>
      </c>
    </row>
    <row r="9" spans="1:33" x14ac:dyDescent="0.2">
      <c r="A9" s="79">
        <v>55</v>
      </c>
      <c r="B9" t="s">
        <v>262</v>
      </c>
      <c r="C9" t="str">
        <f t="shared" si="3"/>
        <v>russ maxwell</v>
      </c>
      <c r="D9" s="79" t="s">
        <v>254</v>
      </c>
      <c r="E9" s="382" t="s">
        <v>263</v>
      </c>
      <c r="F9"/>
      <c r="G9" s="79" t="s">
        <v>264</v>
      </c>
      <c r="H9" s="378" t="str">
        <f t="shared" si="4"/>
        <v/>
      </c>
      <c r="I9" s="378" t="str">
        <f t="shared" si="4"/>
        <v/>
      </c>
      <c r="J9" s="378" t="str">
        <f t="shared" si="4"/>
        <v/>
      </c>
      <c r="K9" s="378" t="str">
        <f t="shared" si="4"/>
        <v/>
      </c>
      <c r="L9" s="378" t="str">
        <f t="shared" si="4"/>
        <v/>
      </c>
      <c r="M9" s="378" t="str">
        <f t="shared" si="4"/>
        <v/>
      </c>
      <c r="N9" s="378" t="str">
        <f t="shared" si="4"/>
        <v/>
      </c>
      <c r="O9" s="378" t="str">
        <f t="shared" si="4"/>
        <v/>
      </c>
      <c r="P9" s="378" t="str">
        <f t="shared" si="4"/>
        <v/>
      </c>
      <c r="Q9" s="378" t="str">
        <f t="shared" si="4"/>
        <v/>
      </c>
      <c r="R9" s="330" t="str">
        <f t="shared" si="4"/>
        <v/>
      </c>
      <c r="S9" s="36">
        <v>0</v>
      </c>
      <c r="T9" s="216">
        <f t="shared" si="8"/>
        <v>0</v>
      </c>
      <c r="U9" s="379" t="str">
        <f t="shared" si="9"/>
        <v/>
      </c>
      <c r="W9" s="332"/>
      <c r="X9" s="233" t="s">
        <v>404</v>
      </c>
      <c r="Y9" s="380" t="s">
        <v>404</v>
      </c>
      <c r="Z9" s="380" t="str">
        <f>IF($Y9="n/a","",IFERROR(COUNTIF($Y$2:$Y9,"="&amp;Y9),""))</f>
        <v/>
      </c>
      <c r="AA9" s="380">
        <f>COUNTIF($X$2:X8,"&lt;"&amp;X9)</f>
        <v>0</v>
      </c>
      <c r="AB9" s="380">
        <v>0</v>
      </c>
      <c r="AC9" s="142">
        <f t="shared" si="7"/>
        <v>0</v>
      </c>
      <c r="AE9" s="184" t="s">
        <v>45</v>
      </c>
      <c r="AF9" s="347" t="s">
        <v>125</v>
      </c>
      <c r="AG9" s="348">
        <v>1.1434027777777777E-3</v>
      </c>
    </row>
    <row r="10" spans="1:33" x14ac:dyDescent="0.2">
      <c r="A10" s="79">
        <v>5</v>
      </c>
      <c r="B10" t="s">
        <v>125</v>
      </c>
      <c r="C10" t="str">
        <f t="shared" si="3"/>
        <v>matt brogan</v>
      </c>
      <c r="D10" s="79" t="s">
        <v>45</v>
      </c>
      <c r="E10" s="382" t="s">
        <v>265</v>
      </c>
      <c r="F10"/>
      <c r="G10" s="79" t="s">
        <v>251</v>
      </c>
      <c r="H10" s="378" t="str">
        <f t="shared" si="4"/>
        <v/>
      </c>
      <c r="I10" s="378" t="str">
        <f t="shared" si="4"/>
        <v/>
      </c>
      <c r="J10" s="378" t="str">
        <f t="shared" si="4"/>
        <v/>
      </c>
      <c r="K10" s="378">
        <f t="shared" si="4"/>
        <v>75</v>
      </c>
      <c r="L10" s="378" t="str">
        <f t="shared" si="4"/>
        <v/>
      </c>
      <c r="M10" s="378" t="str">
        <f t="shared" si="4"/>
        <v/>
      </c>
      <c r="N10" s="378" t="str">
        <f t="shared" si="4"/>
        <v/>
      </c>
      <c r="O10" s="378" t="str">
        <f t="shared" si="4"/>
        <v/>
      </c>
      <c r="P10" s="378" t="str">
        <f t="shared" si="4"/>
        <v/>
      </c>
      <c r="Q10" s="378" t="str">
        <f t="shared" si="4"/>
        <v/>
      </c>
      <c r="R10" s="330" t="str">
        <f t="shared" si="4"/>
        <v/>
      </c>
      <c r="S10" s="36">
        <v>75</v>
      </c>
      <c r="T10" s="216">
        <f t="shared" si="8"/>
        <v>0</v>
      </c>
      <c r="U10" s="379">
        <f t="shared" si="9"/>
        <v>98.789999999999992</v>
      </c>
      <c r="V10" s="118">
        <f t="shared" si="6"/>
        <v>1.1490000000000009</v>
      </c>
      <c r="W10" s="332">
        <f t="shared" si="10"/>
        <v>0</v>
      </c>
      <c r="X10" s="233">
        <v>4</v>
      </c>
      <c r="Y10" s="380">
        <v>8</v>
      </c>
      <c r="Z10" s="380">
        <f>IF($Y10="n/a","",IFERROR(COUNTIF($Y$2:$Y10,"="&amp;Y10),""))</f>
        <v>2</v>
      </c>
      <c r="AA10" s="380">
        <f>COUNTIF($X$2:X9,"&lt;"&amp;X10)</f>
        <v>0</v>
      </c>
      <c r="AB10" s="380">
        <v>75</v>
      </c>
      <c r="AC10" s="142">
        <f t="shared" si="7"/>
        <v>75</v>
      </c>
      <c r="AE10" s="185" t="s">
        <v>16</v>
      </c>
      <c r="AF10" s="349" t="s">
        <v>115</v>
      </c>
      <c r="AG10" s="384">
        <v>1.1095717592592591E-3</v>
      </c>
    </row>
    <row r="11" spans="1:33" x14ac:dyDescent="0.2">
      <c r="A11" s="79">
        <v>13</v>
      </c>
      <c r="B11" t="s">
        <v>266</v>
      </c>
      <c r="C11" t="str">
        <f t="shared" si="3"/>
        <v>luke kovacic</v>
      </c>
      <c r="D11" s="79" t="s">
        <v>254</v>
      </c>
      <c r="E11" s="382" t="s">
        <v>267</v>
      </c>
      <c r="F11"/>
      <c r="G11" s="79" t="s">
        <v>256</v>
      </c>
      <c r="H11" s="378" t="str">
        <f t="shared" si="4"/>
        <v/>
      </c>
      <c r="I11" s="378" t="str">
        <f t="shared" si="4"/>
        <v/>
      </c>
      <c r="J11" s="378" t="str">
        <f t="shared" si="4"/>
        <v/>
      </c>
      <c r="K11" s="378" t="str">
        <f t="shared" si="4"/>
        <v/>
      </c>
      <c r="L11" s="378" t="str">
        <f t="shared" si="4"/>
        <v/>
      </c>
      <c r="M11" s="378" t="str">
        <f t="shared" si="4"/>
        <v/>
      </c>
      <c r="N11" s="378" t="str">
        <f t="shared" si="4"/>
        <v/>
      </c>
      <c r="O11" s="378" t="str">
        <f t="shared" si="4"/>
        <v/>
      </c>
      <c r="P11" s="378" t="str">
        <f t="shared" si="4"/>
        <v/>
      </c>
      <c r="Q11" s="378" t="str">
        <f t="shared" si="4"/>
        <v/>
      </c>
      <c r="R11" s="330" t="str">
        <f t="shared" si="4"/>
        <v/>
      </c>
      <c r="S11" s="36">
        <v>0</v>
      </c>
      <c r="T11" s="216">
        <f t="shared" si="8"/>
        <v>0</v>
      </c>
      <c r="U11" s="379" t="str">
        <f t="shared" si="9"/>
        <v/>
      </c>
      <c r="W11" s="332"/>
      <c r="X11" s="233" t="s">
        <v>404</v>
      </c>
      <c r="Y11" s="380" t="s">
        <v>404</v>
      </c>
      <c r="Z11" s="380" t="str">
        <f>IF($Y11="n/a","",IFERROR(COUNTIF($Y$2:$Y11,"="&amp;Y11),""))</f>
        <v/>
      </c>
      <c r="AA11" s="380">
        <f>COUNTIF($X$2:X10,"&lt;"&amp;X11)</f>
        <v>0</v>
      </c>
      <c r="AB11" s="380">
        <v>0</v>
      </c>
      <c r="AC11" s="142">
        <f t="shared" si="7"/>
        <v>0</v>
      </c>
      <c r="AE11" s="186" t="s">
        <v>13</v>
      </c>
      <c r="AF11" s="60" t="s">
        <v>57</v>
      </c>
      <c r="AG11" s="351">
        <v>1.1063657407407409E-3</v>
      </c>
    </row>
    <row r="12" spans="1:33" ht="13.5" thickBot="1" x14ac:dyDescent="0.25">
      <c r="A12" s="79">
        <v>150</v>
      </c>
      <c r="B12" t="s">
        <v>53</v>
      </c>
      <c r="C12" t="str">
        <f t="shared" si="3"/>
        <v>alan conrad</v>
      </c>
      <c r="D12" s="79" t="s">
        <v>45</v>
      </c>
      <c r="E12" s="382" t="s">
        <v>268</v>
      </c>
      <c r="F12"/>
      <c r="G12" s="79" t="s">
        <v>187</v>
      </c>
      <c r="H12" s="378" t="str">
        <f t="shared" si="4"/>
        <v/>
      </c>
      <c r="I12" s="378" t="str">
        <f t="shared" si="4"/>
        <v/>
      </c>
      <c r="J12" s="378" t="str">
        <f t="shared" si="4"/>
        <v/>
      </c>
      <c r="K12" s="378">
        <f t="shared" si="4"/>
        <v>60</v>
      </c>
      <c r="L12" s="378" t="str">
        <f t="shared" si="4"/>
        <v/>
      </c>
      <c r="M12" s="378" t="str">
        <f t="shared" si="4"/>
        <v/>
      </c>
      <c r="N12" s="378" t="str">
        <f t="shared" si="4"/>
        <v/>
      </c>
      <c r="O12" s="378" t="str">
        <f t="shared" si="4"/>
        <v/>
      </c>
      <c r="P12" s="378" t="str">
        <f t="shared" si="4"/>
        <v/>
      </c>
      <c r="Q12" s="378" t="str">
        <f t="shared" si="4"/>
        <v/>
      </c>
      <c r="R12" s="330" t="str">
        <f t="shared" si="4"/>
        <v/>
      </c>
      <c r="S12" s="36">
        <v>60</v>
      </c>
      <c r="T12" s="216">
        <f t="shared" si="8"/>
        <v>0</v>
      </c>
      <c r="U12" s="379">
        <f t="shared" si="9"/>
        <v>98.789999999999992</v>
      </c>
      <c r="V12" s="118">
        <f t="shared" si="6"/>
        <v>1.4699999999999989</v>
      </c>
      <c r="W12" s="332">
        <f t="shared" si="10"/>
        <v>0</v>
      </c>
      <c r="X12" s="233">
        <v>4</v>
      </c>
      <c r="Y12" s="380">
        <v>8</v>
      </c>
      <c r="Z12" s="380">
        <f>IF($Y12="n/a","",IFERROR(COUNTIF($Y$2:$Y12,"="&amp;Y12),""))</f>
        <v>3</v>
      </c>
      <c r="AA12" s="380">
        <f>COUNTIF($X$2:X11,"&lt;"&amp;X12)</f>
        <v>0</v>
      </c>
      <c r="AB12" s="380">
        <v>60</v>
      </c>
      <c r="AC12" s="142">
        <f t="shared" si="7"/>
        <v>60</v>
      </c>
      <c r="AE12" s="187" t="s">
        <v>14</v>
      </c>
      <c r="AF12" s="385" t="s">
        <v>90</v>
      </c>
      <c r="AG12" s="386" t="s">
        <v>242</v>
      </c>
    </row>
    <row r="13" spans="1:33" x14ac:dyDescent="0.2">
      <c r="A13" s="79">
        <v>76</v>
      </c>
      <c r="B13" t="s">
        <v>269</v>
      </c>
      <c r="C13" t="str">
        <f t="shared" si="3"/>
        <v>ralph thompson</v>
      </c>
      <c r="D13" s="79" t="s">
        <v>254</v>
      </c>
      <c r="E13" s="382" t="s">
        <v>270</v>
      </c>
      <c r="F13"/>
      <c r="G13" s="79" t="s">
        <v>256</v>
      </c>
      <c r="H13" s="378" t="str">
        <f t="shared" si="4"/>
        <v/>
      </c>
      <c r="I13" s="378" t="str">
        <f t="shared" si="4"/>
        <v/>
      </c>
      <c r="J13" s="378" t="str">
        <f t="shared" si="4"/>
        <v/>
      </c>
      <c r="K13" s="378" t="str">
        <f t="shared" si="4"/>
        <v/>
      </c>
      <c r="L13" s="378" t="str">
        <f t="shared" si="4"/>
        <v/>
      </c>
      <c r="M13" s="378" t="str">
        <f t="shared" si="4"/>
        <v/>
      </c>
      <c r="N13" s="378" t="str">
        <f t="shared" si="4"/>
        <v/>
      </c>
      <c r="O13" s="378" t="str">
        <f t="shared" si="4"/>
        <v/>
      </c>
      <c r="P13" s="378" t="str">
        <f t="shared" si="4"/>
        <v/>
      </c>
      <c r="Q13" s="378" t="str">
        <f t="shared" si="4"/>
        <v/>
      </c>
      <c r="R13" s="330" t="str">
        <f t="shared" si="4"/>
        <v/>
      </c>
      <c r="S13" s="36">
        <v>0</v>
      </c>
      <c r="T13" s="216">
        <f t="shared" si="8"/>
        <v>0</v>
      </c>
      <c r="U13" s="379" t="str">
        <f t="shared" si="9"/>
        <v/>
      </c>
      <c r="W13" s="332"/>
      <c r="X13" s="233" t="s">
        <v>404</v>
      </c>
      <c r="Y13" s="380" t="s">
        <v>404</v>
      </c>
      <c r="Z13" s="380" t="str">
        <f>IF($Y13="n/a","",IFERROR(COUNTIF($Y$2:$Y13,"="&amp;Y13),""))</f>
        <v/>
      </c>
      <c r="AA13" s="380">
        <f>COUNTIF($X$2:X12,"&lt;"&amp;X13)</f>
        <v>0</v>
      </c>
      <c r="AB13" s="380">
        <v>0</v>
      </c>
      <c r="AC13" s="142">
        <f t="shared" si="7"/>
        <v>0</v>
      </c>
    </row>
    <row r="14" spans="1:33" x14ac:dyDescent="0.2">
      <c r="A14" s="79">
        <v>998</v>
      </c>
      <c r="B14" t="s">
        <v>128</v>
      </c>
      <c r="C14" t="str">
        <f t="shared" si="3"/>
        <v>peter stagno navarra</v>
      </c>
      <c r="D14" s="79" t="s">
        <v>112</v>
      </c>
      <c r="E14" s="382" t="s">
        <v>271</v>
      </c>
      <c r="F14"/>
      <c r="G14" s="79" t="s">
        <v>251</v>
      </c>
      <c r="H14" s="378" t="str">
        <f t="shared" si="4"/>
        <v/>
      </c>
      <c r="I14" s="378" t="str">
        <f t="shared" si="4"/>
        <v/>
      </c>
      <c r="J14" s="378" t="str">
        <f t="shared" si="4"/>
        <v/>
      </c>
      <c r="K14" s="378" t="str">
        <f t="shared" si="4"/>
        <v/>
      </c>
      <c r="L14" s="378" t="str">
        <f t="shared" si="4"/>
        <v/>
      </c>
      <c r="M14" s="378" t="str">
        <f t="shared" si="4"/>
        <v/>
      </c>
      <c r="N14" s="378" t="str">
        <f t="shared" si="4"/>
        <v/>
      </c>
      <c r="O14" s="378" t="str">
        <f t="shared" si="4"/>
        <v/>
      </c>
      <c r="P14" s="378" t="str">
        <f t="shared" si="4"/>
        <v/>
      </c>
      <c r="Q14" s="378" t="str">
        <f t="shared" si="4"/>
        <v/>
      </c>
      <c r="R14" s="330" t="str">
        <f t="shared" si="4"/>
        <v/>
      </c>
      <c r="S14" s="36">
        <v>0</v>
      </c>
      <c r="T14" s="216">
        <f t="shared" si="8"/>
        <v>0</v>
      </c>
      <c r="U14" s="379" t="str">
        <f t="shared" si="9"/>
        <v/>
      </c>
      <c r="V14" s="118" t="str">
        <f t="shared" si="6"/>
        <v xml:space="preserve"> </v>
      </c>
      <c r="W14" s="332" t="str">
        <f t="shared" si="10"/>
        <v xml:space="preserve"> </v>
      </c>
      <c r="X14" s="233" t="s">
        <v>404</v>
      </c>
      <c r="Y14" s="380" t="s">
        <v>404</v>
      </c>
      <c r="Z14" s="380" t="str">
        <f>IF($Y14="n/a","",IFERROR(COUNTIF($Y$2:$Y14,"="&amp;Y14),""))</f>
        <v/>
      </c>
      <c r="AA14" s="380">
        <f>COUNTIF($X$2:X13,"&lt;"&amp;X14)</f>
        <v>0</v>
      </c>
      <c r="AB14" s="380">
        <v>0</v>
      </c>
      <c r="AC14" s="142">
        <f t="shared" si="7"/>
        <v>0</v>
      </c>
    </row>
    <row r="15" spans="1:33" x14ac:dyDescent="0.2">
      <c r="A15" s="79">
        <v>21</v>
      </c>
      <c r="B15" t="s">
        <v>138</v>
      </c>
      <c r="C15" t="str">
        <f t="shared" si="3"/>
        <v>gavin newman</v>
      </c>
      <c r="D15" s="79" t="s">
        <v>44</v>
      </c>
      <c r="E15" s="382" t="s">
        <v>272</v>
      </c>
      <c r="F15"/>
      <c r="G15" s="79" t="s">
        <v>187</v>
      </c>
      <c r="H15" s="378" t="str">
        <f t="shared" si="4"/>
        <v/>
      </c>
      <c r="I15" s="378" t="str">
        <f t="shared" si="4"/>
        <v/>
      </c>
      <c r="J15" s="378" t="str">
        <f t="shared" si="4"/>
        <v/>
      </c>
      <c r="K15" s="378" t="str">
        <f t="shared" si="4"/>
        <v/>
      </c>
      <c r="L15" s="378">
        <f t="shared" si="4"/>
        <v>75</v>
      </c>
      <c r="M15" s="378" t="str">
        <f t="shared" si="4"/>
        <v/>
      </c>
      <c r="N15" s="378" t="str">
        <f t="shared" si="4"/>
        <v/>
      </c>
      <c r="O15" s="378" t="str">
        <f t="shared" si="4"/>
        <v/>
      </c>
      <c r="P15" s="378" t="str">
        <f t="shared" si="4"/>
        <v/>
      </c>
      <c r="Q15" s="378" t="str">
        <f t="shared" si="4"/>
        <v/>
      </c>
      <c r="R15" s="330" t="str">
        <f t="shared" si="4"/>
        <v/>
      </c>
      <c r="S15" s="36">
        <v>75</v>
      </c>
      <c r="T15" s="216">
        <f t="shared" si="8"/>
        <v>0</v>
      </c>
      <c r="U15" s="379">
        <f t="shared" si="9"/>
        <v>98.62</v>
      </c>
      <c r="V15" s="118">
        <f t="shared" si="6"/>
        <v>2.9909999999999997</v>
      </c>
      <c r="W15" s="332">
        <f t="shared" si="10"/>
        <v>-5</v>
      </c>
      <c r="X15" s="233">
        <v>4</v>
      </c>
      <c r="Y15" s="380">
        <v>7</v>
      </c>
      <c r="Z15" s="380">
        <f>IF($Y15="n/a","",IFERROR(COUNTIF($Y$2:$Y15,"="&amp;Y15),""))</f>
        <v>2</v>
      </c>
      <c r="AA15" s="380">
        <f>COUNTIF($X$2:X14,"&lt;"&amp;X15)</f>
        <v>0</v>
      </c>
      <c r="AB15" s="380">
        <v>75</v>
      </c>
      <c r="AC15" s="142">
        <f t="shared" si="7"/>
        <v>70</v>
      </c>
    </row>
    <row r="16" spans="1:33" x14ac:dyDescent="0.2">
      <c r="A16" s="79">
        <v>30</v>
      </c>
      <c r="B16" t="s">
        <v>273</v>
      </c>
      <c r="C16" t="str">
        <f t="shared" si="3"/>
        <v>gustavo elias</v>
      </c>
      <c r="D16" s="79" t="s">
        <v>254</v>
      </c>
      <c r="E16" s="382" t="s">
        <v>274</v>
      </c>
      <c r="F16"/>
      <c r="G16" s="79" t="s">
        <v>256</v>
      </c>
      <c r="H16" s="378" t="str">
        <f t="shared" ref="H16:R31" si="11">IF($D16=H$1,$S16,"")</f>
        <v/>
      </c>
      <c r="I16" s="378" t="str">
        <f t="shared" si="11"/>
        <v/>
      </c>
      <c r="J16" s="378" t="str">
        <f t="shared" si="11"/>
        <v/>
      </c>
      <c r="K16" s="378" t="str">
        <f t="shared" si="11"/>
        <v/>
      </c>
      <c r="L16" s="378" t="str">
        <f t="shared" si="11"/>
        <v/>
      </c>
      <c r="M16" s="378" t="str">
        <f t="shared" si="11"/>
        <v/>
      </c>
      <c r="N16" s="378" t="str">
        <f t="shared" si="11"/>
        <v/>
      </c>
      <c r="O16" s="378" t="str">
        <f t="shared" si="11"/>
        <v/>
      </c>
      <c r="P16" s="378" t="str">
        <f t="shared" si="11"/>
        <v/>
      </c>
      <c r="Q16" s="378" t="str">
        <f t="shared" si="11"/>
        <v/>
      </c>
      <c r="R16" s="330" t="str">
        <f t="shared" si="11"/>
        <v/>
      </c>
      <c r="S16" s="36">
        <v>0</v>
      </c>
      <c r="T16" s="216">
        <f t="shared" si="8"/>
        <v>0</v>
      </c>
      <c r="U16" s="379" t="str">
        <f t="shared" si="9"/>
        <v/>
      </c>
      <c r="W16" s="332"/>
      <c r="X16" s="233" t="s">
        <v>404</v>
      </c>
      <c r="Y16" s="380" t="s">
        <v>404</v>
      </c>
      <c r="Z16" s="380" t="str">
        <f>IF($Y16="n/a","",IFERROR(COUNTIF($Y$2:$Y16,"="&amp;Y16),""))</f>
        <v/>
      </c>
      <c r="AA16" s="380" t="e">
        <f>COUNTIF(#REF!,"&lt;"&amp;X16)</f>
        <v>#REF!</v>
      </c>
      <c r="AB16" s="380">
        <v>0</v>
      </c>
      <c r="AC16" s="142">
        <f t="shared" si="7"/>
        <v>0</v>
      </c>
    </row>
    <row r="17" spans="1:29" x14ac:dyDescent="0.2">
      <c r="A17" s="79">
        <v>11</v>
      </c>
      <c r="B17" t="s">
        <v>275</v>
      </c>
      <c r="C17" t="str">
        <f t="shared" si="3"/>
        <v>jie ren</v>
      </c>
      <c r="D17" s="79" t="s">
        <v>254</v>
      </c>
      <c r="E17" s="382" t="s">
        <v>276</v>
      </c>
      <c r="F17"/>
      <c r="G17" s="79" t="s">
        <v>251</v>
      </c>
      <c r="H17" s="378" t="str">
        <f t="shared" si="11"/>
        <v/>
      </c>
      <c r="I17" s="378" t="str">
        <f t="shared" si="11"/>
        <v/>
      </c>
      <c r="J17" s="378" t="str">
        <f t="shared" si="11"/>
        <v/>
      </c>
      <c r="K17" s="378" t="str">
        <f t="shared" si="11"/>
        <v/>
      </c>
      <c r="L17" s="378" t="str">
        <f t="shared" si="11"/>
        <v/>
      </c>
      <c r="M17" s="378" t="str">
        <f t="shared" si="11"/>
        <v/>
      </c>
      <c r="N17" s="378" t="str">
        <f t="shared" si="11"/>
        <v/>
      </c>
      <c r="O17" s="378" t="str">
        <f t="shared" si="11"/>
        <v/>
      </c>
      <c r="P17" s="378" t="str">
        <f t="shared" si="11"/>
        <v/>
      </c>
      <c r="Q17" s="378" t="str">
        <f t="shared" si="11"/>
        <v/>
      </c>
      <c r="R17" s="330" t="str">
        <f t="shared" si="11"/>
        <v/>
      </c>
      <c r="S17" s="36">
        <v>0</v>
      </c>
      <c r="T17" s="216">
        <f t="shared" si="8"/>
        <v>0</v>
      </c>
      <c r="U17" s="379" t="str">
        <f t="shared" si="9"/>
        <v/>
      </c>
      <c r="W17" s="332"/>
      <c r="X17" s="233" t="s">
        <v>404</v>
      </c>
      <c r="Y17" s="380" t="s">
        <v>404</v>
      </c>
      <c r="Z17" s="380" t="str">
        <f>IF($Y17="n/a","",IFERROR(COUNTIF($Y$2:$Y17,"="&amp;Y17),""))</f>
        <v/>
      </c>
      <c r="AA17" s="380">
        <f>COUNTIF($X$2:X16,"&lt;"&amp;X17)</f>
        <v>0</v>
      </c>
      <c r="AB17" s="380">
        <v>0</v>
      </c>
      <c r="AC17" s="142">
        <f t="shared" si="7"/>
        <v>0</v>
      </c>
    </row>
    <row r="18" spans="1:29" x14ac:dyDescent="0.2">
      <c r="A18" s="79">
        <v>217</v>
      </c>
      <c r="B18" t="s">
        <v>277</v>
      </c>
      <c r="C18" t="str">
        <f t="shared" si="3"/>
        <v>peter barnwell</v>
      </c>
      <c r="D18" s="79" t="s">
        <v>254</v>
      </c>
      <c r="E18" s="382" t="s">
        <v>278</v>
      </c>
      <c r="F18"/>
      <c r="G18" s="79" t="s">
        <v>114</v>
      </c>
      <c r="H18" s="378" t="str">
        <f t="shared" si="11"/>
        <v/>
      </c>
      <c r="I18" s="378" t="str">
        <f t="shared" si="11"/>
        <v/>
      </c>
      <c r="J18" s="378" t="str">
        <f t="shared" si="11"/>
        <v/>
      </c>
      <c r="K18" s="378" t="str">
        <f t="shared" si="11"/>
        <v/>
      </c>
      <c r="L18" s="378" t="str">
        <f t="shared" si="11"/>
        <v/>
      </c>
      <c r="M18" s="378" t="str">
        <f t="shared" si="11"/>
        <v/>
      </c>
      <c r="N18" s="378" t="str">
        <f t="shared" si="11"/>
        <v/>
      </c>
      <c r="O18" s="378" t="str">
        <f t="shared" si="11"/>
        <v/>
      </c>
      <c r="P18" s="378" t="str">
        <f t="shared" si="11"/>
        <v/>
      </c>
      <c r="Q18" s="378" t="str">
        <f t="shared" si="11"/>
        <v/>
      </c>
      <c r="R18" s="330" t="str">
        <f t="shared" si="11"/>
        <v/>
      </c>
      <c r="S18" s="36">
        <v>0</v>
      </c>
      <c r="T18" s="216">
        <f t="shared" si="8"/>
        <v>0</v>
      </c>
      <c r="U18" s="379" t="str">
        <f t="shared" si="9"/>
        <v/>
      </c>
      <c r="W18" s="332"/>
      <c r="X18" s="233" t="s">
        <v>404</v>
      </c>
      <c r="Y18" s="380" t="s">
        <v>404</v>
      </c>
      <c r="Z18" s="380" t="str">
        <f>IF($Y18="n/a","",IFERROR(COUNTIF($Y$2:$Y18,"="&amp;Y18),""))</f>
        <v/>
      </c>
      <c r="AA18" s="380">
        <f>COUNTIF($X$2:X17,"&lt;"&amp;X18)</f>
        <v>0</v>
      </c>
      <c r="AB18" s="380">
        <v>0</v>
      </c>
      <c r="AC18" s="142">
        <f t="shared" si="7"/>
        <v>0</v>
      </c>
    </row>
    <row r="19" spans="1:29" x14ac:dyDescent="0.2">
      <c r="A19" s="79">
        <v>82</v>
      </c>
      <c r="B19" t="s">
        <v>145</v>
      </c>
      <c r="C19" t="str">
        <f t="shared" si="3"/>
        <v>travis mcinnes</v>
      </c>
      <c r="D19" s="79" t="s">
        <v>13</v>
      </c>
      <c r="E19" s="382" t="s">
        <v>279</v>
      </c>
      <c r="F19"/>
      <c r="G19" s="79" t="s">
        <v>187</v>
      </c>
      <c r="H19" s="378" t="str">
        <f t="shared" si="11"/>
        <v/>
      </c>
      <c r="I19" s="378">
        <f t="shared" si="11"/>
        <v>75</v>
      </c>
      <c r="J19" s="378" t="str">
        <f t="shared" si="11"/>
        <v/>
      </c>
      <c r="K19" s="378" t="str">
        <f t="shared" si="11"/>
        <v/>
      </c>
      <c r="L19" s="378" t="str">
        <f t="shared" si="11"/>
        <v/>
      </c>
      <c r="M19" s="378" t="str">
        <f t="shared" si="11"/>
        <v/>
      </c>
      <c r="N19" s="378" t="str">
        <f t="shared" si="11"/>
        <v/>
      </c>
      <c r="O19" s="378" t="str">
        <f t="shared" si="11"/>
        <v/>
      </c>
      <c r="P19" s="378" t="str">
        <f t="shared" si="11"/>
        <v/>
      </c>
      <c r="Q19" s="378" t="str">
        <f t="shared" si="11"/>
        <v/>
      </c>
      <c r="R19" s="330" t="str">
        <f t="shared" si="11"/>
        <v/>
      </c>
      <c r="S19" s="36">
        <v>75</v>
      </c>
      <c r="T19" s="216">
        <f t="shared" si="8"/>
        <v>-60</v>
      </c>
      <c r="U19" s="379">
        <f t="shared" si="9"/>
        <v>95.590000000000018</v>
      </c>
      <c r="V19" s="118">
        <f t="shared" si="6"/>
        <v>6.451999999999984</v>
      </c>
      <c r="W19" s="332">
        <f t="shared" si="10"/>
        <v>-10</v>
      </c>
      <c r="X19" s="233">
        <v>6</v>
      </c>
      <c r="Y19" s="380">
        <v>10</v>
      </c>
      <c r="Z19" s="380">
        <f>IF($Y19="n/a","",IFERROR(COUNTIF($Y$2:$Y19,"="&amp;Y19),""))</f>
        <v>2</v>
      </c>
      <c r="AA19" s="380">
        <f>COUNTIF($X$2:X18,"&lt;"&amp;X19)</f>
        <v>6</v>
      </c>
      <c r="AB19" s="380">
        <v>15</v>
      </c>
      <c r="AC19" s="142">
        <f t="shared" si="7"/>
        <v>5</v>
      </c>
    </row>
    <row r="20" spans="1:29" x14ac:dyDescent="0.2">
      <c r="A20" s="79">
        <v>39</v>
      </c>
      <c r="B20" t="s">
        <v>280</v>
      </c>
      <c r="C20" t="str">
        <f t="shared" si="3"/>
        <v>ray estreich</v>
      </c>
      <c r="D20" s="79" t="s">
        <v>254</v>
      </c>
      <c r="E20" s="382" t="s">
        <v>281</v>
      </c>
      <c r="F20"/>
      <c r="G20" s="79" t="s">
        <v>114</v>
      </c>
      <c r="H20" s="378" t="str">
        <f t="shared" si="11"/>
        <v/>
      </c>
      <c r="I20" s="378" t="str">
        <f t="shared" si="11"/>
        <v/>
      </c>
      <c r="J20" s="378" t="str">
        <f t="shared" si="11"/>
        <v/>
      </c>
      <c r="K20" s="378" t="str">
        <f t="shared" si="11"/>
        <v/>
      </c>
      <c r="L20" s="378" t="str">
        <f t="shared" si="11"/>
        <v/>
      </c>
      <c r="M20" s="378" t="str">
        <f t="shared" si="11"/>
        <v/>
      </c>
      <c r="N20" s="378" t="str">
        <f t="shared" si="11"/>
        <v/>
      </c>
      <c r="O20" s="378" t="str">
        <f t="shared" si="11"/>
        <v/>
      </c>
      <c r="P20" s="378" t="str">
        <f t="shared" si="11"/>
        <v/>
      </c>
      <c r="Q20" s="378" t="str">
        <f t="shared" si="11"/>
        <v/>
      </c>
      <c r="R20" s="330" t="str">
        <f t="shared" si="11"/>
        <v/>
      </c>
      <c r="S20" s="36">
        <v>0</v>
      </c>
      <c r="T20" s="216">
        <f t="shared" si="8"/>
        <v>0</v>
      </c>
      <c r="U20" s="379" t="str">
        <f t="shared" si="9"/>
        <v/>
      </c>
      <c r="W20" s="332"/>
      <c r="X20" s="233" t="s">
        <v>404</v>
      </c>
      <c r="Y20" s="380" t="s">
        <v>404</v>
      </c>
      <c r="Z20" s="380" t="str">
        <f>IF($Y20="n/a","",IFERROR(COUNTIF($Y$2:$Y20,"="&amp;Y20),""))</f>
        <v/>
      </c>
      <c r="AA20" s="380">
        <f>COUNTIF($X$2:X19,"&lt;"&amp;X20)</f>
        <v>0</v>
      </c>
      <c r="AB20" s="380">
        <v>0</v>
      </c>
      <c r="AC20" s="142">
        <f t="shared" si="7"/>
        <v>0</v>
      </c>
    </row>
    <row r="21" spans="1:29" x14ac:dyDescent="0.2">
      <c r="A21" s="79">
        <v>56</v>
      </c>
      <c r="B21" t="s">
        <v>215</v>
      </c>
      <c r="C21" t="str">
        <f t="shared" si="3"/>
        <v>kutay dal</v>
      </c>
      <c r="D21" s="79" t="s">
        <v>44</v>
      </c>
      <c r="E21" s="382" t="s">
        <v>282</v>
      </c>
      <c r="F21"/>
      <c r="G21" s="79" t="s">
        <v>243</v>
      </c>
      <c r="H21" s="378" t="str">
        <f t="shared" si="11"/>
        <v/>
      </c>
      <c r="I21" s="378" t="str">
        <f t="shared" si="11"/>
        <v/>
      </c>
      <c r="J21" s="378" t="str">
        <f t="shared" si="11"/>
        <v/>
      </c>
      <c r="K21" s="378" t="str">
        <f t="shared" si="11"/>
        <v/>
      </c>
      <c r="L21" s="378">
        <f t="shared" si="11"/>
        <v>60</v>
      </c>
      <c r="M21" s="378" t="str">
        <f t="shared" si="11"/>
        <v/>
      </c>
      <c r="N21" s="378" t="str">
        <f t="shared" si="11"/>
        <v/>
      </c>
      <c r="O21" s="378" t="str">
        <f t="shared" si="11"/>
        <v/>
      </c>
      <c r="P21" s="378" t="str">
        <f t="shared" si="11"/>
        <v/>
      </c>
      <c r="Q21" s="378" t="str">
        <f t="shared" si="11"/>
        <v/>
      </c>
      <c r="R21" s="330" t="str">
        <f t="shared" si="11"/>
        <v/>
      </c>
      <c r="S21" s="36">
        <v>60</v>
      </c>
      <c r="T21" s="216">
        <f t="shared" si="8"/>
        <v>0</v>
      </c>
      <c r="U21" s="379">
        <f t="shared" si="9"/>
        <v>98.62</v>
      </c>
      <c r="V21" s="118">
        <f t="shared" si="6"/>
        <v>4.2409999999999997</v>
      </c>
      <c r="W21" s="332">
        <f t="shared" si="10"/>
        <v>-10</v>
      </c>
      <c r="X21" s="233">
        <v>4</v>
      </c>
      <c r="Y21" s="380">
        <v>7</v>
      </c>
      <c r="Z21" s="380">
        <f>IF($Y21="n/a","",IFERROR(COUNTIF($Y$2:$Y21,"="&amp;Y21),""))</f>
        <v>3</v>
      </c>
      <c r="AA21" s="380">
        <f>COUNTIF($X$2:X20,"&lt;"&amp;X21)</f>
        <v>0</v>
      </c>
      <c r="AB21" s="380">
        <v>60</v>
      </c>
      <c r="AC21" s="142">
        <f t="shared" si="7"/>
        <v>50</v>
      </c>
    </row>
    <row r="22" spans="1:29" x14ac:dyDescent="0.2">
      <c r="A22" s="79">
        <v>42</v>
      </c>
      <c r="B22" t="s">
        <v>283</v>
      </c>
      <c r="C22" t="str">
        <f t="shared" si="3"/>
        <v>glenn thomas</v>
      </c>
      <c r="D22" s="79" t="s">
        <v>254</v>
      </c>
      <c r="E22" s="382" t="s">
        <v>284</v>
      </c>
      <c r="F22"/>
      <c r="G22" s="79" t="s">
        <v>247</v>
      </c>
      <c r="H22" s="378" t="str">
        <f t="shared" si="11"/>
        <v/>
      </c>
      <c r="I22" s="378" t="str">
        <f t="shared" si="11"/>
        <v/>
      </c>
      <c r="J22" s="378" t="str">
        <f t="shared" si="11"/>
        <v/>
      </c>
      <c r="K22" s="378" t="str">
        <f t="shared" si="11"/>
        <v/>
      </c>
      <c r="L22" s="378" t="str">
        <f t="shared" si="11"/>
        <v/>
      </c>
      <c r="M22" s="378" t="str">
        <f t="shared" si="11"/>
        <v/>
      </c>
      <c r="N22" s="378" t="str">
        <f t="shared" si="11"/>
        <v/>
      </c>
      <c r="O22" s="378" t="str">
        <f t="shared" si="11"/>
        <v/>
      </c>
      <c r="P22" s="378" t="str">
        <f t="shared" si="11"/>
        <v/>
      </c>
      <c r="Q22" s="378" t="str">
        <f t="shared" si="11"/>
        <v/>
      </c>
      <c r="R22" s="330" t="str">
        <f t="shared" si="11"/>
        <v/>
      </c>
      <c r="S22" s="36">
        <v>0</v>
      </c>
      <c r="T22" s="216">
        <f t="shared" si="8"/>
        <v>0</v>
      </c>
      <c r="U22" s="379" t="str">
        <f t="shared" si="9"/>
        <v/>
      </c>
      <c r="W22" s="332"/>
      <c r="X22" s="233" t="s">
        <v>404</v>
      </c>
      <c r="Y22" s="380" t="s">
        <v>404</v>
      </c>
      <c r="Z22" s="380" t="str">
        <f>IF($Y22="n/a","",IFERROR(COUNTIF($Y$2:$Y22,"="&amp;Y22),""))</f>
        <v/>
      </c>
      <c r="AA22" s="380">
        <f>COUNTIF($X$2:X21,"&lt;"&amp;X22)</f>
        <v>0</v>
      </c>
      <c r="AB22" s="380">
        <v>0</v>
      </c>
      <c r="AC22" s="142">
        <f t="shared" si="7"/>
        <v>0</v>
      </c>
    </row>
    <row r="23" spans="1:29" x14ac:dyDescent="0.2">
      <c r="A23" s="79">
        <v>361</v>
      </c>
      <c r="B23" t="s">
        <v>285</v>
      </c>
      <c r="C23" t="str">
        <f t="shared" si="3"/>
        <v>martyn voormeulen</v>
      </c>
      <c r="D23" s="79" t="s">
        <v>254</v>
      </c>
      <c r="E23" s="382" t="s">
        <v>286</v>
      </c>
      <c r="F23"/>
      <c r="G23" s="79" t="s">
        <v>247</v>
      </c>
      <c r="H23" s="378" t="str">
        <f t="shared" si="11"/>
        <v/>
      </c>
      <c r="I23" s="378" t="str">
        <f t="shared" si="11"/>
        <v/>
      </c>
      <c r="J23" s="378" t="str">
        <f t="shared" si="11"/>
        <v/>
      </c>
      <c r="K23" s="378" t="str">
        <f t="shared" si="11"/>
        <v/>
      </c>
      <c r="L23" s="378" t="str">
        <f t="shared" si="11"/>
        <v/>
      </c>
      <c r="M23" s="378" t="str">
        <f t="shared" si="11"/>
        <v/>
      </c>
      <c r="N23" s="378" t="str">
        <f t="shared" si="11"/>
        <v/>
      </c>
      <c r="O23" s="378" t="str">
        <f t="shared" si="11"/>
        <v/>
      </c>
      <c r="P23" s="378" t="str">
        <f t="shared" si="11"/>
        <v/>
      </c>
      <c r="Q23" s="378" t="str">
        <f t="shared" si="11"/>
        <v/>
      </c>
      <c r="R23" s="330" t="str">
        <f t="shared" si="11"/>
        <v/>
      </c>
      <c r="S23" s="36">
        <v>0</v>
      </c>
      <c r="T23" s="216">
        <f t="shared" si="8"/>
        <v>0</v>
      </c>
      <c r="U23" s="379" t="str">
        <f t="shared" si="9"/>
        <v/>
      </c>
      <c r="W23" s="332"/>
      <c r="X23" s="233" t="s">
        <v>404</v>
      </c>
      <c r="Y23" s="380" t="s">
        <v>404</v>
      </c>
      <c r="Z23" s="380" t="str">
        <f>IF($Y23="n/a","",IFERROR(COUNTIF($Y$2:$Y23,"="&amp;Y23),""))</f>
        <v/>
      </c>
      <c r="AA23" s="380">
        <f>COUNTIF($X$2:X22,"&lt;"&amp;X23)</f>
        <v>0</v>
      </c>
      <c r="AB23" s="380">
        <v>0</v>
      </c>
      <c r="AC23" s="142">
        <f t="shared" si="7"/>
        <v>0</v>
      </c>
    </row>
    <row r="24" spans="1:29" x14ac:dyDescent="0.2">
      <c r="A24" s="79">
        <v>25</v>
      </c>
      <c r="B24" t="s">
        <v>94</v>
      </c>
      <c r="C24" t="str">
        <f t="shared" si="3"/>
        <v>simon mclean</v>
      </c>
      <c r="D24" s="79" t="s">
        <v>22</v>
      </c>
      <c r="E24" s="377" t="s">
        <v>287</v>
      </c>
      <c r="F24" s="389" t="s">
        <v>347</v>
      </c>
      <c r="G24" s="79" t="s">
        <v>114</v>
      </c>
      <c r="H24" s="378" t="str">
        <f t="shared" si="11"/>
        <v/>
      </c>
      <c r="I24" s="378" t="str">
        <f t="shared" si="11"/>
        <v/>
      </c>
      <c r="J24" s="378" t="str">
        <f t="shared" si="11"/>
        <v/>
      </c>
      <c r="K24" s="378" t="str">
        <f t="shared" si="11"/>
        <v/>
      </c>
      <c r="L24" s="378" t="str">
        <f t="shared" si="11"/>
        <v/>
      </c>
      <c r="M24" s="378" t="str">
        <f t="shared" si="11"/>
        <v/>
      </c>
      <c r="N24" s="378">
        <f t="shared" si="11"/>
        <v>100</v>
      </c>
      <c r="O24" s="378" t="str">
        <f t="shared" si="11"/>
        <v/>
      </c>
      <c r="P24" s="378" t="str">
        <f t="shared" si="11"/>
        <v/>
      </c>
      <c r="Q24" s="378" t="str">
        <f t="shared" si="11"/>
        <v/>
      </c>
      <c r="R24" s="330" t="str">
        <f t="shared" si="11"/>
        <v/>
      </c>
      <c r="S24" s="36">
        <v>100</v>
      </c>
      <c r="T24" s="216">
        <f t="shared" si="8"/>
        <v>0</v>
      </c>
      <c r="U24" s="379">
        <f t="shared" si="9"/>
        <v>103.83199999999999</v>
      </c>
      <c r="V24" s="118">
        <f t="shared" si="6"/>
        <v>-0.11899999999998556</v>
      </c>
      <c r="W24" s="332">
        <f t="shared" si="10"/>
        <v>10</v>
      </c>
      <c r="X24" s="233">
        <v>2</v>
      </c>
      <c r="Y24" s="380">
        <v>3</v>
      </c>
      <c r="Z24" s="380">
        <f>IF($Y24="n/a","",IFERROR(COUNTIF($Y$2:$Y24,"="&amp;Y24),""))</f>
        <v>1</v>
      </c>
      <c r="AA24" s="380">
        <f>COUNTIF($X$2:X23,"&lt;"&amp;X24)</f>
        <v>0</v>
      </c>
      <c r="AB24" s="380">
        <v>100</v>
      </c>
      <c r="AC24" s="142">
        <f t="shared" si="7"/>
        <v>110</v>
      </c>
    </row>
    <row r="25" spans="1:29" x14ac:dyDescent="0.2">
      <c r="A25" s="79">
        <v>427</v>
      </c>
      <c r="B25" t="s">
        <v>56</v>
      </c>
      <c r="C25" t="str">
        <f t="shared" si="3"/>
        <v>steve williamsz</v>
      </c>
      <c r="D25" s="79" t="s">
        <v>21</v>
      </c>
      <c r="E25" s="382" t="s">
        <v>288</v>
      </c>
      <c r="F25"/>
      <c r="G25" s="79" t="s">
        <v>114</v>
      </c>
      <c r="H25" s="378" t="str">
        <f t="shared" si="11"/>
        <v/>
      </c>
      <c r="I25" s="378" t="str">
        <f t="shared" si="11"/>
        <v/>
      </c>
      <c r="J25" s="378" t="str">
        <f t="shared" si="11"/>
        <v/>
      </c>
      <c r="K25" s="378" t="str">
        <f t="shared" si="11"/>
        <v/>
      </c>
      <c r="L25" s="378" t="str">
        <f t="shared" si="11"/>
        <v/>
      </c>
      <c r="M25" s="378">
        <f t="shared" si="11"/>
        <v>100</v>
      </c>
      <c r="N25" s="378" t="str">
        <f t="shared" si="11"/>
        <v/>
      </c>
      <c r="O25" s="378" t="str">
        <f t="shared" si="11"/>
        <v/>
      </c>
      <c r="P25" s="378" t="str">
        <f t="shared" si="11"/>
        <v/>
      </c>
      <c r="Q25" s="378" t="str">
        <f t="shared" si="11"/>
        <v/>
      </c>
      <c r="R25" s="330" t="str">
        <f t="shared" si="11"/>
        <v/>
      </c>
      <c r="S25" s="36">
        <v>100</v>
      </c>
      <c r="T25" s="216">
        <f t="shared" si="8"/>
        <v>0</v>
      </c>
      <c r="U25" s="379">
        <f t="shared" si="9"/>
        <v>103.533</v>
      </c>
      <c r="V25" s="118">
        <f t="shared" si="6"/>
        <v>0.23999999999999488</v>
      </c>
      <c r="W25" s="332">
        <f t="shared" si="10"/>
        <v>5</v>
      </c>
      <c r="X25" s="233">
        <v>2</v>
      </c>
      <c r="Y25" s="380">
        <v>4</v>
      </c>
      <c r="Z25" s="380">
        <f>IF($Y25="n/a","",IFERROR(COUNTIF($Y$2:$Y25,"="&amp;Y25),""))</f>
        <v>1</v>
      </c>
      <c r="AA25" s="380">
        <f>COUNTIF($X$2:X24,"&lt;"&amp;X25)</f>
        <v>0</v>
      </c>
      <c r="AB25" s="380">
        <v>100</v>
      </c>
      <c r="AC25" s="142">
        <f t="shared" si="7"/>
        <v>105</v>
      </c>
    </row>
    <row r="26" spans="1:29" x14ac:dyDescent="0.2">
      <c r="A26" s="79">
        <v>88</v>
      </c>
      <c r="B26" s="86" t="s">
        <v>54</v>
      </c>
      <c r="C26" t="str">
        <f t="shared" si="3"/>
        <v>randy stagno navarra</v>
      </c>
      <c r="D26" s="79" t="s">
        <v>44</v>
      </c>
      <c r="E26" s="382" t="s">
        <v>289</v>
      </c>
      <c r="F26"/>
      <c r="G26" s="79" t="s">
        <v>187</v>
      </c>
      <c r="H26" s="378" t="str">
        <f t="shared" si="11"/>
        <v/>
      </c>
      <c r="I26" s="378" t="str">
        <f t="shared" si="11"/>
        <v/>
      </c>
      <c r="J26" s="378" t="str">
        <f t="shared" si="11"/>
        <v/>
      </c>
      <c r="K26" s="378" t="str">
        <f t="shared" si="11"/>
        <v/>
      </c>
      <c r="L26" s="378">
        <f t="shared" si="11"/>
        <v>45</v>
      </c>
      <c r="M26" s="378" t="str">
        <f t="shared" si="11"/>
        <v/>
      </c>
      <c r="N26" s="378" t="str">
        <f t="shared" si="11"/>
        <v/>
      </c>
      <c r="O26" s="378" t="str">
        <f t="shared" si="11"/>
        <v/>
      </c>
      <c r="P26" s="378" t="str">
        <f t="shared" si="11"/>
        <v/>
      </c>
      <c r="Q26" s="378" t="str">
        <f t="shared" si="11"/>
        <v/>
      </c>
      <c r="R26" s="330" t="str">
        <f t="shared" si="11"/>
        <v/>
      </c>
      <c r="S26" s="36">
        <v>45</v>
      </c>
      <c r="T26" s="216">
        <f t="shared" si="8"/>
        <v>-30</v>
      </c>
      <c r="U26" s="379">
        <f t="shared" si="9"/>
        <v>98.62</v>
      </c>
      <c r="V26" s="118">
        <f t="shared" si="6"/>
        <v>5.4969999999999999</v>
      </c>
      <c r="W26" s="332">
        <f t="shared" si="10"/>
        <v>-10</v>
      </c>
      <c r="X26" s="233">
        <v>4</v>
      </c>
      <c r="Y26" s="380">
        <v>7</v>
      </c>
      <c r="Z26" s="380">
        <f>IF($Y26="n/a","",IFERROR(COUNTIF($Y$2:$Y26,"="&amp;Y26),""))</f>
        <v>4</v>
      </c>
      <c r="AA26" s="380">
        <f>COUNTIF($X$2:X25,"&lt;"&amp;X26)</f>
        <v>2</v>
      </c>
      <c r="AB26" s="380">
        <v>15</v>
      </c>
      <c r="AC26" s="142">
        <f t="shared" si="7"/>
        <v>5</v>
      </c>
    </row>
    <row r="27" spans="1:29" x14ac:dyDescent="0.2">
      <c r="A27" s="79">
        <v>92</v>
      </c>
      <c r="B27" t="s">
        <v>290</v>
      </c>
      <c r="C27" t="str">
        <f t="shared" si="3"/>
        <v>les paterson</v>
      </c>
      <c r="D27" s="79" t="s">
        <v>291</v>
      </c>
      <c r="E27" s="382" t="s">
        <v>292</v>
      </c>
      <c r="F27"/>
      <c r="G27" s="79" t="s">
        <v>114</v>
      </c>
      <c r="H27" s="378" t="str">
        <f t="shared" si="11"/>
        <v/>
      </c>
      <c r="I27" s="378" t="str">
        <f t="shared" si="11"/>
        <v/>
      </c>
      <c r="J27" s="378" t="str">
        <f t="shared" si="11"/>
        <v/>
      </c>
      <c r="K27" s="378" t="str">
        <f t="shared" si="11"/>
        <v/>
      </c>
      <c r="L27" s="378" t="str">
        <f t="shared" si="11"/>
        <v/>
      </c>
      <c r="M27" s="378" t="str">
        <f t="shared" si="11"/>
        <v/>
      </c>
      <c r="N27" s="378" t="str">
        <f t="shared" si="11"/>
        <v/>
      </c>
      <c r="O27" s="378" t="str">
        <f t="shared" si="11"/>
        <v/>
      </c>
      <c r="P27" s="378" t="str">
        <f t="shared" si="11"/>
        <v/>
      </c>
      <c r="Q27" s="378" t="str">
        <f t="shared" si="11"/>
        <v/>
      </c>
      <c r="R27" s="330" t="str">
        <f t="shared" si="11"/>
        <v/>
      </c>
      <c r="S27" s="36">
        <v>0</v>
      </c>
      <c r="T27" s="216">
        <f t="shared" si="8"/>
        <v>0</v>
      </c>
      <c r="U27" s="379" t="str">
        <f t="shared" si="9"/>
        <v/>
      </c>
      <c r="W27" s="332"/>
      <c r="X27" s="233" t="s">
        <v>404</v>
      </c>
      <c r="Y27" s="380" t="s">
        <v>404</v>
      </c>
      <c r="Z27" s="380" t="str">
        <f>IF($Y27="n/a","",IFERROR(COUNTIF($Y$2:$Y27,"="&amp;Y27),""))</f>
        <v/>
      </c>
      <c r="AA27" s="380">
        <f>COUNTIF($X$2:X26,"&lt;"&amp;X27)</f>
        <v>0</v>
      </c>
      <c r="AB27" s="380">
        <v>0</v>
      </c>
      <c r="AC27" s="142">
        <f t="shared" si="7"/>
        <v>0</v>
      </c>
    </row>
    <row r="28" spans="1:29" x14ac:dyDescent="0.2">
      <c r="A28" s="79">
        <v>62</v>
      </c>
      <c r="B28" t="s">
        <v>151</v>
      </c>
      <c r="C28" t="str">
        <f t="shared" si="3"/>
        <v>noel heritage</v>
      </c>
      <c r="D28" s="79" t="s">
        <v>21</v>
      </c>
      <c r="E28" s="382" t="s">
        <v>293</v>
      </c>
      <c r="F28"/>
      <c r="G28" s="79" t="s">
        <v>114</v>
      </c>
      <c r="H28" s="378" t="str">
        <f t="shared" si="11"/>
        <v/>
      </c>
      <c r="I28" s="378" t="str">
        <f t="shared" si="11"/>
        <v/>
      </c>
      <c r="J28" s="378" t="str">
        <f t="shared" si="11"/>
        <v/>
      </c>
      <c r="K28" s="378" t="str">
        <f t="shared" si="11"/>
        <v/>
      </c>
      <c r="L28" s="378" t="str">
        <f t="shared" si="11"/>
        <v/>
      </c>
      <c r="M28" s="378">
        <f t="shared" si="11"/>
        <v>75</v>
      </c>
      <c r="N28" s="378" t="str">
        <f t="shared" si="11"/>
        <v/>
      </c>
      <c r="O28" s="378" t="str">
        <f t="shared" si="11"/>
        <v/>
      </c>
      <c r="P28" s="378" t="str">
        <f t="shared" si="11"/>
        <v/>
      </c>
      <c r="Q28" s="378" t="str">
        <f t="shared" si="11"/>
        <v/>
      </c>
      <c r="R28" s="330" t="str">
        <f t="shared" si="11"/>
        <v/>
      </c>
      <c r="S28" s="36">
        <v>75</v>
      </c>
      <c r="T28" s="216">
        <f t="shared" si="8"/>
        <v>0</v>
      </c>
      <c r="U28" s="379">
        <f t="shared" si="9"/>
        <v>103.533</v>
      </c>
      <c r="V28" s="118">
        <f t="shared" si="6"/>
        <v>0.79700000000001125</v>
      </c>
      <c r="W28" s="332">
        <f t="shared" si="10"/>
        <v>5</v>
      </c>
      <c r="X28" s="233">
        <v>2</v>
      </c>
      <c r="Y28" s="380">
        <v>4</v>
      </c>
      <c r="Z28" s="380">
        <f>IF($Y28="n/a","",IFERROR(COUNTIF($Y$2:$Y28,"="&amp;Y28),""))</f>
        <v>2</v>
      </c>
      <c r="AA28" s="380">
        <f>COUNTIF($X$2:X27,"&lt;"&amp;X28)</f>
        <v>0</v>
      </c>
      <c r="AB28" s="380">
        <v>75</v>
      </c>
      <c r="AC28" s="142">
        <f t="shared" si="7"/>
        <v>80</v>
      </c>
    </row>
    <row r="29" spans="1:29" x14ac:dyDescent="0.2">
      <c r="A29" s="79">
        <v>16</v>
      </c>
      <c r="B29" t="s">
        <v>294</v>
      </c>
      <c r="C29" t="str">
        <f t="shared" si="3"/>
        <v>john karayannis</v>
      </c>
      <c r="D29" s="79" t="s">
        <v>254</v>
      </c>
      <c r="E29" s="382" t="s">
        <v>295</v>
      </c>
      <c r="F29"/>
      <c r="G29" s="79" t="s">
        <v>243</v>
      </c>
      <c r="H29" s="378" t="str">
        <f t="shared" si="11"/>
        <v/>
      </c>
      <c r="I29" s="378" t="str">
        <f t="shared" si="11"/>
        <v/>
      </c>
      <c r="J29" s="378" t="str">
        <f t="shared" si="11"/>
        <v/>
      </c>
      <c r="K29" s="378" t="str">
        <f t="shared" si="11"/>
        <v/>
      </c>
      <c r="L29" s="378" t="str">
        <f t="shared" si="11"/>
        <v/>
      </c>
      <c r="M29" s="378" t="str">
        <f t="shared" si="11"/>
        <v/>
      </c>
      <c r="N29" s="378" t="str">
        <f t="shared" si="11"/>
        <v/>
      </c>
      <c r="O29" s="378" t="str">
        <f t="shared" si="11"/>
        <v/>
      </c>
      <c r="P29" s="378" t="str">
        <f t="shared" si="11"/>
        <v/>
      </c>
      <c r="Q29" s="378" t="str">
        <f t="shared" si="11"/>
        <v/>
      </c>
      <c r="R29" s="330" t="str">
        <f t="shared" si="11"/>
        <v/>
      </c>
      <c r="S29" s="36">
        <v>0</v>
      </c>
      <c r="T29" s="216">
        <f t="shared" ref="T29:T35" si="12">AB29-S29</f>
        <v>0</v>
      </c>
      <c r="U29" s="379" t="str">
        <f t="shared" ref="U29:U35" si="13">IFERROR(VLOOKUP(D29,BenchmarksRd4,3,0)*86400,"")</f>
        <v/>
      </c>
      <c r="W29" s="332"/>
      <c r="X29" s="233" t="s">
        <v>404</v>
      </c>
      <c r="Y29" s="380" t="s">
        <v>404</v>
      </c>
      <c r="Z29" s="380" t="str">
        <f>IF($Y29="n/a","",IFERROR(COUNTIF($Y$2:$Y29,"="&amp;Y29),""))</f>
        <v/>
      </c>
      <c r="AA29" s="380" t="e">
        <f>COUNTIF(#REF!,"&lt;"&amp;X29)</f>
        <v>#REF!</v>
      </c>
      <c r="AB29" s="380">
        <v>0</v>
      </c>
      <c r="AC29" s="142">
        <f t="shared" ref="AC29:AC35" si="14">IF(S29=0,0,(S29+T29+W29))</f>
        <v>0</v>
      </c>
    </row>
    <row r="30" spans="1:29" x14ac:dyDescent="0.2">
      <c r="A30" s="79">
        <v>43</v>
      </c>
      <c r="B30" t="s">
        <v>141</v>
      </c>
      <c r="C30" t="str">
        <f t="shared" si="3"/>
        <v>steven cassar</v>
      </c>
      <c r="D30" s="79" t="s">
        <v>16</v>
      </c>
      <c r="E30" s="382" t="s">
        <v>296</v>
      </c>
      <c r="F30"/>
      <c r="G30" s="79" t="s">
        <v>187</v>
      </c>
      <c r="H30" s="378" t="str">
        <f t="shared" si="11"/>
        <v/>
      </c>
      <c r="I30" s="378" t="str">
        <f t="shared" si="11"/>
        <v/>
      </c>
      <c r="J30" s="378">
        <f t="shared" si="11"/>
        <v>75</v>
      </c>
      <c r="K30" s="378" t="str">
        <f t="shared" si="11"/>
        <v/>
      </c>
      <c r="L30" s="378" t="str">
        <f t="shared" si="11"/>
        <v/>
      </c>
      <c r="M30" s="378" t="str">
        <f t="shared" si="11"/>
        <v/>
      </c>
      <c r="N30" s="378" t="str">
        <f t="shared" si="11"/>
        <v/>
      </c>
      <c r="O30" s="378" t="str">
        <f t="shared" si="11"/>
        <v/>
      </c>
      <c r="P30" s="378" t="str">
        <f t="shared" si="11"/>
        <v/>
      </c>
      <c r="Q30" s="378" t="str">
        <f t="shared" si="11"/>
        <v/>
      </c>
      <c r="R30" s="330" t="str">
        <f t="shared" si="11"/>
        <v/>
      </c>
      <c r="S30" s="36">
        <v>75</v>
      </c>
      <c r="T30" s="216">
        <f t="shared" si="12"/>
        <v>-60</v>
      </c>
      <c r="U30" s="379">
        <f t="shared" si="13"/>
        <v>95.86699999999999</v>
      </c>
      <c r="V30" s="118">
        <f t="shared" ref="V30:V35" si="15">IF(D30="-"," ",(($E30*86400)-U30))</f>
        <v>8.6770000000000067</v>
      </c>
      <c r="W30" s="332">
        <f t="shared" ref="W30:W35" si="16">IF(V30=" "," ",IF(V30&lt;=0,10,IF(V30&lt;1,5,IF(V30&lt;2,0,IF(V30&lt;3,-5,-10)))))</f>
        <v>-10</v>
      </c>
      <c r="X30" s="233">
        <v>5</v>
      </c>
      <c r="Y30" s="380">
        <v>9</v>
      </c>
      <c r="Z30" s="380">
        <f>IF($Y30="n/a","",IFERROR(COUNTIF($Y$2:$Y30,"="&amp;Y30),""))</f>
        <v>2</v>
      </c>
      <c r="AA30" s="380">
        <f>COUNTIF($X$2:X29,"&lt;"&amp;X30)</f>
        <v>10</v>
      </c>
      <c r="AB30" s="380">
        <v>15</v>
      </c>
      <c r="AC30" s="142">
        <f t="shared" si="14"/>
        <v>5</v>
      </c>
    </row>
    <row r="31" spans="1:29" x14ac:dyDescent="0.2">
      <c r="A31" s="79">
        <v>953</v>
      </c>
      <c r="B31" t="s">
        <v>297</v>
      </c>
      <c r="C31" t="str">
        <f t="shared" si="3"/>
        <v>jamie martin</v>
      </c>
      <c r="D31" s="79" t="s">
        <v>254</v>
      </c>
      <c r="E31" s="382" t="s">
        <v>298</v>
      </c>
      <c r="F31"/>
      <c r="G31" s="79" t="s">
        <v>251</v>
      </c>
      <c r="H31" s="378" t="str">
        <f t="shared" si="11"/>
        <v/>
      </c>
      <c r="I31" s="378" t="str">
        <f t="shared" si="11"/>
        <v/>
      </c>
      <c r="J31" s="378" t="str">
        <f t="shared" si="11"/>
        <v/>
      </c>
      <c r="K31" s="378" t="str">
        <f t="shared" si="11"/>
        <v/>
      </c>
      <c r="L31" s="378" t="str">
        <f t="shared" si="11"/>
        <v/>
      </c>
      <c r="M31" s="378" t="str">
        <f t="shared" si="11"/>
        <v/>
      </c>
      <c r="N31" s="378" t="str">
        <f t="shared" si="11"/>
        <v/>
      </c>
      <c r="O31" s="378" t="str">
        <f t="shared" si="11"/>
        <v/>
      </c>
      <c r="P31" s="378" t="str">
        <f t="shared" si="11"/>
        <v/>
      </c>
      <c r="Q31" s="378" t="str">
        <f t="shared" si="11"/>
        <v/>
      </c>
      <c r="R31" s="330" t="str">
        <f t="shared" si="11"/>
        <v/>
      </c>
      <c r="S31" s="36">
        <v>0</v>
      </c>
      <c r="T31" s="216">
        <f t="shared" si="12"/>
        <v>0</v>
      </c>
      <c r="U31" s="379" t="str">
        <f t="shared" si="13"/>
        <v/>
      </c>
      <c r="W31" s="332"/>
      <c r="X31" s="233" t="s">
        <v>404</v>
      </c>
      <c r="Y31" s="380" t="s">
        <v>404</v>
      </c>
      <c r="Z31" s="380" t="str">
        <f>IF($Y31="n/a","",IFERROR(COUNTIF($Y$2:$Y31,"="&amp;Y31),""))</f>
        <v/>
      </c>
      <c r="AA31" s="380">
        <f>COUNTIF($X$2:X30,"&lt;"&amp;X31)</f>
        <v>0</v>
      </c>
      <c r="AB31" s="380">
        <v>0</v>
      </c>
      <c r="AC31" s="142">
        <f t="shared" si="14"/>
        <v>0</v>
      </c>
    </row>
    <row r="32" spans="1:29" x14ac:dyDescent="0.2">
      <c r="A32" s="79">
        <v>470</v>
      </c>
      <c r="B32" t="s">
        <v>299</v>
      </c>
      <c r="C32" t="str">
        <f t="shared" si="3"/>
        <v>matthew tarrant</v>
      </c>
      <c r="D32" s="79" t="s">
        <v>254</v>
      </c>
      <c r="E32" s="382" t="s">
        <v>300</v>
      </c>
      <c r="F32"/>
      <c r="G32" s="79" t="s">
        <v>256</v>
      </c>
      <c r="H32" s="378" t="str">
        <f t="shared" ref="H32:R35" si="17">IF($D32=H$1,$S32,"")</f>
        <v/>
      </c>
      <c r="I32" s="378" t="str">
        <f t="shared" si="17"/>
        <v/>
      </c>
      <c r="J32" s="378" t="str">
        <f t="shared" si="17"/>
        <v/>
      </c>
      <c r="K32" s="378" t="str">
        <f t="shared" si="17"/>
        <v/>
      </c>
      <c r="L32" s="378" t="str">
        <f t="shared" si="17"/>
        <v/>
      </c>
      <c r="M32" s="378" t="str">
        <f t="shared" si="17"/>
        <v/>
      </c>
      <c r="N32" s="378" t="str">
        <f t="shared" si="17"/>
        <v/>
      </c>
      <c r="O32" s="378" t="str">
        <f t="shared" si="17"/>
        <v/>
      </c>
      <c r="P32" s="378" t="str">
        <f t="shared" si="17"/>
        <v/>
      </c>
      <c r="Q32" s="378" t="str">
        <f t="shared" si="17"/>
        <v/>
      </c>
      <c r="R32" s="330" t="str">
        <f t="shared" si="17"/>
        <v/>
      </c>
      <c r="S32" s="36">
        <v>0</v>
      </c>
      <c r="T32" s="216">
        <f t="shared" si="12"/>
        <v>0</v>
      </c>
      <c r="U32" s="379" t="str">
        <f t="shared" si="13"/>
        <v/>
      </c>
      <c r="W32" s="332"/>
      <c r="X32" s="233" t="s">
        <v>404</v>
      </c>
      <c r="Y32" s="380" t="s">
        <v>404</v>
      </c>
      <c r="Z32" s="380" t="str">
        <f>IF($Y32="n/a","",IFERROR(COUNTIF($Y$2:$Y32,"="&amp;Y32),""))</f>
        <v/>
      </c>
      <c r="AA32" s="380">
        <f>COUNTIF($X$2:X31,"&lt;"&amp;X32)</f>
        <v>0</v>
      </c>
      <c r="AB32" s="380">
        <v>0</v>
      </c>
      <c r="AC32" s="142">
        <f t="shared" si="14"/>
        <v>0</v>
      </c>
    </row>
    <row r="33" spans="1:29" x14ac:dyDescent="0.2">
      <c r="A33" s="79">
        <v>34</v>
      </c>
      <c r="B33" t="s">
        <v>301</v>
      </c>
      <c r="C33" t="str">
        <f t="shared" si="3"/>
        <v>gerardo martin</v>
      </c>
      <c r="D33" s="79" t="s">
        <v>254</v>
      </c>
      <c r="E33" s="382" t="s">
        <v>302</v>
      </c>
      <c r="F33"/>
      <c r="G33" s="79" t="s">
        <v>243</v>
      </c>
      <c r="H33" s="378" t="str">
        <f t="shared" si="17"/>
        <v/>
      </c>
      <c r="I33" s="378" t="str">
        <f t="shared" si="17"/>
        <v/>
      </c>
      <c r="J33" s="378" t="str">
        <f t="shared" si="17"/>
        <v/>
      </c>
      <c r="K33" s="378" t="str">
        <f t="shared" si="17"/>
        <v/>
      </c>
      <c r="L33" s="378" t="str">
        <f t="shared" si="17"/>
        <v/>
      </c>
      <c r="M33" s="378" t="str">
        <f t="shared" si="17"/>
        <v/>
      </c>
      <c r="N33" s="378" t="str">
        <f t="shared" si="17"/>
        <v/>
      </c>
      <c r="O33" s="378" t="str">
        <f t="shared" si="17"/>
        <v/>
      </c>
      <c r="P33" s="378" t="str">
        <f t="shared" si="17"/>
        <v/>
      </c>
      <c r="Q33" s="378" t="str">
        <f t="shared" si="17"/>
        <v/>
      </c>
      <c r="R33" s="330" t="str">
        <f t="shared" si="17"/>
        <v/>
      </c>
      <c r="S33" s="36">
        <v>0</v>
      </c>
      <c r="T33" s="216">
        <f t="shared" si="12"/>
        <v>0</v>
      </c>
      <c r="U33" s="379" t="str">
        <f t="shared" si="13"/>
        <v/>
      </c>
      <c r="W33" s="332"/>
      <c r="X33" s="233" t="s">
        <v>404</v>
      </c>
      <c r="Y33" s="380" t="s">
        <v>404</v>
      </c>
      <c r="Z33" s="380" t="str">
        <f>IF($Y33="n/a","",IFERROR(COUNTIF($Y$2:$Y33,"="&amp;Y33),""))</f>
        <v/>
      </c>
      <c r="AA33" s="380">
        <f>COUNTIF($X$2:X32,"&lt;"&amp;X33)</f>
        <v>0</v>
      </c>
      <c r="AB33" s="380">
        <v>0</v>
      </c>
      <c r="AC33" s="142">
        <f t="shared" si="14"/>
        <v>0</v>
      </c>
    </row>
    <row r="34" spans="1:29" x14ac:dyDescent="0.2">
      <c r="A34" s="79">
        <v>119</v>
      </c>
      <c r="B34" t="s">
        <v>154</v>
      </c>
      <c r="C34" t="str">
        <f t="shared" si="3"/>
        <v>peter dannock</v>
      </c>
      <c r="D34" s="79" t="s">
        <v>21</v>
      </c>
      <c r="E34" s="382" t="s">
        <v>303</v>
      </c>
      <c r="F34"/>
      <c r="G34" s="79" t="s">
        <v>247</v>
      </c>
      <c r="H34" s="378" t="str">
        <f t="shared" si="17"/>
        <v/>
      </c>
      <c r="I34" s="378" t="str">
        <f t="shared" si="17"/>
        <v/>
      </c>
      <c r="J34" s="378" t="str">
        <f t="shared" si="17"/>
        <v/>
      </c>
      <c r="K34" s="378" t="str">
        <f t="shared" si="17"/>
        <v/>
      </c>
      <c r="L34" s="378" t="str">
        <f t="shared" si="17"/>
        <v/>
      </c>
      <c r="M34" s="378">
        <f t="shared" si="17"/>
        <v>60</v>
      </c>
      <c r="N34" s="378" t="str">
        <f t="shared" si="17"/>
        <v/>
      </c>
      <c r="O34" s="378" t="str">
        <f t="shared" si="17"/>
        <v/>
      </c>
      <c r="P34" s="378" t="str">
        <f t="shared" si="17"/>
        <v/>
      </c>
      <c r="Q34" s="378" t="str">
        <f t="shared" si="17"/>
        <v/>
      </c>
      <c r="R34" s="330" t="str">
        <f t="shared" si="17"/>
        <v/>
      </c>
      <c r="S34" s="36">
        <v>60</v>
      </c>
      <c r="T34" s="216">
        <f t="shared" si="12"/>
        <v>0</v>
      </c>
      <c r="U34" s="379">
        <f t="shared" si="13"/>
        <v>103.533</v>
      </c>
      <c r="V34" s="118">
        <f t="shared" si="15"/>
        <v>1.9059999999999917</v>
      </c>
      <c r="W34" s="332">
        <f t="shared" si="16"/>
        <v>0</v>
      </c>
      <c r="X34" s="233">
        <v>2</v>
      </c>
      <c r="Y34" s="380">
        <v>4</v>
      </c>
      <c r="Z34" s="380">
        <f>IF($Y34="n/a","",IFERROR(COUNTIF($Y$2:$Y34,"="&amp;Y34),""))</f>
        <v>3</v>
      </c>
      <c r="AA34" s="380">
        <f>COUNTIF($X$2:X33,"&lt;"&amp;X34)</f>
        <v>0</v>
      </c>
      <c r="AB34" s="380">
        <v>60</v>
      </c>
      <c r="AC34" s="142">
        <f t="shared" si="14"/>
        <v>60</v>
      </c>
    </row>
    <row r="35" spans="1:29" x14ac:dyDescent="0.2">
      <c r="A35" s="79">
        <v>98</v>
      </c>
      <c r="B35" t="s">
        <v>160</v>
      </c>
      <c r="C35" t="str">
        <f t="shared" si="3"/>
        <v>simon acfield</v>
      </c>
      <c r="D35" s="79" t="s">
        <v>44</v>
      </c>
      <c r="E35" s="382" t="s">
        <v>304</v>
      </c>
      <c r="F35"/>
      <c r="G35" s="79" t="s">
        <v>114</v>
      </c>
      <c r="H35" s="378" t="str">
        <f t="shared" si="17"/>
        <v/>
      </c>
      <c r="I35" s="378" t="str">
        <f t="shared" si="17"/>
        <v/>
      </c>
      <c r="J35" s="378" t="str">
        <f t="shared" si="17"/>
        <v/>
      </c>
      <c r="K35" s="378" t="str">
        <f t="shared" si="17"/>
        <v/>
      </c>
      <c r="L35" s="378">
        <f t="shared" si="17"/>
        <v>30</v>
      </c>
      <c r="M35" s="378" t="str">
        <f t="shared" si="17"/>
        <v/>
      </c>
      <c r="N35" s="378" t="str">
        <f t="shared" si="17"/>
        <v/>
      </c>
      <c r="O35" s="378" t="str">
        <f t="shared" si="17"/>
        <v/>
      </c>
      <c r="P35" s="378" t="str">
        <f t="shared" si="17"/>
        <v/>
      </c>
      <c r="Q35" s="378" t="str">
        <f t="shared" si="17"/>
        <v/>
      </c>
      <c r="R35" s="330" t="str">
        <f t="shared" si="17"/>
        <v/>
      </c>
      <c r="S35" s="36">
        <v>30</v>
      </c>
      <c r="T35" s="216">
        <f t="shared" si="12"/>
        <v>-15</v>
      </c>
      <c r="U35" s="379">
        <f t="shared" si="13"/>
        <v>98.62</v>
      </c>
      <c r="V35" s="118">
        <f t="shared" si="15"/>
        <v>6.8389999999999844</v>
      </c>
      <c r="W35" s="332">
        <f t="shared" si="16"/>
        <v>-10</v>
      </c>
      <c r="X35" s="233">
        <v>4</v>
      </c>
      <c r="Y35" s="380">
        <v>7</v>
      </c>
      <c r="Z35" s="380">
        <f>IF($Y35="n/a","",IFERROR(COUNTIF($Y$2:$Y35,"="&amp;Y35),""))</f>
        <v>5</v>
      </c>
      <c r="AA35" s="380">
        <f>COUNTIF($X$2:X34,"&lt;"&amp;X35)</f>
        <v>4</v>
      </c>
      <c r="AB35" s="380">
        <v>15</v>
      </c>
      <c r="AC35" s="142">
        <f t="shared" si="14"/>
        <v>5</v>
      </c>
    </row>
    <row r="36" spans="1:29" x14ac:dyDescent="0.2">
      <c r="A36" s="79">
        <v>35</v>
      </c>
      <c r="B36" t="s">
        <v>305</v>
      </c>
      <c r="C36" t="str">
        <f t="shared" si="3"/>
        <v>keith monaghan</v>
      </c>
      <c r="D36" s="79" t="s">
        <v>254</v>
      </c>
      <c r="E36" s="382" t="s">
        <v>306</v>
      </c>
      <c r="F36"/>
      <c r="G36" s="79" t="s">
        <v>251</v>
      </c>
      <c r="H36" s="378" t="str">
        <f t="shared" ref="H36:R48" si="18">IF($D36=H$1,$S36,"")</f>
        <v/>
      </c>
      <c r="I36" s="378" t="str">
        <f t="shared" si="18"/>
        <v/>
      </c>
      <c r="J36" s="378" t="str">
        <f t="shared" si="18"/>
        <v/>
      </c>
      <c r="K36" s="378" t="str">
        <f t="shared" si="18"/>
        <v/>
      </c>
      <c r="L36" s="378" t="str">
        <f t="shared" si="18"/>
        <v/>
      </c>
      <c r="M36" s="378" t="str">
        <f t="shared" si="18"/>
        <v/>
      </c>
      <c r="N36" s="378" t="str">
        <f t="shared" si="18"/>
        <v/>
      </c>
      <c r="O36" s="378" t="str">
        <f t="shared" si="18"/>
        <v/>
      </c>
      <c r="P36" s="378" t="str">
        <f t="shared" si="18"/>
        <v/>
      </c>
      <c r="Q36" s="378" t="str">
        <f t="shared" si="18"/>
        <v/>
      </c>
      <c r="R36" s="330" t="str">
        <f t="shared" si="18"/>
        <v/>
      </c>
      <c r="S36" s="36">
        <v>0</v>
      </c>
      <c r="T36" s="216">
        <f t="shared" ref="T36:T48" si="19">AB36-S36</f>
        <v>0</v>
      </c>
      <c r="U36" s="379" t="str">
        <f t="shared" ref="U36:U48" si="20">IFERROR(VLOOKUP(D36,BenchmarksRd4,3,0)*86400,"")</f>
        <v/>
      </c>
      <c r="W36" s="332"/>
      <c r="X36" s="233" t="s">
        <v>404</v>
      </c>
      <c r="Y36" s="380" t="s">
        <v>404</v>
      </c>
      <c r="Z36" s="380" t="str">
        <f>IF($Y36="n/a","",IFERROR(COUNTIF($Y$2:$Y36,"="&amp;Y36),""))</f>
        <v/>
      </c>
      <c r="AA36" s="380">
        <f>COUNTIF($X$2:X2,"&lt;"&amp;X36)</f>
        <v>0</v>
      </c>
      <c r="AB36" s="380">
        <v>0</v>
      </c>
      <c r="AC36" s="142">
        <f t="shared" ref="AC36:AC48" si="21">IF(S36=0,0,(S36+T36+W36))</f>
        <v>0</v>
      </c>
    </row>
    <row r="37" spans="1:29" x14ac:dyDescent="0.2">
      <c r="A37" s="79">
        <v>22</v>
      </c>
      <c r="B37" t="s">
        <v>307</v>
      </c>
      <c r="C37" t="str">
        <f t="shared" si="3"/>
        <v>michael demaio</v>
      </c>
      <c r="D37" s="79" t="s">
        <v>254</v>
      </c>
      <c r="E37" s="382" t="s">
        <v>308</v>
      </c>
      <c r="F37"/>
      <c r="G37" s="79" t="s">
        <v>114</v>
      </c>
      <c r="H37" s="378" t="str">
        <f t="shared" si="18"/>
        <v/>
      </c>
      <c r="I37" s="378" t="str">
        <f t="shared" si="18"/>
        <v/>
      </c>
      <c r="J37" s="378" t="str">
        <f t="shared" si="18"/>
        <v/>
      </c>
      <c r="K37" s="378" t="str">
        <f t="shared" si="18"/>
        <v/>
      </c>
      <c r="L37" s="378" t="str">
        <f t="shared" si="18"/>
        <v/>
      </c>
      <c r="M37" s="378" t="str">
        <f t="shared" si="18"/>
        <v/>
      </c>
      <c r="N37" s="378" t="str">
        <f t="shared" si="18"/>
        <v/>
      </c>
      <c r="O37" s="378" t="str">
        <f t="shared" si="18"/>
        <v/>
      </c>
      <c r="P37" s="378" t="str">
        <f t="shared" si="18"/>
        <v/>
      </c>
      <c r="Q37" s="378" t="str">
        <f t="shared" si="18"/>
        <v/>
      </c>
      <c r="R37" s="330" t="str">
        <f t="shared" si="18"/>
        <v/>
      </c>
      <c r="S37" s="36">
        <v>0</v>
      </c>
      <c r="T37" s="216">
        <f t="shared" si="19"/>
        <v>0</v>
      </c>
      <c r="U37" s="379" t="str">
        <f t="shared" si="20"/>
        <v/>
      </c>
      <c r="W37" s="332"/>
      <c r="X37" s="233" t="s">
        <v>404</v>
      </c>
      <c r="Y37" s="380" t="s">
        <v>404</v>
      </c>
      <c r="Z37" s="380" t="str">
        <f>IF($Y37="n/a","",IFERROR(COUNTIF($Y$2:$Y37,"="&amp;Y37),""))</f>
        <v/>
      </c>
      <c r="AA37" s="380">
        <f>COUNTIF($X$2:X36,"&lt;"&amp;X37)</f>
        <v>0</v>
      </c>
      <c r="AB37" s="380">
        <v>0</v>
      </c>
      <c r="AC37" s="142">
        <f t="shared" si="21"/>
        <v>0</v>
      </c>
    </row>
    <row r="38" spans="1:29" x14ac:dyDescent="0.2">
      <c r="A38" s="79">
        <v>54</v>
      </c>
      <c r="B38" t="s">
        <v>309</v>
      </c>
      <c r="C38" t="str">
        <f t="shared" si="3"/>
        <v>andrew digney</v>
      </c>
      <c r="D38" s="79" t="s">
        <v>254</v>
      </c>
      <c r="E38" s="382" t="s">
        <v>310</v>
      </c>
      <c r="F38"/>
      <c r="G38" s="79" t="s">
        <v>114</v>
      </c>
      <c r="H38" s="378" t="str">
        <f t="shared" si="18"/>
        <v/>
      </c>
      <c r="I38" s="378" t="str">
        <f t="shared" si="18"/>
        <v/>
      </c>
      <c r="J38" s="378" t="str">
        <f t="shared" si="18"/>
        <v/>
      </c>
      <c r="K38" s="378" t="str">
        <f t="shared" si="18"/>
        <v/>
      </c>
      <c r="L38" s="378" t="str">
        <f t="shared" si="18"/>
        <v/>
      </c>
      <c r="M38" s="378" t="str">
        <f t="shared" si="18"/>
        <v/>
      </c>
      <c r="N38" s="378" t="str">
        <f t="shared" si="18"/>
        <v/>
      </c>
      <c r="O38" s="378" t="str">
        <f t="shared" si="18"/>
        <v/>
      </c>
      <c r="P38" s="378" t="str">
        <f t="shared" si="18"/>
        <v/>
      </c>
      <c r="Q38" s="378" t="str">
        <f t="shared" si="18"/>
        <v/>
      </c>
      <c r="R38" s="330" t="str">
        <f t="shared" si="18"/>
        <v/>
      </c>
      <c r="S38" s="36">
        <v>0</v>
      </c>
      <c r="T38" s="216">
        <f t="shared" si="19"/>
        <v>0</v>
      </c>
      <c r="U38" s="379" t="str">
        <f t="shared" si="20"/>
        <v/>
      </c>
      <c r="W38" s="332"/>
      <c r="X38" s="233" t="s">
        <v>404</v>
      </c>
      <c r="Y38" s="380" t="s">
        <v>404</v>
      </c>
      <c r="Z38" s="380" t="str">
        <f>IF($Y38="n/a","",IFERROR(COUNTIF($Y$2:$Y38,"="&amp;Y38),""))</f>
        <v/>
      </c>
      <c r="AA38" s="380">
        <f>COUNTIF($X$2:X37,"&lt;"&amp;X38)</f>
        <v>0</v>
      </c>
      <c r="AB38" s="380">
        <v>0</v>
      </c>
      <c r="AC38" s="142">
        <f t="shared" si="21"/>
        <v>0</v>
      </c>
    </row>
    <row r="39" spans="1:29" x14ac:dyDescent="0.2">
      <c r="A39" s="79">
        <v>2</v>
      </c>
      <c r="B39" t="s">
        <v>311</v>
      </c>
      <c r="C39" t="str">
        <f t="shared" si="3"/>
        <v>jason atkins</v>
      </c>
      <c r="D39" s="79" t="s">
        <v>254</v>
      </c>
      <c r="E39" s="382" t="s">
        <v>312</v>
      </c>
      <c r="F39"/>
      <c r="G39" s="79" t="s">
        <v>251</v>
      </c>
      <c r="H39" s="378" t="str">
        <f t="shared" si="18"/>
        <v/>
      </c>
      <c r="I39" s="378" t="str">
        <f t="shared" si="18"/>
        <v/>
      </c>
      <c r="J39" s="378" t="str">
        <f t="shared" si="18"/>
        <v/>
      </c>
      <c r="K39" s="378" t="str">
        <f t="shared" si="18"/>
        <v/>
      </c>
      <c r="L39" s="378" t="str">
        <f t="shared" si="18"/>
        <v/>
      </c>
      <c r="M39" s="378" t="str">
        <f t="shared" si="18"/>
        <v/>
      </c>
      <c r="N39" s="378" t="str">
        <f t="shared" si="18"/>
        <v/>
      </c>
      <c r="O39" s="378" t="str">
        <f t="shared" si="18"/>
        <v/>
      </c>
      <c r="P39" s="378" t="str">
        <f t="shared" si="18"/>
        <v/>
      </c>
      <c r="Q39" s="378" t="str">
        <f t="shared" si="18"/>
        <v/>
      </c>
      <c r="R39" s="330" t="str">
        <f t="shared" si="18"/>
        <v/>
      </c>
      <c r="S39" s="36">
        <v>0</v>
      </c>
      <c r="T39" s="216">
        <f t="shared" si="19"/>
        <v>0</v>
      </c>
      <c r="U39" s="379" t="str">
        <f t="shared" si="20"/>
        <v/>
      </c>
      <c r="W39" s="332"/>
      <c r="X39" s="233" t="s">
        <v>404</v>
      </c>
      <c r="Y39" s="380" t="s">
        <v>404</v>
      </c>
      <c r="Z39" s="380" t="str">
        <f>IF($Y39="n/a","",IFERROR(COUNTIF($Y$2:$Y39,"="&amp;Y39),""))</f>
        <v/>
      </c>
      <c r="AA39" s="380">
        <f>COUNTIF($X$2:X38,"&lt;"&amp;X39)</f>
        <v>0</v>
      </c>
      <c r="AB39" s="380">
        <v>0</v>
      </c>
      <c r="AC39" s="142">
        <f t="shared" si="21"/>
        <v>0</v>
      </c>
    </row>
    <row r="40" spans="1:29" x14ac:dyDescent="0.2">
      <c r="A40" s="79">
        <v>26</v>
      </c>
      <c r="B40" t="s">
        <v>55</v>
      </c>
      <c r="C40" t="str">
        <f t="shared" si="3"/>
        <v>robert downes</v>
      </c>
      <c r="D40" s="79" t="s">
        <v>45</v>
      </c>
      <c r="E40" s="382" t="s">
        <v>313</v>
      </c>
      <c r="F40"/>
      <c r="G40" s="79" t="s">
        <v>114</v>
      </c>
      <c r="H40" s="378" t="str">
        <f t="shared" si="18"/>
        <v/>
      </c>
      <c r="I40" s="378" t="str">
        <f t="shared" si="18"/>
        <v/>
      </c>
      <c r="J40" s="378" t="str">
        <f t="shared" si="18"/>
        <v/>
      </c>
      <c r="K40" s="378">
        <f t="shared" si="18"/>
        <v>45</v>
      </c>
      <c r="L40" s="378" t="str">
        <f t="shared" si="18"/>
        <v/>
      </c>
      <c r="M40" s="378" t="str">
        <f t="shared" si="18"/>
        <v/>
      </c>
      <c r="N40" s="378" t="str">
        <f t="shared" si="18"/>
        <v/>
      </c>
      <c r="O40" s="378" t="str">
        <f t="shared" si="18"/>
        <v/>
      </c>
      <c r="P40" s="378" t="str">
        <f t="shared" si="18"/>
        <v/>
      </c>
      <c r="Q40" s="378" t="str">
        <f t="shared" si="18"/>
        <v/>
      </c>
      <c r="R40" s="330" t="str">
        <f t="shared" si="18"/>
        <v/>
      </c>
      <c r="S40" s="36">
        <v>45</v>
      </c>
      <c r="T40" s="216">
        <f t="shared" si="19"/>
        <v>-30</v>
      </c>
      <c r="U40" s="379">
        <f t="shared" si="20"/>
        <v>98.789999999999992</v>
      </c>
      <c r="V40" s="118">
        <f t="shared" ref="V40:V48" si="22">IF(D40="-"," ",(($E40*86400)-U40))</f>
        <v>7.6650000000000063</v>
      </c>
      <c r="W40" s="332">
        <f t="shared" ref="W40:W48" si="23">IF(V40=" "," ",IF(V40&lt;=0,10,IF(V40&lt;1,5,IF(V40&lt;2,0,IF(V40&lt;3,-5,-10)))))</f>
        <v>-10</v>
      </c>
      <c r="X40" s="233">
        <v>4</v>
      </c>
      <c r="Y40" s="380">
        <v>8</v>
      </c>
      <c r="Z40" s="380">
        <f>IF($Y40="n/a","",IFERROR(COUNTIF($Y$2:$Y40,"="&amp;Y40),""))</f>
        <v>4</v>
      </c>
      <c r="AA40" s="380">
        <f>COUNTIF($X$2:X39,"&lt;"&amp;X40)</f>
        <v>4</v>
      </c>
      <c r="AB40" s="380">
        <v>15</v>
      </c>
      <c r="AC40" s="142">
        <f t="shared" si="21"/>
        <v>5</v>
      </c>
    </row>
    <row r="41" spans="1:29" x14ac:dyDescent="0.2">
      <c r="A41" s="79">
        <v>205</v>
      </c>
      <c r="B41" t="s">
        <v>175</v>
      </c>
      <c r="C41" t="str">
        <f t="shared" si="3"/>
        <v>john reid</v>
      </c>
      <c r="D41" s="79" t="s">
        <v>112</v>
      </c>
      <c r="E41" s="382" t="s">
        <v>314</v>
      </c>
      <c r="F41"/>
      <c r="G41" s="79" t="s">
        <v>251</v>
      </c>
      <c r="H41" s="378" t="str">
        <f t="shared" si="18"/>
        <v/>
      </c>
      <c r="I41" s="378" t="str">
        <f t="shared" si="18"/>
        <v/>
      </c>
      <c r="J41" s="378" t="str">
        <f t="shared" si="18"/>
        <v/>
      </c>
      <c r="K41" s="378" t="str">
        <f t="shared" si="18"/>
        <v/>
      </c>
      <c r="L41" s="378" t="str">
        <f t="shared" si="18"/>
        <v/>
      </c>
      <c r="M41" s="378" t="str">
        <f t="shared" si="18"/>
        <v/>
      </c>
      <c r="N41" s="378" t="str">
        <f t="shared" si="18"/>
        <v/>
      </c>
      <c r="O41" s="378" t="str">
        <f t="shared" si="18"/>
        <v/>
      </c>
      <c r="P41" s="378" t="str">
        <f t="shared" si="18"/>
        <v/>
      </c>
      <c r="Q41" s="378" t="str">
        <f t="shared" si="18"/>
        <v/>
      </c>
      <c r="R41" s="330" t="str">
        <f t="shared" si="18"/>
        <v/>
      </c>
      <c r="S41" s="36">
        <v>0</v>
      </c>
      <c r="T41" s="216">
        <f t="shared" si="19"/>
        <v>0</v>
      </c>
      <c r="U41" s="379" t="str">
        <f t="shared" si="20"/>
        <v/>
      </c>
      <c r="W41" s="332"/>
      <c r="X41" s="233" t="s">
        <v>404</v>
      </c>
      <c r="Y41" s="380" t="s">
        <v>404</v>
      </c>
      <c r="Z41" s="380" t="str">
        <f>IF($Y41="n/a","",IFERROR(COUNTIF($Y$2:$Y41,"="&amp;Y41),""))</f>
        <v/>
      </c>
      <c r="AA41" s="380">
        <f>COUNTIF($X$2:X40,"&lt;"&amp;X41)</f>
        <v>0</v>
      </c>
      <c r="AB41" s="380">
        <v>0</v>
      </c>
      <c r="AC41" s="142">
        <f t="shared" si="21"/>
        <v>0</v>
      </c>
    </row>
    <row r="42" spans="1:29" x14ac:dyDescent="0.2">
      <c r="A42" s="79">
        <v>50</v>
      </c>
      <c r="B42" t="s">
        <v>315</v>
      </c>
      <c r="C42" t="str">
        <f t="shared" si="3"/>
        <v>allan gibson</v>
      </c>
      <c r="D42" s="79" t="s">
        <v>254</v>
      </c>
      <c r="E42" s="382" t="s">
        <v>316</v>
      </c>
      <c r="F42"/>
      <c r="G42" s="79" t="s">
        <v>251</v>
      </c>
      <c r="H42" s="378" t="str">
        <f t="shared" si="18"/>
        <v/>
      </c>
      <c r="I42" s="378" t="str">
        <f t="shared" si="18"/>
        <v/>
      </c>
      <c r="J42" s="378" t="str">
        <f t="shared" si="18"/>
        <v/>
      </c>
      <c r="K42" s="378" t="str">
        <f t="shared" si="18"/>
        <v/>
      </c>
      <c r="L42" s="378" t="str">
        <f t="shared" si="18"/>
        <v/>
      </c>
      <c r="M42" s="378" t="str">
        <f t="shared" si="18"/>
        <v/>
      </c>
      <c r="N42" s="378" t="str">
        <f t="shared" si="18"/>
        <v/>
      </c>
      <c r="O42" s="378" t="str">
        <f t="shared" si="18"/>
        <v/>
      </c>
      <c r="P42" s="378" t="str">
        <f t="shared" si="18"/>
        <v/>
      </c>
      <c r="Q42" s="378" t="str">
        <f t="shared" si="18"/>
        <v/>
      </c>
      <c r="R42" s="330" t="str">
        <f t="shared" si="18"/>
        <v/>
      </c>
      <c r="S42" s="36">
        <v>0</v>
      </c>
      <c r="T42" s="216">
        <f t="shared" si="19"/>
        <v>0</v>
      </c>
      <c r="U42" s="379" t="str">
        <f t="shared" si="20"/>
        <v/>
      </c>
      <c r="W42" s="332"/>
      <c r="X42" s="233" t="s">
        <v>404</v>
      </c>
      <c r="Y42" s="380" t="s">
        <v>404</v>
      </c>
      <c r="Z42" s="380" t="str">
        <f>IF($Y42="n/a","",IFERROR(COUNTIF($Y$2:$Y42,"="&amp;Y42),""))</f>
        <v/>
      </c>
      <c r="AA42" s="380">
        <f>COUNTIF($X$2:X41,"&lt;"&amp;X42)</f>
        <v>0</v>
      </c>
      <c r="AB42" s="380">
        <v>0</v>
      </c>
      <c r="AC42" s="142">
        <f t="shared" si="21"/>
        <v>0</v>
      </c>
    </row>
    <row r="43" spans="1:29" x14ac:dyDescent="0.2">
      <c r="A43" s="79">
        <v>60</v>
      </c>
      <c r="B43" t="s">
        <v>317</v>
      </c>
      <c r="C43" t="str">
        <f t="shared" si="3"/>
        <v>sean byers</v>
      </c>
      <c r="D43" s="79" t="s">
        <v>254</v>
      </c>
      <c r="E43" s="382" t="s">
        <v>318</v>
      </c>
      <c r="F43"/>
      <c r="G43" s="79" t="s">
        <v>256</v>
      </c>
      <c r="H43" s="378" t="str">
        <f t="shared" si="18"/>
        <v/>
      </c>
      <c r="I43" s="378" t="str">
        <f t="shared" si="18"/>
        <v/>
      </c>
      <c r="J43" s="378" t="str">
        <f t="shared" si="18"/>
        <v/>
      </c>
      <c r="K43" s="378" t="str">
        <f t="shared" si="18"/>
        <v/>
      </c>
      <c r="L43" s="378" t="str">
        <f t="shared" si="18"/>
        <v/>
      </c>
      <c r="M43" s="378" t="str">
        <f t="shared" si="18"/>
        <v/>
      </c>
      <c r="N43" s="378" t="str">
        <f t="shared" si="18"/>
        <v/>
      </c>
      <c r="O43" s="378" t="str">
        <f t="shared" si="18"/>
        <v/>
      </c>
      <c r="P43" s="378" t="str">
        <f t="shared" si="18"/>
        <v/>
      </c>
      <c r="Q43" s="378" t="str">
        <f t="shared" si="18"/>
        <v/>
      </c>
      <c r="R43" s="330" t="str">
        <f t="shared" si="18"/>
        <v/>
      </c>
      <c r="S43" s="36">
        <v>0</v>
      </c>
      <c r="T43" s="216">
        <f t="shared" si="19"/>
        <v>0</v>
      </c>
      <c r="U43" s="379" t="str">
        <f t="shared" si="20"/>
        <v/>
      </c>
      <c r="W43" s="332"/>
      <c r="X43" s="233" t="s">
        <v>404</v>
      </c>
      <c r="Y43" s="380" t="s">
        <v>404</v>
      </c>
      <c r="Z43" s="380" t="str">
        <f>IF($Y43="n/a","",IFERROR(COUNTIF($Y$2:$Y43,"="&amp;Y43),""))</f>
        <v/>
      </c>
      <c r="AA43" s="380">
        <f>COUNTIF($X$2:X42,"&lt;"&amp;X43)</f>
        <v>0</v>
      </c>
      <c r="AB43" s="380">
        <v>0</v>
      </c>
      <c r="AC43" s="142">
        <f t="shared" si="21"/>
        <v>0</v>
      </c>
    </row>
    <row r="44" spans="1:29" x14ac:dyDescent="0.2">
      <c r="A44" s="79">
        <v>451</v>
      </c>
      <c r="B44" t="s">
        <v>319</v>
      </c>
      <c r="C44" t="str">
        <f t="shared" si="3"/>
        <v>david alland</v>
      </c>
      <c r="D44" s="79" t="s">
        <v>254</v>
      </c>
      <c r="E44" s="382" t="s">
        <v>320</v>
      </c>
      <c r="F44"/>
      <c r="G44" s="79" t="s">
        <v>243</v>
      </c>
      <c r="H44" s="378" t="str">
        <f t="shared" si="18"/>
        <v/>
      </c>
      <c r="I44" s="378" t="str">
        <f t="shared" si="18"/>
        <v/>
      </c>
      <c r="J44" s="378" t="str">
        <f t="shared" si="18"/>
        <v/>
      </c>
      <c r="K44" s="378" t="str">
        <f t="shared" si="18"/>
        <v/>
      </c>
      <c r="L44" s="378" t="str">
        <f t="shared" si="18"/>
        <v/>
      </c>
      <c r="M44" s="378" t="str">
        <f t="shared" si="18"/>
        <v/>
      </c>
      <c r="N44" s="378" t="str">
        <f t="shared" si="18"/>
        <v/>
      </c>
      <c r="O44" s="378" t="str">
        <f t="shared" si="18"/>
        <v/>
      </c>
      <c r="P44" s="378" t="str">
        <f t="shared" si="18"/>
        <v/>
      </c>
      <c r="Q44" s="378" t="str">
        <f t="shared" si="18"/>
        <v/>
      </c>
      <c r="R44" s="330" t="str">
        <f t="shared" si="18"/>
        <v/>
      </c>
      <c r="S44" s="36">
        <v>0</v>
      </c>
      <c r="T44" s="216">
        <f t="shared" si="19"/>
        <v>0</v>
      </c>
      <c r="U44" s="379" t="str">
        <f t="shared" si="20"/>
        <v/>
      </c>
      <c r="W44" s="332"/>
      <c r="X44" s="233" t="s">
        <v>404</v>
      </c>
      <c r="Y44" s="380" t="s">
        <v>404</v>
      </c>
      <c r="Z44" s="380" t="str">
        <f>IF($Y44="n/a","",IFERROR(COUNTIF($Y$2:$Y44,"="&amp;Y44),""))</f>
        <v/>
      </c>
      <c r="AA44" s="380">
        <f>COUNTIF($X$2:X43,"&lt;"&amp;X44)</f>
        <v>0</v>
      </c>
      <c r="AB44" s="380">
        <v>0</v>
      </c>
      <c r="AC44" s="142">
        <f t="shared" si="21"/>
        <v>0</v>
      </c>
    </row>
    <row r="45" spans="1:29" x14ac:dyDescent="0.2">
      <c r="A45" s="79">
        <v>47</v>
      </c>
      <c r="B45" t="s">
        <v>321</v>
      </c>
      <c r="C45" t="str">
        <f t="shared" si="3"/>
        <v>michael tarrant</v>
      </c>
      <c r="D45" s="79" t="s">
        <v>254</v>
      </c>
      <c r="E45" s="382" t="s">
        <v>322</v>
      </c>
      <c r="F45"/>
      <c r="G45" s="79" t="s">
        <v>243</v>
      </c>
      <c r="H45" s="378" t="str">
        <f t="shared" si="18"/>
        <v/>
      </c>
      <c r="I45" s="378" t="str">
        <f t="shared" si="18"/>
        <v/>
      </c>
      <c r="J45" s="378" t="str">
        <f t="shared" si="18"/>
        <v/>
      </c>
      <c r="K45" s="378" t="str">
        <f t="shared" si="18"/>
        <v/>
      </c>
      <c r="L45" s="378" t="str">
        <f t="shared" si="18"/>
        <v/>
      </c>
      <c r="M45" s="378" t="str">
        <f t="shared" si="18"/>
        <v/>
      </c>
      <c r="N45" s="378" t="str">
        <f t="shared" si="18"/>
        <v/>
      </c>
      <c r="O45" s="378" t="str">
        <f t="shared" si="18"/>
        <v/>
      </c>
      <c r="P45" s="378" t="str">
        <f t="shared" si="18"/>
        <v/>
      </c>
      <c r="Q45" s="378" t="str">
        <f t="shared" si="18"/>
        <v/>
      </c>
      <c r="R45" s="330" t="str">
        <f t="shared" si="18"/>
        <v/>
      </c>
      <c r="S45" s="36">
        <v>0</v>
      </c>
      <c r="T45" s="216">
        <f t="shared" si="19"/>
        <v>0</v>
      </c>
      <c r="U45" s="379" t="str">
        <f t="shared" si="20"/>
        <v/>
      </c>
      <c r="W45" s="332"/>
      <c r="X45" s="233" t="s">
        <v>404</v>
      </c>
      <c r="Y45" s="380" t="s">
        <v>404</v>
      </c>
      <c r="Z45" s="380" t="str">
        <f>IF($Y45="n/a","",IFERROR(COUNTIF($Y$2:$Y45,"="&amp;Y45),""))</f>
        <v/>
      </c>
      <c r="AA45" s="380">
        <f>COUNTIF($X$2:X44,"&lt;"&amp;X45)</f>
        <v>0</v>
      </c>
      <c r="AB45" s="380">
        <v>0</v>
      </c>
      <c r="AC45" s="142">
        <f t="shared" si="21"/>
        <v>0</v>
      </c>
    </row>
    <row r="46" spans="1:29" x14ac:dyDescent="0.2">
      <c r="A46" s="79">
        <v>211</v>
      </c>
      <c r="B46" t="s">
        <v>323</v>
      </c>
      <c r="C46" t="str">
        <f t="shared" si="3"/>
        <v>kim jacobs</v>
      </c>
      <c r="D46" s="79" t="s">
        <v>254</v>
      </c>
      <c r="E46" s="382" t="s">
        <v>324</v>
      </c>
      <c r="F46"/>
      <c r="G46" s="79" t="s">
        <v>243</v>
      </c>
      <c r="H46" s="378" t="str">
        <f t="shared" si="18"/>
        <v/>
      </c>
      <c r="I46" s="378" t="str">
        <f t="shared" si="18"/>
        <v/>
      </c>
      <c r="J46" s="378" t="str">
        <f t="shared" si="18"/>
        <v/>
      </c>
      <c r="K46" s="378" t="str">
        <f t="shared" si="18"/>
        <v/>
      </c>
      <c r="L46" s="378" t="str">
        <f t="shared" si="18"/>
        <v/>
      </c>
      <c r="M46" s="378" t="str">
        <f t="shared" si="18"/>
        <v/>
      </c>
      <c r="N46" s="378" t="str">
        <f t="shared" si="18"/>
        <v/>
      </c>
      <c r="O46" s="378" t="str">
        <f t="shared" si="18"/>
        <v/>
      </c>
      <c r="P46" s="378" t="str">
        <f t="shared" si="18"/>
        <v/>
      </c>
      <c r="Q46" s="378" t="str">
        <f t="shared" si="18"/>
        <v/>
      </c>
      <c r="R46" s="330" t="str">
        <f t="shared" si="18"/>
        <v/>
      </c>
      <c r="S46" s="36">
        <v>0</v>
      </c>
      <c r="T46" s="216">
        <f t="shared" si="19"/>
        <v>0</v>
      </c>
      <c r="U46" s="379" t="str">
        <f t="shared" si="20"/>
        <v/>
      </c>
      <c r="W46" s="332"/>
      <c r="X46" s="233" t="s">
        <v>404</v>
      </c>
      <c r="Y46" s="380" t="s">
        <v>404</v>
      </c>
      <c r="Z46" s="380" t="str">
        <f>IF($Y46="n/a","",IFERROR(COUNTIF($Y$2:$Y46,"="&amp;Y46),""))</f>
        <v/>
      </c>
      <c r="AA46" s="380">
        <f>COUNTIF($X$2:X45,"&lt;"&amp;X46)</f>
        <v>0</v>
      </c>
      <c r="AB46" s="380">
        <v>0</v>
      </c>
      <c r="AC46" s="142">
        <f t="shared" si="21"/>
        <v>0</v>
      </c>
    </row>
    <row r="47" spans="1:29" x14ac:dyDescent="0.2">
      <c r="A47" s="79">
        <v>717</v>
      </c>
      <c r="B47" t="s">
        <v>172</v>
      </c>
      <c r="C47" t="str">
        <f t="shared" si="3"/>
        <v>simeon ouzas</v>
      </c>
      <c r="D47" s="79" t="s">
        <v>5</v>
      </c>
      <c r="E47" s="382" t="s">
        <v>325</v>
      </c>
      <c r="F47"/>
      <c r="G47" s="79" t="s">
        <v>256</v>
      </c>
      <c r="H47" s="378" t="str">
        <f t="shared" si="18"/>
        <v/>
      </c>
      <c r="I47" s="378" t="str">
        <f t="shared" si="18"/>
        <v/>
      </c>
      <c r="J47" s="378" t="str">
        <f t="shared" si="18"/>
        <v/>
      </c>
      <c r="K47" s="378" t="str">
        <f t="shared" si="18"/>
        <v/>
      </c>
      <c r="L47" s="378" t="str">
        <f t="shared" si="18"/>
        <v/>
      </c>
      <c r="M47" s="378" t="str">
        <f t="shared" si="18"/>
        <v/>
      </c>
      <c r="N47" s="378" t="str">
        <f t="shared" si="18"/>
        <v/>
      </c>
      <c r="O47" s="378" t="str">
        <f t="shared" si="18"/>
        <v/>
      </c>
      <c r="P47" s="378" t="str">
        <f t="shared" si="18"/>
        <v/>
      </c>
      <c r="Q47" s="378">
        <f t="shared" si="18"/>
        <v>100</v>
      </c>
      <c r="R47" s="330" t="str">
        <f t="shared" si="18"/>
        <v/>
      </c>
      <c r="S47" s="36">
        <v>100</v>
      </c>
      <c r="T47" s="216">
        <f t="shared" si="19"/>
        <v>0</v>
      </c>
      <c r="U47" s="379">
        <f t="shared" si="20"/>
        <v>105.3</v>
      </c>
      <c r="V47" s="118">
        <f t="shared" si="22"/>
        <v>2.8709999999999951</v>
      </c>
      <c r="W47" s="332">
        <f t="shared" si="23"/>
        <v>-5</v>
      </c>
      <c r="X47" s="233">
        <v>1</v>
      </c>
      <c r="Y47" s="380">
        <v>2</v>
      </c>
      <c r="Z47" s="380">
        <f>IF($Y47="n/a","",IFERROR(COUNTIF($Y$2:$Y47,"="&amp;Y47),""))</f>
        <v>1</v>
      </c>
      <c r="AA47" s="380">
        <f>COUNTIF($X$2:X46,"&lt;"&amp;X47)</f>
        <v>0</v>
      </c>
      <c r="AB47" s="380">
        <v>100</v>
      </c>
      <c r="AC47" s="142">
        <f t="shared" si="21"/>
        <v>95</v>
      </c>
    </row>
    <row r="48" spans="1:29" x14ac:dyDescent="0.2">
      <c r="A48" s="79">
        <v>48</v>
      </c>
      <c r="B48" t="s">
        <v>326</v>
      </c>
      <c r="C48" t="str">
        <f t="shared" si="3"/>
        <v>wayne scanlan</v>
      </c>
      <c r="D48" s="378" t="s">
        <v>112</v>
      </c>
      <c r="E48" s="382" t="s">
        <v>327</v>
      </c>
      <c r="F48"/>
      <c r="G48" s="79" t="s">
        <v>256</v>
      </c>
      <c r="H48" s="378" t="str">
        <f t="shared" si="18"/>
        <v/>
      </c>
      <c r="I48" s="378" t="str">
        <f t="shared" si="18"/>
        <v/>
      </c>
      <c r="J48" s="378" t="str">
        <f t="shared" si="18"/>
        <v/>
      </c>
      <c r="K48" s="378" t="str">
        <f t="shared" si="18"/>
        <v/>
      </c>
      <c r="L48" s="378" t="str">
        <f t="shared" si="18"/>
        <v/>
      </c>
      <c r="M48" s="378" t="str">
        <f t="shared" si="18"/>
        <v/>
      </c>
      <c r="N48" s="378" t="str">
        <f t="shared" si="18"/>
        <v/>
      </c>
      <c r="O48" s="378" t="str">
        <f t="shared" si="18"/>
        <v/>
      </c>
      <c r="P48" s="378" t="str">
        <f t="shared" si="18"/>
        <v/>
      </c>
      <c r="Q48" s="378" t="str">
        <f t="shared" si="18"/>
        <v/>
      </c>
      <c r="R48" s="330" t="str">
        <f t="shared" si="18"/>
        <v/>
      </c>
      <c r="S48" s="36">
        <v>0</v>
      </c>
      <c r="T48" s="216">
        <f t="shared" si="19"/>
        <v>0</v>
      </c>
      <c r="U48" s="379" t="str">
        <f t="shared" si="20"/>
        <v/>
      </c>
      <c r="V48" s="118" t="str">
        <f t="shared" si="22"/>
        <v xml:space="preserve"> </v>
      </c>
      <c r="W48" s="332" t="str">
        <f t="shared" si="23"/>
        <v xml:space="preserve"> </v>
      </c>
      <c r="X48" s="233" t="s">
        <v>404</v>
      </c>
      <c r="Y48" s="380" t="s">
        <v>404</v>
      </c>
      <c r="Z48" s="380" t="str">
        <f>IF($Y48="n/a","",IFERROR(COUNTIF($Y$2:$Y48,"="&amp;Y48),""))</f>
        <v/>
      </c>
      <c r="AA48" s="380">
        <f>COUNTIF($X$2:X47,"&lt;"&amp;X48)</f>
        <v>0</v>
      </c>
      <c r="AB48" s="380">
        <v>0</v>
      </c>
      <c r="AC48" s="142">
        <f t="shared" si="21"/>
        <v>0</v>
      </c>
    </row>
    <row r="49" spans="1:29" x14ac:dyDescent="0.2">
      <c r="A49" s="79">
        <v>41</v>
      </c>
      <c r="B49" t="s">
        <v>191</v>
      </c>
      <c r="C49" t="str">
        <f t="shared" si="3"/>
        <v>cooper mayberry</v>
      </c>
      <c r="D49" s="79" t="s">
        <v>112</v>
      </c>
      <c r="E49" s="382" t="s">
        <v>328</v>
      </c>
      <c r="F49"/>
      <c r="G49" s="79" t="s">
        <v>243</v>
      </c>
      <c r="H49" s="378" t="str">
        <f t="shared" si="4"/>
        <v/>
      </c>
      <c r="I49" s="378" t="str">
        <f t="shared" si="4"/>
        <v/>
      </c>
      <c r="J49" s="378" t="str">
        <f t="shared" si="4"/>
        <v/>
      </c>
      <c r="K49" s="378" t="str">
        <f t="shared" si="4"/>
        <v/>
      </c>
      <c r="L49" s="378" t="str">
        <f t="shared" si="4"/>
        <v/>
      </c>
      <c r="M49" s="378" t="str">
        <f t="shared" si="4"/>
        <v/>
      </c>
      <c r="N49" s="378" t="str">
        <f t="shared" si="4"/>
        <v/>
      </c>
      <c r="O49" s="378" t="str">
        <f t="shared" si="4"/>
        <v/>
      </c>
      <c r="P49" s="378" t="str">
        <f t="shared" si="4"/>
        <v/>
      </c>
      <c r="Q49" s="378" t="str">
        <f t="shared" si="4"/>
        <v/>
      </c>
      <c r="R49" s="330" t="str">
        <f t="shared" si="4"/>
        <v/>
      </c>
      <c r="S49" s="36">
        <v>0</v>
      </c>
      <c r="T49" s="216">
        <f t="shared" si="8"/>
        <v>0</v>
      </c>
      <c r="U49" s="379" t="str">
        <f t="shared" si="9"/>
        <v/>
      </c>
      <c r="W49" s="332"/>
      <c r="X49" s="233" t="s">
        <v>404</v>
      </c>
      <c r="Y49" s="380" t="s">
        <v>404</v>
      </c>
      <c r="Z49" s="380" t="str">
        <f>IF($Y49="n/a","",IFERROR(COUNTIF($Y$2:$Y49,"="&amp;Y49),""))</f>
        <v/>
      </c>
      <c r="AA49" s="380">
        <f>COUNTIF($X$2:X15,"&lt;"&amp;X49)</f>
        <v>0</v>
      </c>
      <c r="AB49" s="380">
        <v>0</v>
      </c>
      <c r="AC49" s="142">
        <f t="shared" si="7"/>
        <v>0</v>
      </c>
    </row>
    <row r="50" spans="1:29" x14ac:dyDescent="0.2">
      <c r="A50" s="79">
        <v>53</v>
      </c>
      <c r="B50" t="s">
        <v>329</v>
      </c>
      <c r="C50" t="str">
        <f t="shared" si="3"/>
        <v>mike kelsey</v>
      </c>
      <c r="D50" s="79" t="s">
        <v>254</v>
      </c>
      <c r="E50" s="382" t="s">
        <v>330</v>
      </c>
      <c r="F50"/>
      <c r="G50" s="79" t="s">
        <v>256</v>
      </c>
      <c r="H50" s="378" t="str">
        <f t="shared" si="4"/>
        <v/>
      </c>
      <c r="I50" s="378" t="str">
        <f t="shared" si="4"/>
        <v/>
      </c>
      <c r="J50" s="378" t="str">
        <f t="shared" si="4"/>
        <v/>
      </c>
      <c r="K50" s="378" t="str">
        <f t="shared" si="4"/>
        <v/>
      </c>
      <c r="L50" s="378" t="str">
        <f t="shared" si="4"/>
        <v/>
      </c>
      <c r="M50" s="378" t="str">
        <f t="shared" si="4"/>
        <v/>
      </c>
      <c r="N50" s="378" t="str">
        <f t="shared" si="4"/>
        <v/>
      </c>
      <c r="O50" s="378" t="str">
        <f t="shared" si="4"/>
        <v/>
      </c>
      <c r="P50" s="378" t="str">
        <f t="shared" si="4"/>
        <v/>
      </c>
      <c r="Q50" s="378" t="str">
        <f t="shared" si="4"/>
        <v/>
      </c>
      <c r="R50" s="330" t="str">
        <f t="shared" si="4"/>
        <v/>
      </c>
      <c r="S50" s="36">
        <v>0</v>
      </c>
      <c r="T50" s="216">
        <f t="shared" si="8"/>
        <v>0</v>
      </c>
      <c r="U50" s="379" t="str">
        <f t="shared" si="9"/>
        <v/>
      </c>
      <c r="W50" s="332"/>
      <c r="X50" s="233" t="s">
        <v>404</v>
      </c>
      <c r="Y50" s="380" t="s">
        <v>404</v>
      </c>
      <c r="Z50" s="380" t="str">
        <f>IF($Y50="n/a","",IFERROR(COUNTIF($Y$2:$Y50,"="&amp;Y50),""))</f>
        <v/>
      </c>
      <c r="AA50" s="380">
        <f>COUNTIF($X$2:X49,"&lt;"&amp;X50)</f>
        <v>0</v>
      </c>
      <c r="AB50" s="380">
        <v>0</v>
      </c>
      <c r="AC50" s="142">
        <f t="shared" si="7"/>
        <v>0</v>
      </c>
    </row>
    <row r="51" spans="1:29" x14ac:dyDescent="0.2">
      <c r="A51" s="79">
        <v>909</v>
      </c>
      <c r="B51" t="s">
        <v>331</v>
      </c>
      <c r="C51" t="str">
        <f t="shared" si="3"/>
        <v>michael malgo</v>
      </c>
      <c r="D51" s="79" t="s">
        <v>254</v>
      </c>
      <c r="E51" s="382" t="s">
        <v>332</v>
      </c>
      <c r="F51"/>
      <c r="G51" s="79" t="s">
        <v>256</v>
      </c>
      <c r="H51" s="378" t="str">
        <f t="shared" si="4"/>
        <v/>
      </c>
      <c r="I51" s="378" t="str">
        <f t="shared" si="4"/>
        <v/>
      </c>
      <c r="J51" s="378" t="str">
        <f t="shared" si="4"/>
        <v/>
      </c>
      <c r="K51" s="378" t="str">
        <f t="shared" si="4"/>
        <v/>
      </c>
      <c r="L51" s="378" t="str">
        <f t="shared" si="4"/>
        <v/>
      </c>
      <c r="M51" s="378" t="str">
        <f t="shared" si="4"/>
        <v/>
      </c>
      <c r="N51" s="378" t="str">
        <f t="shared" si="4"/>
        <v/>
      </c>
      <c r="O51" s="378" t="str">
        <f t="shared" si="4"/>
        <v/>
      </c>
      <c r="P51" s="378" t="str">
        <f t="shared" si="4"/>
        <v/>
      </c>
      <c r="Q51" s="378" t="str">
        <f t="shared" si="4"/>
        <v/>
      </c>
      <c r="R51" s="330" t="str">
        <f t="shared" si="4"/>
        <v/>
      </c>
      <c r="S51" s="36">
        <v>0</v>
      </c>
      <c r="T51" s="216">
        <f t="shared" si="8"/>
        <v>0</v>
      </c>
      <c r="U51" s="379" t="str">
        <f t="shared" si="9"/>
        <v/>
      </c>
      <c r="W51" s="332"/>
      <c r="X51" s="233" t="s">
        <v>404</v>
      </c>
      <c r="Y51" s="380" t="s">
        <v>404</v>
      </c>
      <c r="Z51" s="380" t="str">
        <f>IF($Y51="n/a","",IFERROR(COUNTIF($Y$2:$Y51,"="&amp;Y51),""))</f>
        <v/>
      </c>
      <c r="AA51" s="380">
        <f>COUNTIF($X$2:X50,"&lt;"&amp;X51)</f>
        <v>0</v>
      </c>
      <c r="AB51" s="380">
        <v>0</v>
      </c>
      <c r="AC51" s="142">
        <f t="shared" si="7"/>
        <v>0</v>
      </c>
    </row>
    <row r="52" spans="1:29" x14ac:dyDescent="0.2">
      <c r="A52" s="79">
        <v>20</v>
      </c>
      <c r="B52" t="s">
        <v>222</v>
      </c>
      <c r="C52" t="str">
        <f t="shared" si="3"/>
        <v>adrian zadro</v>
      </c>
      <c r="D52" s="79" t="s">
        <v>5</v>
      </c>
      <c r="E52" s="382" t="s">
        <v>333</v>
      </c>
      <c r="F52"/>
      <c r="G52" s="79" t="s">
        <v>243</v>
      </c>
      <c r="H52" s="378" t="str">
        <f t="shared" si="4"/>
        <v/>
      </c>
      <c r="I52" s="378" t="str">
        <f t="shared" si="4"/>
        <v/>
      </c>
      <c r="J52" s="378" t="str">
        <f t="shared" si="4"/>
        <v/>
      </c>
      <c r="K52" s="378" t="str">
        <f t="shared" si="4"/>
        <v/>
      </c>
      <c r="L52" s="378" t="str">
        <f t="shared" si="4"/>
        <v/>
      </c>
      <c r="M52" s="378" t="str">
        <f t="shared" si="4"/>
        <v/>
      </c>
      <c r="N52" s="378" t="str">
        <f t="shared" si="4"/>
        <v/>
      </c>
      <c r="O52" s="378" t="str">
        <f t="shared" si="4"/>
        <v/>
      </c>
      <c r="P52" s="378" t="str">
        <f t="shared" si="4"/>
        <v/>
      </c>
      <c r="Q52" s="378">
        <f t="shared" si="4"/>
        <v>75</v>
      </c>
      <c r="R52" s="330" t="str">
        <f t="shared" si="4"/>
        <v/>
      </c>
      <c r="S52" s="36">
        <v>75</v>
      </c>
      <c r="T52" s="216">
        <f t="shared" si="8"/>
        <v>0</v>
      </c>
      <c r="U52" s="379">
        <f t="shared" si="9"/>
        <v>105.3</v>
      </c>
      <c r="V52" s="118">
        <f t="shared" si="6"/>
        <v>4.7519999999999953</v>
      </c>
      <c r="W52" s="332">
        <f t="shared" si="10"/>
        <v>-10</v>
      </c>
      <c r="X52" s="233">
        <v>1</v>
      </c>
      <c r="Y52" s="380">
        <v>2</v>
      </c>
      <c r="Z52" s="380">
        <f>IF($Y52="n/a","",IFERROR(COUNTIF($Y$2:$Y52,"="&amp;Y52),""))</f>
        <v>2</v>
      </c>
      <c r="AA52" s="380">
        <f>COUNTIF($X$2:X51,"&lt;"&amp;X52)</f>
        <v>0</v>
      </c>
      <c r="AB52" s="380">
        <v>75</v>
      </c>
      <c r="AC52" s="142">
        <f t="shared" si="7"/>
        <v>65</v>
      </c>
    </row>
    <row r="53" spans="1:29" x14ac:dyDescent="0.2">
      <c r="A53" s="79">
        <v>59</v>
      </c>
      <c r="B53" t="s">
        <v>334</v>
      </c>
      <c r="C53" t="str">
        <f t="shared" si="3"/>
        <v>jack mayberry</v>
      </c>
      <c r="D53" s="79" t="s">
        <v>112</v>
      </c>
      <c r="E53" s="382" t="s">
        <v>335</v>
      </c>
      <c r="F53"/>
      <c r="G53" s="79" t="s">
        <v>243</v>
      </c>
      <c r="H53" s="378" t="str">
        <f t="shared" si="4"/>
        <v/>
      </c>
      <c r="I53" s="378" t="str">
        <f t="shared" si="4"/>
        <v/>
      </c>
      <c r="J53" s="378" t="str">
        <f t="shared" si="4"/>
        <v/>
      </c>
      <c r="K53" s="378" t="str">
        <f t="shared" si="4"/>
        <v/>
      </c>
      <c r="L53" s="378" t="str">
        <f t="shared" si="4"/>
        <v/>
      </c>
      <c r="M53" s="378" t="str">
        <f t="shared" si="4"/>
        <v/>
      </c>
      <c r="N53" s="378" t="str">
        <f t="shared" si="4"/>
        <v/>
      </c>
      <c r="O53" s="378" t="str">
        <f t="shared" si="4"/>
        <v/>
      </c>
      <c r="P53" s="378" t="str">
        <f t="shared" si="4"/>
        <v/>
      </c>
      <c r="Q53" s="378" t="str">
        <f t="shared" si="4"/>
        <v/>
      </c>
      <c r="R53" s="330" t="str">
        <f t="shared" si="4"/>
        <v/>
      </c>
      <c r="S53" s="36">
        <v>0</v>
      </c>
      <c r="T53" s="216">
        <f t="shared" si="8"/>
        <v>0</v>
      </c>
      <c r="U53" s="379" t="str">
        <f t="shared" si="9"/>
        <v/>
      </c>
      <c r="V53" s="118" t="str">
        <f t="shared" si="6"/>
        <v xml:space="preserve"> </v>
      </c>
      <c r="W53" s="332" t="str">
        <f t="shared" si="10"/>
        <v xml:space="preserve"> </v>
      </c>
      <c r="X53" s="233" t="s">
        <v>404</v>
      </c>
      <c r="Y53" s="380" t="s">
        <v>404</v>
      </c>
      <c r="Z53" s="380" t="str">
        <f>IF($Y53="n/a","",IFERROR(COUNTIF($Y$2:$Y53,"="&amp;Y53),""))</f>
        <v/>
      </c>
      <c r="AA53" s="380">
        <f>COUNTIF($X$2:X52,"&lt;"&amp;X53)</f>
        <v>0</v>
      </c>
      <c r="AB53" s="380">
        <v>0</v>
      </c>
      <c r="AC53" s="142">
        <f t="shared" si="7"/>
        <v>0</v>
      </c>
    </row>
    <row r="54" spans="1:29" x14ac:dyDescent="0.2">
      <c r="A54" s="79">
        <v>606</v>
      </c>
      <c r="B54" t="s">
        <v>336</v>
      </c>
      <c r="C54" t="str">
        <f t="shared" si="3"/>
        <v>geoff hempsall</v>
      </c>
      <c r="D54" s="79" t="s">
        <v>254</v>
      </c>
      <c r="E54" s="382" t="s">
        <v>337</v>
      </c>
      <c r="F54"/>
      <c r="G54" s="79" t="s">
        <v>256</v>
      </c>
      <c r="H54" s="378" t="str">
        <f t="shared" si="4"/>
        <v/>
      </c>
      <c r="I54" s="378" t="str">
        <f t="shared" si="4"/>
        <v/>
      </c>
      <c r="J54" s="378" t="str">
        <f t="shared" si="4"/>
        <v/>
      </c>
      <c r="K54" s="378" t="str">
        <f t="shared" si="4"/>
        <v/>
      </c>
      <c r="L54" s="378" t="str">
        <f t="shared" si="4"/>
        <v/>
      </c>
      <c r="M54" s="378" t="str">
        <f t="shared" si="4"/>
        <v/>
      </c>
      <c r="N54" s="378" t="str">
        <f t="shared" si="4"/>
        <v/>
      </c>
      <c r="O54" s="378" t="str">
        <f t="shared" si="4"/>
        <v/>
      </c>
      <c r="P54" s="378" t="str">
        <f t="shared" si="4"/>
        <v/>
      </c>
      <c r="Q54" s="378" t="str">
        <f t="shared" si="4"/>
        <v/>
      </c>
      <c r="R54" s="330" t="str">
        <f t="shared" si="4"/>
        <v/>
      </c>
      <c r="S54" s="36">
        <v>0</v>
      </c>
      <c r="T54" s="216">
        <f t="shared" si="8"/>
        <v>0</v>
      </c>
      <c r="U54" s="379" t="str">
        <f t="shared" si="9"/>
        <v/>
      </c>
      <c r="W54" s="332"/>
      <c r="X54" s="233" t="s">
        <v>404</v>
      </c>
      <c r="Y54" s="380" t="s">
        <v>404</v>
      </c>
      <c r="Z54" s="380" t="str">
        <f>IF($Y54="n/a","",IFERROR(COUNTIF($Y$2:$Y54,"="&amp;Y54),""))</f>
        <v/>
      </c>
      <c r="AA54" s="380">
        <f>COUNTIF($X$2:X53,"&lt;"&amp;X54)</f>
        <v>0</v>
      </c>
      <c r="AB54" s="380">
        <v>0</v>
      </c>
      <c r="AC54" s="142">
        <f t="shared" si="7"/>
        <v>0</v>
      </c>
    </row>
    <row r="55" spans="1:29" x14ac:dyDescent="0.2">
      <c r="A55" s="79">
        <v>241</v>
      </c>
      <c r="B55" t="s">
        <v>221</v>
      </c>
      <c r="C55" t="str">
        <f t="shared" si="3"/>
        <v>john downes</v>
      </c>
      <c r="D55" s="79" t="s">
        <v>5</v>
      </c>
      <c r="E55" s="382" t="s">
        <v>338</v>
      </c>
      <c r="F55"/>
      <c r="G55" s="79" t="s">
        <v>251</v>
      </c>
      <c r="H55" s="378" t="str">
        <f t="shared" si="4"/>
        <v/>
      </c>
      <c r="I55" s="378" t="str">
        <f t="shared" si="4"/>
        <v/>
      </c>
      <c r="J55" s="378" t="str">
        <f t="shared" si="4"/>
        <v/>
      </c>
      <c r="K55" s="378" t="str">
        <f t="shared" si="4"/>
        <v/>
      </c>
      <c r="L55" s="378" t="str">
        <f t="shared" si="4"/>
        <v/>
      </c>
      <c r="M55" s="378" t="str">
        <f t="shared" si="4"/>
        <v/>
      </c>
      <c r="N55" s="378" t="str">
        <f t="shared" si="4"/>
        <v/>
      </c>
      <c r="O55" s="378" t="str">
        <f t="shared" si="4"/>
        <v/>
      </c>
      <c r="P55" s="378" t="str">
        <f t="shared" si="4"/>
        <v/>
      </c>
      <c r="Q55" s="378">
        <f t="shared" si="4"/>
        <v>60</v>
      </c>
      <c r="R55" s="330" t="str">
        <f t="shared" si="4"/>
        <v/>
      </c>
      <c r="S55" s="36">
        <v>60</v>
      </c>
      <c r="T55" s="216">
        <f t="shared" si="8"/>
        <v>0</v>
      </c>
      <c r="U55" s="379">
        <f t="shared" si="9"/>
        <v>105.3</v>
      </c>
      <c r="V55" s="118">
        <f t="shared" si="6"/>
        <v>6.6580000000000013</v>
      </c>
      <c r="W55" s="332">
        <f t="shared" si="10"/>
        <v>-10</v>
      </c>
      <c r="X55" s="233">
        <v>1</v>
      </c>
      <c r="Y55" s="380">
        <v>2</v>
      </c>
      <c r="Z55" s="380">
        <f>IF($Y55="n/a","",IFERROR(COUNTIF($Y$2:$Y55,"="&amp;Y55),""))</f>
        <v>3</v>
      </c>
      <c r="AA55" s="380">
        <f>COUNTIF($X$2:X54,"&lt;"&amp;X55)</f>
        <v>0</v>
      </c>
      <c r="AB55" s="380">
        <v>60</v>
      </c>
      <c r="AC55" s="142">
        <f t="shared" si="7"/>
        <v>50</v>
      </c>
    </row>
    <row r="56" spans="1:29" x14ac:dyDescent="0.2">
      <c r="A56" s="79">
        <v>19</v>
      </c>
      <c r="B56" t="s">
        <v>339</v>
      </c>
      <c r="C56" t="str">
        <f t="shared" si="3"/>
        <v>graeme tierney</v>
      </c>
      <c r="D56" s="79" t="s">
        <v>254</v>
      </c>
      <c r="E56" s="382" t="s">
        <v>340</v>
      </c>
      <c r="F56"/>
      <c r="G56" s="79" t="s">
        <v>243</v>
      </c>
      <c r="H56" s="378" t="str">
        <f t="shared" si="4"/>
        <v/>
      </c>
      <c r="I56" s="378" t="str">
        <f t="shared" si="4"/>
        <v/>
      </c>
      <c r="J56" s="378" t="str">
        <f t="shared" si="4"/>
        <v/>
      </c>
      <c r="K56" s="378" t="str">
        <f t="shared" si="4"/>
        <v/>
      </c>
      <c r="L56" s="378" t="str">
        <f t="shared" si="4"/>
        <v/>
      </c>
      <c r="M56" s="378" t="str">
        <f t="shared" si="4"/>
        <v/>
      </c>
      <c r="N56" s="378" t="str">
        <f t="shared" si="4"/>
        <v/>
      </c>
      <c r="O56" s="378" t="str">
        <f t="shared" si="4"/>
        <v/>
      </c>
      <c r="P56" s="378" t="str">
        <f t="shared" si="4"/>
        <v/>
      </c>
      <c r="Q56" s="378" t="str">
        <f t="shared" si="4"/>
        <v/>
      </c>
      <c r="R56" s="330" t="str">
        <f t="shared" si="4"/>
        <v/>
      </c>
      <c r="S56" s="36">
        <v>0</v>
      </c>
      <c r="T56" s="216">
        <f t="shared" si="8"/>
        <v>0</v>
      </c>
      <c r="U56" s="379" t="str">
        <f t="shared" si="9"/>
        <v/>
      </c>
      <c r="W56" s="332"/>
      <c r="X56" s="233" t="s">
        <v>404</v>
      </c>
      <c r="Y56" s="380" t="s">
        <v>404</v>
      </c>
      <c r="Z56" s="380" t="str">
        <f>IF($Y56="n/a","",IFERROR(COUNTIF($Y$2:$Y56,"="&amp;Y56),""))</f>
        <v/>
      </c>
      <c r="AA56" s="380">
        <f>COUNTIF($X$2:X55,"&lt;"&amp;X56)</f>
        <v>0</v>
      </c>
      <c r="AB56" s="380">
        <v>0</v>
      </c>
      <c r="AC56" s="142">
        <f t="shared" si="7"/>
        <v>0</v>
      </c>
    </row>
    <row r="57" spans="1:29" x14ac:dyDescent="0.2">
      <c r="A57" s="79">
        <v>595</v>
      </c>
      <c r="B57" t="s">
        <v>341</v>
      </c>
      <c r="C57" t="str">
        <f t="shared" si="3"/>
        <v>mark pullan</v>
      </c>
      <c r="D57" s="79" t="s">
        <v>254</v>
      </c>
      <c r="E57" s="382" t="s">
        <v>342</v>
      </c>
      <c r="F57"/>
      <c r="G57" s="79" t="s">
        <v>243</v>
      </c>
      <c r="H57" s="378" t="str">
        <f t="shared" si="4"/>
        <v/>
      </c>
      <c r="I57" s="378" t="str">
        <f t="shared" si="4"/>
        <v/>
      </c>
      <c r="J57" s="378" t="str">
        <f t="shared" si="4"/>
        <v/>
      </c>
      <c r="K57" s="378" t="str">
        <f t="shared" si="4"/>
        <v/>
      </c>
      <c r="L57" s="378" t="str">
        <f t="shared" si="4"/>
        <v/>
      </c>
      <c r="M57" s="378" t="str">
        <f t="shared" si="4"/>
        <v/>
      </c>
      <c r="N57" s="378" t="str">
        <f t="shared" si="4"/>
        <v/>
      </c>
      <c r="O57" s="378" t="str">
        <f t="shared" si="4"/>
        <v/>
      </c>
      <c r="P57" s="378" t="str">
        <f t="shared" si="4"/>
        <v/>
      </c>
      <c r="Q57" s="378" t="str">
        <f t="shared" si="4"/>
        <v/>
      </c>
      <c r="R57" s="330" t="str">
        <f t="shared" si="4"/>
        <v/>
      </c>
      <c r="S57" s="36">
        <v>0</v>
      </c>
      <c r="T57" s="216">
        <f t="shared" si="8"/>
        <v>0</v>
      </c>
      <c r="U57" s="379" t="str">
        <f t="shared" si="9"/>
        <v/>
      </c>
      <c r="W57" s="332"/>
      <c r="X57" s="233" t="s">
        <v>404</v>
      </c>
      <c r="Y57" s="380" t="s">
        <v>404</v>
      </c>
      <c r="Z57" s="380" t="str">
        <f>IF($Y57="n/a","",IFERROR(COUNTIF($Y$2:$Y57,"="&amp;Y57),""))</f>
        <v/>
      </c>
      <c r="AA57" s="380">
        <f>COUNTIF($X$2:X56,"&lt;"&amp;X57)</f>
        <v>0</v>
      </c>
      <c r="AB57" s="380">
        <v>0</v>
      </c>
      <c r="AC57" s="142">
        <f t="shared" si="7"/>
        <v>0</v>
      </c>
    </row>
    <row r="58" spans="1:29" x14ac:dyDescent="0.2">
      <c r="A58" s="79">
        <v>77</v>
      </c>
      <c r="B58" t="s">
        <v>248</v>
      </c>
      <c r="C58" t="str">
        <f t="shared" si="3"/>
        <v>craig baird</v>
      </c>
      <c r="D58" s="79" t="s">
        <v>3</v>
      </c>
      <c r="E58" s="382" t="s">
        <v>343</v>
      </c>
      <c r="F58"/>
      <c r="G58" s="79" t="s">
        <v>114</v>
      </c>
      <c r="H58" s="378" t="str">
        <f t="shared" si="4"/>
        <v/>
      </c>
      <c r="I58" s="378" t="str">
        <f t="shared" si="4"/>
        <v/>
      </c>
      <c r="J58" s="378" t="str">
        <f t="shared" si="4"/>
        <v/>
      </c>
      <c r="K58" s="378" t="str">
        <f t="shared" si="4"/>
        <v/>
      </c>
      <c r="L58" s="378" t="str">
        <f t="shared" si="4"/>
        <v/>
      </c>
      <c r="M58" s="378" t="str">
        <f t="shared" si="4"/>
        <v/>
      </c>
      <c r="N58" s="378" t="str">
        <f t="shared" si="4"/>
        <v/>
      </c>
      <c r="O58" s="378" t="str">
        <f t="shared" si="4"/>
        <v/>
      </c>
      <c r="P58" s="378" t="str">
        <f t="shared" si="4"/>
        <v/>
      </c>
      <c r="Q58" s="378" t="str">
        <f t="shared" si="4"/>
        <v/>
      </c>
      <c r="R58" s="330">
        <f t="shared" si="4"/>
        <v>100</v>
      </c>
      <c r="S58" s="36">
        <v>100</v>
      </c>
      <c r="T58" s="216">
        <f t="shared" si="8"/>
        <v>0</v>
      </c>
      <c r="U58" s="379">
        <f t="shared" si="9"/>
        <v>107.387</v>
      </c>
      <c r="V58" s="118">
        <f t="shared" si="6"/>
        <v>7.5589999999999833</v>
      </c>
      <c r="W58" s="332">
        <f t="shared" si="10"/>
        <v>-10</v>
      </c>
      <c r="X58" s="233">
        <v>1</v>
      </c>
      <c r="Y58" s="380">
        <v>1</v>
      </c>
      <c r="Z58" s="380">
        <f>IF($Y58="n/a","",IFERROR(COUNTIF($Y$2:$Y58,"="&amp;Y58),""))</f>
        <v>1</v>
      </c>
      <c r="AA58" s="380">
        <f>COUNTIF($X$2:X57,"&lt;"&amp;X58)</f>
        <v>0</v>
      </c>
      <c r="AB58" s="380">
        <v>100</v>
      </c>
      <c r="AC58" s="142">
        <f t="shared" si="7"/>
        <v>90</v>
      </c>
    </row>
    <row r="59" spans="1:29" x14ac:dyDescent="0.2">
      <c r="A59" s="79">
        <v>57</v>
      </c>
      <c r="B59" t="s">
        <v>249</v>
      </c>
      <c r="C59" t="str">
        <f t="shared" si="3"/>
        <v>daryl ervine</v>
      </c>
      <c r="D59" s="79" t="s">
        <v>3</v>
      </c>
      <c r="E59" s="382" t="s">
        <v>344</v>
      </c>
      <c r="F59"/>
      <c r="G59" s="79" t="s">
        <v>251</v>
      </c>
      <c r="H59" s="378" t="str">
        <f t="shared" si="4"/>
        <v/>
      </c>
      <c r="I59" s="378" t="str">
        <f t="shared" si="4"/>
        <v/>
      </c>
      <c r="J59" s="378" t="str">
        <f t="shared" ref="H59:R62" si="24">IF($D59=J$1,$S59,"")</f>
        <v/>
      </c>
      <c r="K59" s="378" t="str">
        <f t="shared" si="24"/>
        <v/>
      </c>
      <c r="L59" s="378" t="str">
        <f t="shared" si="24"/>
        <v/>
      </c>
      <c r="M59" s="378" t="str">
        <f t="shared" si="24"/>
        <v/>
      </c>
      <c r="N59" s="378" t="str">
        <f t="shared" si="24"/>
        <v/>
      </c>
      <c r="O59" s="378" t="str">
        <f t="shared" si="24"/>
        <v/>
      </c>
      <c r="P59" s="378" t="str">
        <f t="shared" si="24"/>
        <v/>
      </c>
      <c r="Q59" s="378" t="str">
        <f t="shared" si="24"/>
        <v/>
      </c>
      <c r="R59" s="330">
        <f t="shared" si="24"/>
        <v>75</v>
      </c>
      <c r="S59" s="36">
        <v>75</v>
      </c>
      <c r="T59" s="216">
        <f t="shared" si="8"/>
        <v>0</v>
      </c>
      <c r="U59" s="379">
        <f t="shared" si="9"/>
        <v>107.387</v>
      </c>
      <c r="V59" s="118">
        <f t="shared" si="6"/>
        <v>8.6129999999999853</v>
      </c>
      <c r="W59" s="332">
        <f t="shared" si="10"/>
        <v>-10</v>
      </c>
      <c r="X59" s="233">
        <v>1</v>
      </c>
      <c r="Y59" s="380">
        <v>1</v>
      </c>
      <c r="Z59" s="380">
        <f>IF($Y59="n/a","",IFERROR(COUNTIF($Y$2:$Y59,"="&amp;Y59),""))</f>
        <v>2</v>
      </c>
      <c r="AA59" s="380">
        <f>COUNTIF($X$2:X58,"&lt;"&amp;X59)</f>
        <v>0</v>
      </c>
      <c r="AB59" s="380">
        <v>75</v>
      </c>
      <c r="AC59" s="142">
        <f t="shared" si="7"/>
        <v>65</v>
      </c>
    </row>
    <row r="60" spans="1:29" x14ac:dyDescent="0.2">
      <c r="A60" s="79">
        <v>113</v>
      </c>
      <c r="B60" t="s">
        <v>345</v>
      </c>
      <c r="C60" t="str">
        <f t="shared" si="3"/>
        <v>joe kovacic</v>
      </c>
      <c r="D60" s="79" t="s">
        <v>254</v>
      </c>
      <c r="E60" s="382" t="s">
        <v>346</v>
      </c>
      <c r="F60"/>
      <c r="G60" s="79" t="s">
        <v>114</v>
      </c>
      <c r="H60" s="378" t="str">
        <f t="shared" si="24"/>
        <v/>
      </c>
      <c r="I60" s="378" t="str">
        <f t="shared" si="24"/>
        <v/>
      </c>
      <c r="J60" s="378" t="str">
        <f t="shared" si="24"/>
        <v/>
      </c>
      <c r="K60" s="378" t="str">
        <f t="shared" si="24"/>
        <v/>
      </c>
      <c r="L60" s="378" t="str">
        <f t="shared" si="24"/>
        <v/>
      </c>
      <c r="M60" s="378" t="str">
        <f t="shared" si="24"/>
        <v/>
      </c>
      <c r="N60" s="378" t="str">
        <f t="shared" si="24"/>
        <v/>
      </c>
      <c r="O60" s="378" t="str">
        <f t="shared" si="24"/>
        <v/>
      </c>
      <c r="P60" s="378" t="str">
        <f t="shared" si="24"/>
        <v/>
      </c>
      <c r="Q60" s="378" t="str">
        <f t="shared" si="24"/>
        <v/>
      </c>
      <c r="R60" s="330" t="str">
        <f t="shared" si="24"/>
        <v/>
      </c>
      <c r="S60" s="36">
        <v>0</v>
      </c>
      <c r="T60" s="216">
        <f t="shared" si="8"/>
        <v>0</v>
      </c>
      <c r="U60" s="379" t="str">
        <f t="shared" si="9"/>
        <v/>
      </c>
      <c r="W60" s="332"/>
      <c r="X60" s="233" t="s">
        <v>404</v>
      </c>
      <c r="Y60" s="380" t="s">
        <v>404</v>
      </c>
      <c r="Z60" s="380" t="str">
        <f>IF($Y60="n/a","",IFERROR(COUNTIF($Y$2:$Y60,"="&amp;Y60),""))</f>
        <v/>
      </c>
      <c r="AA60" s="380">
        <f>COUNTIF($X$2:X59,"&lt;"&amp;X60)</f>
        <v>0</v>
      </c>
      <c r="AB60" s="380">
        <v>0</v>
      </c>
      <c r="AC60" s="142">
        <f t="shared" si="7"/>
        <v>0</v>
      </c>
    </row>
    <row r="61" spans="1:29" x14ac:dyDescent="0.2">
      <c r="A61" s="216"/>
      <c r="B61"/>
      <c r="C61"/>
      <c r="E61" s="382"/>
      <c r="H61" s="378" t="str">
        <f t="shared" si="24"/>
        <v/>
      </c>
      <c r="I61" s="378" t="str">
        <f t="shared" si="24"/>
        <v/>
      </c>
      <c r="J61" s="378" t="str">
        <f t="shared" si="24"/>
        <v/>
      </c>
      <c r="K61" s="378" t="str">
        <f t="shared" si="24"/>
        <v/>
      </c>
      <c r="L61" s="378" t="str">
        <f t="shared" si="24"/>
        <v/>
      </c>
      <c r="M61" s="378" t="str">
        <f t="shared" si="24"/>
        <v/>
      </c>
      <c r="N61" s="378" t="str">
        <f t="shared" si="24"/>
        <v/>
      </c>
      <c r="O61" s="378" t="str">
        <f t="shared" si="24"/>
        <v/>
      </c>
      <c r="P61" s="378" t="str">
        <f t="shared" si="24"/>
        <v/>
      </c>
      <c r="Q61" s="378" t="str">
        <f t="shared" si="24"/>
        <v/>
      </c>
      <c r="R61" s="330" t="str">
        <f t="shared" si="24"/>
        <v/>
      </c>
      <c r="S61" s="36">
        <v>0</v>
      </c>
      <c r="T61" s="216">
        <f t="shared" si="8"/>
        <v>0</v>
      </c>
      <c r="U61" s="379" t="str">
        <f t="shared" si="9"/>
        <v/>
      </c>
      <c r="W61" s="332"/>
      <c r="X61" s="233" t="s">
        <v>404</v>
      </c>
      <c r="Y61" s="380" t="s">
        <v>404</v>
      </c>
      <c r="Z61" s="380" t="str">
        <f>IF($Y61="n/a","",IFERROR(COUNTIF($Y$2:$Y61,"="&amp;Y61),""))</f>
        <v/>
      </c>
      <c r="AA61" s="380">
        <f>COUNTIF($X$2:X60,"&lt;"&amp;X61)</f>
        <v>0</v>
      </c>
      <c r="AB61" s="380">
        <v>0</v>
      </c>
      <c r="AC61" s="142">
        <f t="shared" si="7"/>
        <v>0</v>
      </c>
    </row>
    <row r="62" spans="1:29" ht="13.5" thickBot="1" x14ac:dyDescent="0.25">
      <c r="A62" s="218"/>
      <c r="B62" s="190"/>
      <c r="C62" s="190"/>
      <c r="D62" s="217"/>
      <c r="E62" s="387"/>
      <c r="F62" s="217"/>
      <c r="G62" s="217"/>
      <c r="H62" s="355" t="str">
        <f t="shared" si="24"/>
        <v/>
      </c>
      <c r="I62" s="355" t="str">
        <f t="shared" si="24"/>
        <v/>
      </c>
      <c r="J62" s="355" t="str">
        <f t="shared" si="24"/>
        <v/>
      </c>
      <c r="K62" s="355" t="str">
        <f t="shared" si="24"/>
        <v/>
      </c>
      <c r="L62" s="355" t="str">
        <f t="shared" si="24"/>
        <v/>
      </c>
      <c r="M62" s="355" t="str">
        <f t="shared" si="24"/>
        <v/>
      </c>
      <c r="N62" s="355" t="str">
        <f t="shared" si="24"/>
        <v/>
      </c>
      <c r="O62" s="355" t="str">
        <f t="shared" si="24"/>
        <v/>
      </c>
      <c r="P62" s="355" t="str">
        <f t="shared" si="24"/>
        <v/>
      </c>
      <c r="Q62" s="355" t="str">
        <f t="shared" si="24"/>
        <v/>
      </c>
      <c r="R62" s="356" t="str">
        <f t="shared" si="24"/>
        <v/>
      </c>
      <c r="S62" s="388">
        <v>0</v>
      </c>
      <c r="T62" s="218">
        <f t="shared" si="8"/>
        <v>0</v>
      </c>
      <c r="U62" s="358" t="str">
        <f t="shared" si="9"/>
        <v/>
      </c>
      <c r="V62" s="359"/>
      <c r="W62" s="360"/>
      <c r="X62" s="234" t="s">
        <v>404</v>
      </c>
      <c r="Y62" s="235" t="s">
        <v>404</v>
      </c>
      <c r="Z62" s="235" t="str">
        <f>IF($Y62="n/a","",IFERROR(COUNTIF($Y$2:$Y62,"="&amp;Y62),""))</f>
        <v/>
      </c>
      <c r="AA62" s="235">
        <f>COUNTIF($X$2:X61,"&lt;"&amp;X62)</f>
        <v>0</v>
      </c>
      <c r="AB62" s="235">
        <v>0</v>
      </c>
      <c r="AC62" s="143">
        <f t="shared" si="7"/>
        <v>0</v>
      </c>
    </row>
    <row r="63" spans="1:29" ht="13.5" thickBot="1" x14ac:dyDescent="0.25">
      <c r="F63" s="362"/>
      <c r="G63" s="363" t="s">
        <v>26</v>
      </c>
      <c r="H63" s="127">
        <f t="shared" ref="H63:S63" si="25">COUNT(H2:H62)</f>
        <v>1</v>
      </c>
      <c r="I63" s="127">
        <f t="shared" si="25"/>
        <v>2</v>
      </c>
      <c r="J63" s="127">
        <f t="shared" si="25"/>
        <v>2</v>
      </c>
      <c r="K63" s="127">
        <f t="shared" si="25"/>
        <v>4</v>
      </c>
      <c r="L63" s="127">
        <f t="shared" si="25"/>
        <v>5</v>
      </c>
      <c r="M63" s="127">
        <f t="shared" si="25"/>
        <v>3</v>
      </c>
      <c r="N63" s="127">
        <f t="shared" si="25"/>
        <v>1</v>
      </c>
      <c r="O63" s="127">
        <f t="shared" si="25"/>
        <v>0</v>
      </c>
      <c r="P63" s="127">
        <f t="shared" si="25"/>
        <v>0</v>
      </c>
      <c r="Q63" s="127">
        <f t="shared" si="25"/>
        <v>3</v>
      </c>
      <c r="R63" s="127">
        <f t="shared" si="25"/>
        <v>2</v>
      </c>
      <c r="S63" s="213">
        <f t="shared" si="25"/>
        <v>61</v>
      </c>
      <c r="T63" s="364"/>
      <c r="U63" s="364"/>
      <c r="W63" s="364"/>
      <c r="X63" s="364"/>
      <c r="Y63" s="364"/>
      <c r="Z63" s="364"/>
      <c r="AA63" s="364"/>
      <c r="AB63" s="364"/>
      <c r="AC63" s="364"/>
    </row>
    <row r="65" spans="1:33" customFormat="1" x14ac:dyDescent="0.2">
      <c r="A65" s="78"/>
      <c r="B65" s="365"/>
      <c r="C65" s="340"/>
      <c r="D65" s="80"/>
      <c r="E65" s="79"/>
      <c r="F65" s="79"/>
      <c r="G65" s="79"/>
      <c r="H65" s="79"/>
      <c r="I65" s="79"/>
      <c r="J65" s="79"/>
      <c r="K65" s="79"/>
      <c r="L65" s="79"/>
      <c r="M65" s="79"/>
      <c r="N65" s="79"/>
      <c r="O65" s="79"/>
      <c r="P65" s="79"/>
      <c r="Q65" s="79"/>
      <c r="R65" s="79"/>
      <c r="S65" s="79"/>
      <c r="T65" s="80"/>
      <c r="V65" s="118"/>
      <c r="X65" s="80"/>
      <c r="Y65" s="80"/>
      <c r="Z65" s="80"/>
      <c r="AA65" s="80"/>
      <c r="AB65" s="80"/>
      <c r="AD65" s="79"/>
      <c r="AE65" s="79"/>
      <c r="AF65" s="79"/>
      <c r="AG65" s="79"/>
    </row>
  </sheetData>
  <mergeCells count="1">
    <mergeCell ref="AE1:AG1"/>
  </mergeCells>
  <conditionalFormatting sqref="A2:F15 H2:R15 T2:W15 A51:R62 T49:W62 H49:R50 A49:F50">
    <cfRule type="expression" dxfId="384" priority="78">
      <formula>$D2="OPN"</formula>
    </cfRule>
    <cfRule type="expression" dxfId="383" priority="79">
      <formula>$D2="RES"</formula>
    </cfRule>
    <cfRule type="expression" dxfId="382" priority="80">
      <formula>$D2="SMOD"</formula>
    </cfRule>
    <cfRule type="expression" dxfId="381" priority="81">
      <formula>$D2="CDMOD"</formula>
    </cfRule>
    <cfRule type="expression" dxfId="380" priority="82">
      <formula>$D2="ABMOD"</formula>
    </cfRule>
    <cfRule type="expression" dxfId="379" priority="83">
      <formula>$D2="NBC"</formula>
    </cfRule>
    <cfRule type="expression" dxfId="378" priority="84">
      <formula>$D2="NAC"</formula>
    </cfRule>
    <cfRule type="expression" dxfId="377" priority="85">
      <formula>$D2="SND"</formula>
    </cfRule>
    <cfRule type="expression" dxfId="376" priority="86">
      <formula>$D2="SNC"</formula>
    </cfRule>
    <cfRule type="expression" dxfId="375" priority="87">
      <formula>$D2="SNB"</formula>
    </cfRule>
    <cfRule type="expression" dxfId="374" priority="88">
      <formula>$D2="SNA"</formula>
    </cfRule>
  </conditionalFormatting>
  <conditionalFormatting sqref="G2:G15 G49:G50">
    <cfRule type="expression" dxfId="373" priority="67">
      <formula>$D2="OPN"</formula>
    </cfRule>
    <cfRule type="expression" dxfId="372" priority="68">
      <formula>$D2="RES"</formula>
    </cfRule>
    <cfRule type="expression" dxfId="371" priority="69">
      <formula>$D2="SMOD"</formula>
    </cfRule>
    <cfRule type="expression" dxfId="370" priority="70">
      <formula>$D2="CDMOD"</formula>
    </cfRule>
    <cfRule type="expression" dxfId="369" priority="71">
      <formula>$D2="ABMOD"</formula>
    </cfRule>
    <cfRule type="expression" dxfId="368" priority="72">
      <formula>$D2="NBC"</formula>
    </cfRule>
    <cfRule type="expression" dxfId="367" priority="73">
      <formula>$D2="NAC"</formula>
    </cfRule>
    <cfRule type="expression" dxfId="366" priority="74">
      <formula>$D2="SND"</formula>
    </cfRule>
    <cfRule type="expression" dxfId="365" priority="75">
      <formula>$D2="SNC"</formula>
    </cfRule>
    <cfRule type="expression" dxfId="364" priority="76">
      <formula>$D2="SNB"</formula>
    </cfRule>
    <cfRule type="expression" dxfId="363" priority="77">
      <formula>$D2="SNA"</formula>
    </cfRule>
  </conditionalFormatting>
  <conditionalFormatting sqref="A38:R48 T36:W48 H36:R37 A36:F37">
    <cfRule type="expression" dxfId="362" priority="56">
      <formula>$D36="OPN"</formula>
    </cfRule>
    <cfRule type="expression" dxfId="361" priority="57">
      <formula>$D36="RES"</formula>
    </cfRule>
    <cfRule type="expression" dxfId="360" priority="58">
      <formula>$D36="SMOD"</formula>
    </cfRule>
    <cfRule type="expression" dxfId="359" priority="59">
      <formula>$D36="CDMOD"</formula>
    </cfRule>
    <cfRule type="expression" dxfId="358" priority="60">
      <formula>$D36="ABMOD"</formula>
    </cfRule>
    <cfRule type="expression" dxfId="357" priority="61">
      <formula>$D36="NBC"</formula>
    </cfRule>
    <cfRule type="expression" dxfId="356" priority="62">
      <formula>$D36="NAC"</formula>
    </cfRule>
    <cfRule type="expression" dxfId="355" priority="63">
      <formula>$D36="SND"</formula>
    </cfRule>
    <cfRule type="expression" dxfId="354" priority="64">
      <formula>$D36="SNC"</formula>
    </cfRule>
    <cfRule type="expression" dxfId="353" priority="65">
      <formula>$D36="SNB"</formula>
    </cfRule>
    <cfRule type="expression" dxfId="352" priority="66">
      <formula>$D36="SNA"</formula>
    </cfRule>
  </conditionalFormatting>
  <conditionalFormatting sqref="G36:G37">
    <cfRule type="expression" dxfId="351" priority="45">
      <formula>$D36="OPN"</formula>
    </cfRule>
    <cfRule type="expression" dxfId="350" priority="46">
      <formula>$D36="RES"</formula>
    </cfRule>
    <cfRule type="expression" dxfId="349" priority="47">
      <formula>$D36="SMOD"</formula>
    </cfRule>
    <cfRule type="expression" dxfId="348" priority="48">
      <formula>$D36="CDMOD"</formula>
    </cfRule>
    <cfRule type="expression" dxfId="347" priority="49">
      <formula>$D36="ABMOD"</formula>
    </cfRule>
    <cfRule type="expression" dxfId="346" priority="50">
      <formula>$D36="NBC"</formula>
    </cfRule>
    <cfRule type="expression" dxfId="345" priority="51">
      <formula>$D36="NAC"</formula>
    </cfRule>
    <cfRule type="expression" dxfId="344" priority="52">
      <formula>$D36="SND"</formula>
    </cfRule>
    <cfRule type="expression" dxfId="343" priority="53">
      <formula>$D36="SNC"</formula>
    </cfRule>
    <cfRule type="expression" dxfId="342" priority="54">
      <formula>$D36="SNB"</formula>
    </cfRule>
    <cfRule type="expression" dxfId="341" priority="55">
      <formula>$D36="SNA"</formula>
    </cfRule>
  </conditionalFormatting>
  <conditionalFormatting sqref="A31:R35 T29:W35 H29:R30 A29:F30">
    <cfRule type="expression" dxfId="340" priority="34">
      <formula>$D29="OPN"</formula>
    </cfRule>
    <cfRule type="expression" dxfId="339" priority="35">
      <formula>$D29="RES"</formula>
    </cfRule>
    <cfRule type="expression" dxfId="338" priority="36">
      <formula>$D29="SMOD"</formula>
    </cfRule>
    <cfRule type="expression" dxfId="337" priority="37">
      <formula>$D29="CDMOD"</formula>
    </cfRule>
    <cfRule type="expression" dxfId="336" priority="38">
      <formula>$D29="ABMOD"</formula>
    </cfRule>
    <cfRule type="expression" dxfId="335" priority="39">
      <formula>$D29="NBC"</formula>
    </cfRule>
    <cfRule type="expression" dxfId="334" priority="40">
      <formula>$D29="NAC"</formula>
    </cfRule>
    <cfRule type="expression" dxfId="333" priority="41">
      <formula>$D29="SND"</formula>
    </cfRule>
    <cfRule type="expression" dxfId="332" priority="42">
      <formula>$D29="SNC"</formula>
    </cfRule>
    <cfRule type="expression" dxfId="331" priority="43">
      <formula>$D29="SNB"</formula>
    </cfRule>
    <cfRule type="expression" dxfId="330" priority="44">
      <formula>$D29="SNA"</formula>
    </cfRule>
  </conditionalFormatting>
  <conditionalFormatting sqref="G29:G30">
    <cfRule type="expression" dxfId="329" priority="23">
      <formula>$D29="OPN"</formula>
    </cfRule>
    <cfRule type="expression" dxfId="328" priority="24">
      <formula>$D29="RES"</formula>
    </cfRule>
    <cfRule type="expression" dxfId="327" priority="25">
      <formula>$D29="SMOD"</formula>
    </cfRule>
    <cfRule type="expression" dxfId="326" priority="26">
      <formula>$D29="CDMOD"</formula>
    </cfRule>
    <cfRule type="expression" dxfId="325" priority="27">
      <formula>$D29="ABMOD"</formula>
    </cfRule>
    <cfRule type="expression" dxfId="324" priority="28">
      <formula>$D29="NBC"</formula>
    </cfRule>
    <cfRule type="expression" dxfId="323" priority="29">
      <formula>$D29="NAC"</formula>
    </cfRule>
    <cfRule type="expression" dxfId="322" priority="30">
      <formula>$D29="SND"</formula>
    </cfRule>
    <cfRule type="expression" dxfId="321" priority="31">
      <formula>$D29="SNC"</formula>
    </cfRule>
    <cfRule type="expression" dxfId="320" priority="32">
      <formula>$D29="SNB"</formula>
    </cfRule>
    <cfRule type="expression" dxfId="319" priority="33">
      <formula>$D29="SNA"</formula>
    </cfRule>
  </conditionalFormatting>
  <conditionalFormatting sqref="A18:R28 T16:W28 H16:R17 A16:F17">
    <cfRule type="expression" dxfId="318" priority="12">
      <formula>$D16="OPN"</formula>
    </cfRule>
    <cfRule type="expression" dxfId="317" priority="13">
      <formula>$D16="RES"</formula>
    </cfRule>
    <cfRule type="expression" dxfId="316" priority="14">
      <formula>$D16="SMOD"</formula>
    </cfRule>
    <cfRule type="expression" dxfId="315" priority="15">
      <formula>$D16="CDMOD"</formula>
    </cfRule>
    <cfRule type="expression" dxfId="314" priority="16">
      <formula>$D16="ABMOD"</formula>
    </cfRule>
    <cfRule type="expression" dxfId="313" priority="17">
      <formula>$D16="NBC"</formula>
    </cfRule>
    <cfRule type="expression" dxfId="312" priority="18">
      <formula>$D16="NAC"</formula>
    </cfRule>
    <cfRule type="expression" dxfId="311" priority="19">
      <formula>$D16="SND"</formula>
    </cfRule>
    <cfRule type="expression" dxfId="310" priority="20">
      <formula>$D16="SNC"</formula>
    </cfRule>
    <cfRule type="expression" dxfId="309" priority="21">
      <formula>$D16="SNB"</formula>
    </cfRule>
    <cfRule type="expression" dxfId="308" priority="22">
      <formula>$D16="SNA"</formula>
    </cfRule>
  </conditionalFormatting>
  <conditionalFormatting sqref="G16:G17">
    <cfRule type="expression" dxfId="307" priority="1">
      <formula>$D16="OPN"</formula>
    </cfRule>
    <cfRule type="expression" dxfId="306" priority="2">
      <formula>$D16="RES"</formula>
    </cfRule>
    <cfRule type="expression" dxfId="305" priority="3">
      <formula>$D16="SMOD"</formula>
    </cfRule>
    <cfRule type="expression" dxfId="304" priority="4">
      <formula>$D16="CDMOD"</formula>
    </cfRule>
    <cfRule type="expression" dxfId="303" priority="5">
      <formula>$D16="ABMOD"</formula>
    </cfRule>
    <cfRule type="expression" dxfId="302" priority="6">
      <formula>$D16="NBC"</formula>
    </cfRule>
    <cfRule type="expression" dxfId="301" priority="7">
      <formula>$D16="NAC"</formula>
    </cfRule>
    <cfRule type="expression" dxfId="300" priority="8">
      <formula>$D16="SND"</formula>
    </cfRule>
    <cfRule type="expression" dxfId="299" priority="9">
      <formula>$D16="SNC"</formula>
    </cfRule>
    <cfRule type="expression" dxfId="298" priority="10">
      <formula>$D16="SNB"</formula>
    </cfRule>
    <cfRule type="expression" dxfId="297" priority="11">
      <formula>$D16="SNA"</formula>
    </cfRule>
  </conditionalFormatting>
  <pageMargins left="0.7" right="0.7" top="0.75" bottom="0.75" header="0.3" footer="0.3"/>
  <pageSetup paperSize="9" orientation="portrait" horizontalDpi="300" verticalDpi="30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4A53D9-58F7-49E5-A361-B907ADADFAAF}">
  <dimension ref="A1:AG27"/>
  <sheetViews>
    <sheetView zoomScale="90" zoomScaleNormal="90" workbookViewId="0">
      <selection activeCell="A2" sqref="A2"/>
    </sheetView>
  </sheetViews>
  <sheetFormatPr defaultColWidth="8.85546875" defaultRowHeight="12.75" x14ac:dyDescent="0.2"/>
  <cols>
    <col min="1" max="1" width="8.140625" style="78" customWidth="1"/>
    <col min="2" max="2" width="23.7109375" style="79" customWidth="1"/>
    <col min="3" max="3" width="20.7109375" style="79" hidden="1" customWidth="1"/>
    <col min="4" max="4" width="8.28515625" style="79" bestFit="1" customWidth="1"/>
    <col min="5" max="5" width="11.5703125" style="79" customWidth="1"/>
    <col min="6" max="6" width="14.28515625" style="79" bestFit="1" customWidth="1"/>
    <col min="7" max="7" width="9.28515625" style="79" bestFit="1" customWidth="1"/>
    <col min="8" max="18" width="7.7109375" style="79" customWidth="1"/>
    <col min="19" max="19" width="6.7109375" style="79" customWidth="1"/>
    <col min="20" max="20" width="7.28515625" style="79" bestFit="1" customWidth="1"/>
    <col min="21" max="21" width="8.28515625" style="79" customWidth="1"/>
    <col min="22" max="22" width="8.85546875" style="118" customWidth="1"/>
    <col min="23" max="23" width="8.85546875" style="79" customWidth="1"/>
    <col min="24" max="24" width="14.28515625" style="79" hidden="1" customWidth="1"/>
    <col min="25" max="27" width="8.85546875" style="79" hidden="1" customWidth="1"/>
    <col min="28" max="28" width="11.42578125" style="79" hidden="1" customWidth="1"/>
    <col min="29" max="29" width="8.85546875" style="79" customWidth="1"/>
    <col min="30" max="30" width="5.85546875" style="79" customWidth="1"/>
    <col min="31" max="31" width="8.85546875" style="79"/>
    <col min="32" max="32" width="22.28515625" style="79" customWidth="1"/>
    <col min="33" max="33" width="10.28515625" style="79" customWidth="1"/>
    <col min="34" max="16384" width="8.85546875" style="79"/>
  </cols>
  <sheetData>
    <row r="1" spans="1:33" s="78" customFormat="1" ht="43.15" customHeight="1" thickBot="1" x14ac:dyDescent="0.25">
      <c r="A1" s="237" t="s">
        <v>23</v>
      </c>
      <c r="B1" s="238" t="s">
        <v>1</v>
      </c>
      <c r="C1" s="239" t="s">
        <v>1</v>
      </c>
      <c r="D1" s="239" t="s">
        <v>2</v>
      </c>
      <c r="E1" s="262" t="s">
        <v>24</v>
      </c>
      <c r="F1" s="263"/>
      <c r="G1" s="263" t="s">
        <v>25</v>
      </c>
      <c r="H1" s="240" t="s">
        <v>14</v>
      </c>
      <c r="I1" s="241" t="s">
        <v>13</v>
      </c>
      <c r="J1" s="242" t="s">
        <v>16</v>
      </c>
      <c r="K1" s="243" t="s">
        <v>45</v>
      </c>
      <c r="L1" s="244" t="s">
        <v>44</v>
      </c>
      <c r="M1" s="245" t="s">
        <v>21</v>
      </c>
      <c r="N1" s="246" t="s">
        <v>22</v>
      </c>
      <c r="O1" s="247" t="s">
        <v>43</v>
      </c>
      <c r="P1" s="248" t="s">
        <v>4</v>
      </c>
      <c r="Q1" s="249" t="s">
        <v>5</v>
      </c>
      <c r="R1" s="250" t="s">
        <v>3</v>
      </c>
      <c r="S1" s="214" t="s">
        <v>52</v>
      </c>
      <c r="T1" s="135" t="s">
        <v>64</v>
      </c>
      <c r="U1" s="135" t="s">
        <v>49</v>
      </c>
      <c r="V1" s="138" t="s">
        <v>50</v>
      </c>
      <c r="W1" s="136" t="s">
        <v>51</v>
      </c>
      <c r="X1" s="215" t="s">
        <v>62</v>
      </c>
      <c r="Y1" s="215" t="s">
        <v>2</v>
      </c>
      <c r="Z1" s="215" t="s">
        <v>66</v>
      </c>
      <c r="AA1" s="215" t="s">
        <v>58</v>
      </c>
      <c r="AB1" s="215" t="s">
        <v>63</v>
      </c>
      <c r="AC1" s="214" t="s">
        <v>67</v>
      </c>
      <c r="AE1" s="395" t="s">
        <v>75</v>
      </c>
      <c r="AF1" s="395"/>
      <c r="AG1" s="395"/>
    </row>
    <row r="2" spans="1:33" x14ac:dyDescent="0.2">
      <c r="A2" s="300">
        <v>39</v>
      </c>
      <c r="B2" s="296" t="s">
        <v>357</v>
      </c>
      <c r="C2" s="296" t="str">
        <f>LOWER(B2)</f>
        <v>paul ledwith</v>
      </c>
      <c r="D2" s="299" t="s">
        <v>13</v>
      </c>
      <c r="E2" s="402" t="s">
        <v>358</v>
      </c>
      <c r="F2" s="297"/>
      <c r="G2" s="299" t="s">
        <v>124</v>
      </c>
      <c r="H2" s="257" t="str">
        <f t="shared" ref="H2:R17" si="0">IF($D2=H$1,$S2,"")</f>
        <v/>
      </c>
      <c r="I2" s="257">
        <f t="shared" si="0"/>
        <v>100</v>
      </c>
      <c r="J2" s="257" t="str">
        <f t="shared" si="0"/>
        <v/>
      </c>
      <c r="K2" s="257" t="str">
        <f t="shared" si="0"/>
        <v/>
      </c>
      <c r="L2" s="257" t="str">
        <f t="shared" si="0"/>
        <v/>
      </c>
      <c r="M2" s="257" t="str">
        <f t="shared" si="0"/>
        <v/>
      </c>
      <c r="N2" s="257" t="str">
        <f t="shared" si="0"/>
        <v/>
      </c>
      <c r="O2" s="257" t="str">
        <f t="shared" si="0"/>
        <v/>
      </c>
      <c r="P2" s="257" t="str">
        <f t="shared" si="0"/>
        <v/>
      </c>
      <c r="Q2" s="257" t="str">
        <f t="shared" si="0"/>
        <v/>
      </c>
      <c r="R2" s="258" t="str">
        <f t="shared" si="0"/>
        <v/>
      </c>
      <c r="S2" s="141">
        <f t="shared" ref="S2:S24" si="1">IFERROR(VLOOKUP($Z2,Points2018,2,0),0)</f>
        <v>100</v>
      </c>
      <c r="T2" s="252">
        <f t="shared" ref="T2:T24" si="2">AB2-S2</f>
        <v>0</v>
      </c>
      <c r="U2" s="253">
        <f t="shared" ref="U2:U24" si="3">IFERROR(VLOOKUP(D2,BenchmarksRd1,3,0)*86400,"")</f>
        <v>109.967</v>
      </c>
      <c r="V2" s="254">
        <f t="shared" ref="V2:V24" si="4">IFERROR((($E2*86400)-U2),"")</f>
        <v>0.81799999999999784</v>
      </c>
      <c r="W2" s="255">
        <f>IF(V2&lt;=0,10,IF(V2&lt;1,5,IF(V2&lt;2,0,IF(V2&lt;3,-5,-10))))</f>
        <v>5</v>
      </c>
      <c r="X2" s="232">
        <f t="shared" ref="X2:X24" si="5">IFERROR(VLOOKUP(D2,Class2019,4,0),"n/a")</f>
        <v>6</v>
      </c>
      <c r="Y2" s="145">
        <f t="shared" ref="Y2:Y24" si="6">IFERROR(VLOOKUP(D2,Class2019,3,0),"n/a")</f>
        <v>10</v>
      </c>
      <c r="Z2" s="145">
        <f>IF($Y2="n/a","",IFERROR(COUNTIF($Y$2:$Y2,"="&amp;Y2),""))</f>
        <v>1</v>
      </c>
      <c r="AA2" s="145">
        <f>COUNTIF($X1:X$2,"&lt;"&amp;X2)</f>
        <v>0</v>
      </c>
      <c r="AB2" s="175">
        <f t="shared" ref="AB2:AB24" si="7">IF($Y2="n/a",0,IFERROR(VLOOKUP(Z2+AA2,Points2019,2,0),15))</f>
        <v>100</v>
      </c>
      <c r="AC2" s="141">
        <f t="shared" ref="AC2:AC24" si="8">(S2+T2+W2)</f>
        <v>105</v>
      </c>
      <c r="AE2" s="177" t="s">
        <v>3</v>
      </c>
      <c r="AF2" s="195" t="s">
        <v>55</v>
      </c>
      <c r="AG2" s="212">
        <v>1.4273495370370371E-3</v>
      </c>
    </row>
    <row r="3" spans="1:33" x14ac:dyDescent="0.2">
      <c r="A3" s="216">
        <v>73</v>
      </c>
      <c r="B3" s="1" t="s">
        <v>359</v>
      </c>
      <c r="C3" s="1" t="str">
        <f t="shared" ref="C3:C24" si="9">LOWER(B3)</f>
        <v>david adam</v>
      </c>
      <c r="D3" s="8" t="s">
        <v>16</v>
      </c>
      <c r="E3" s="17" t="s">
        <v>360</v>
      </c>
      <c r="F3" s="11"/>
      <c r="G3" s="8" t="s">
        <v>124</v>
      </c>
      <c r="H3" s="176" t="str">
        <f t="shared" si="0"/>
        <v/>
      </c>
      <c r="I3" s="176" t="str">
        <f t="shared" si="0"/>
        <v/>
      </c>
      <c r="J3" s="176">
        <f t="shared" si="0"/>
        <v>100</v>
      </c>
      <c r="K3" s="176" t="str">
        <f t="shared" si="0"/>
        <v/>
      </c>
      <c r="L3" s="176" t="str">
        <f t="shared" si="0"/>
        <v/>
      </c>
      <c r="M3" s="176" t="str">
        <f t="shared" si="0"/>
        <v/>
      </c>
      <c r="N3" s="176" t="str">
        <f t="shared" si="0"/>
        <v/>
      </c>
      <c r="O3" s="176" t="str">
        <f t="shared" si="0"/>
        <v/>
      </c>
      <c r="P3" s="176" t="str">
        <f t="shared" si="0"/>
        <v/>
      </c>
      <c r="Q3" s="176" t="str">
        <f t="shared" si="0"/>
        <v/>
      </c>
      <c r="R3" s="188" t="str">
        <f t="shared" si="0"/>
        <v/>
      </c>
      <c r="S3" s="142">
        <f t="shared" si="1"/>
        <v>100</v>
      </c>
      <c r="T3" s="128">
        <f t="shared" si="2"/>
        <v>0</v>
      </c>
      <c r="U3" s="119">
        <f t="shared" si="3"/>
        <v>111.27300000000001</v>
      </c>
      <c r="V3" s="140">
        <f t="shared" si="4"/>
        <v>2.2949999999999733</v>
      </c>
      <c r="W3" s="77">
        <f>IF(V3&lt;=0,10,IF(V3&lt;1,5,IF(V3&lt;2,0,IF(V3&lt;3,-5,-10))))</f>
        <v>-5</v>
      </c>
      <c r="X3" s="233">
        <f t="shared" si="5"/>
        <v>5</v>
      </c>
      <c r="Y3" s="129">
        <f t="shared" si="6"/>
        <v>9</v>
      </c>
      <c r="Z3" s="129">
        <f>IF($Y3="n/a","",IFERROR(COUNTIF($Y$2:$Y3,"="&amp;Y3),""))</f>
        <v>1</v>
      </c>
      <c r="AA3" s="129">
        <f>COUNTIF($X$2:X2,"&lt;"&amp;X3)</f>
        <v>0</v>
      </c>
      <c r="AB3" s="139">
        <f t="shared" si="7"/>
        <v>100</v>
      </c>
      <c r="AC3" s="142">
        <f t="shared" si="8"/>
        <v>95</v>
      </c>
      <c r="AE3" s="178" t="s">
        <v>5</v>
      </c>
      <c r="AF3" s="196" t="s">
        <v>56</v>
      </c>
      <c r="AG3" s="259">
        <v>1.4203472222222224E-3</v>
      </c>
    </row>
    <row r="4" spans="1:33" x14ac:dyDescent="0.2">
      <c r="A4" s="216">
        <v>124</v>
      </c>
      <c r="B4" s="1" t="s">
        <v>361</v>
      </c>
      <c r="C4" s="1" t="str">
        <f t="shared" si="9"/>
        <v>ray monik</v>
      </c>
      <c r="D4" s="8" t="s">
        <v>13</v>
      </c>
      <c r="E4" s="17" t="s">
        <v>362</v>
      </c>
      <c r="F4" s="11"/>
      <c r="G4" s="8" t="s">
        <v>124</v>
      </c>
      <c r="H4" s="176" t="str">
        <f t="shared" si="0"/>
        <v/>
      </c>
      <c r="I4" s="176">
        <f t="shared" si="0"/>
        <v>75</v>
      </c>
      <c r="J4" s="176" t="str">
        <f t="shared" si="0"/>
        <v/>
      </c>
      <c r="K4" s="176" t="str">
        <f t="shared" si="0"/>
        <v/>
      </c>
      <c r="L4" s="176" t="str">
        <f t="shared" si="0"/>
        <v/>
      </c>
      <c r="M4" s="176" t="str">
        <f t="shared" si="0"/>
        <v/>
      </c>
      <c r="N4" s="176" t="str">
        <f t="shared" si="0"/>
        <v/>
      </c>
      <c r="O4" s="176" t="str">
        <f t="shared" si="0"/>
        <v/>
      </c>
      <c r="P4" s="176" t="str">
        <f t="shared" si="0"/>
        <v/>
      </c>
      <c r="Q4" s="176" t="str">
        <f t="shared" si="0"/>
        <v/>
      </c>
      <c r="R4" s="188" t="str">
        <f t="shared" si="0"/>
        <v/>
      </c>
      <c r="S4" s="142">
        <f t="shared" si="1"/>
        <v>75</v>
      </c>
      <c r="T4" s="128">
        <f t="shared" si="2"/>
        <v>-15</v>
      </c>
      <c r="U4" s="119">
        <f t="shared" si="3"/>
        <v>109.967</v>
      </c>
      <c r="V4" s="140">
        <f t="shared" si="4"/>
        <v>4.4999999999999858</v>
      </c>
      <c r="W4" s="77">
        <f>IF(V4&lt;=0,10,IF(V4&lt;1,5,IF(V4&lt;2,0,IF(V4&lt;3,-5,-10))))</f>
        <v>-10</v>
      </c>
      <c r="X4" s="233">
        <f t="shared" si="5"/>
        <v>6</v>
      </c>
      <c r="Y4" s="129">
        <f t="shared" si="6"/>
        <v>10</v>
      </c>
      <c r="Z4" s="129">
        <f>IF($Y4="n/a","",IFERROR(COUNTIF($Y$2:$Y4,"="&amp;Y4),""))</f>
        <v>2</v>
      </c>
      <c r="AA4" s="129">
        <f>COUNTIF($X$2:X3,"&lt;"&amp;X4)</f>
        <v>1</v>
      </c>
      <c r="AB4" s="139">
        <f t="shared" si="7"/>
        <v>60</v>
      </c>
      <c r="AC4" s="142">
        <f t="shared" si="8"/>
        <v>50</v>
      </c>
      <c r="AE4" s="179" t="s">
        <v>4</v>
      </c>
      <c r="AF4" s="203" t="s">
        <v>53</v>
      </c>
      <c r="AG4" s="197">
        <v>1.3765625000000002E-3</v>
      </c>
    </row>
    <row r="5" spans="1:33" x14ac:dyDescent="0.2">
      <c r="A5" s="216">
        <v>50</v>
      </c>
      <c r="B5" s="1" t="s">
        <v>363</v>
      </c>
      <c r="C5" s="1" t="str">
        <f t="shared" si="9"/>
        <v>alan conrad</v>
      </c>
      <c r="D5" s="8" t="s">
        <v>45</v>
      </c>
      <c r="E5" s="17" t="s">
        <v>364</v>
      </c>
      <c r="F5" s="11"/>
      <c r="G5" s="8" t="s">
        <v>243</v>
      </c>
      <c r="H5" s="176" t="str">
        <f t="shared" si="0"/>
        <v/>
      </c>
      <c r="I5" s="176" t="str">
        <f t="shared" si="0"/>
        <v/>
      </c>
      <c r="J5" s="176" t="str">
        <f t="shared" si="0"/>
        <v/>
      </c>
      <c r="K5" s="176">
        <f t="shared" si="0"/>
        <v>100</v>
      </c>
      <c r="L5" s="176" t="str">
        <f t="shared" si="0"/>
        <v/>
      </c>
      <c r="M5" s="176" t="str">
        <f t="shared" si="0"/>
        <v/>
      </c>
      <c r="N5" s="176" t="str">
        <f t="shared" si="0"/>
        <v/>
      </c>
      <c r="O5" s="176" t="str">
        <f t="shared" si="0"/>
        <v/>
      </c>
      <c r="P5" s="176" t="str">
        <f t="shared" si="0"/>
        <v/>
      </c>
      <c r="Q5" s="176" t="str">
        <f t="shared" si="0"/>
        <v/>
      </c>
      <c r="R5" s="188" t="str">
        <f t="shared" si="0"/>
        <v/>
      </c>
      <c r="S5" s="142">
        <f t="shared" si="1"/>
        <v>100</v>
      </c>
      <c r="T5" s="128">
        <f t="shared" si="2"/>
        <v>0</v>
      </c>
      <c r="U5" s="119">
        <f t="shared" si="3"/>
        <v>114.97900000000001</v>
      </c>
      <c r="V5" s="140">
        <f t="shared" si="4"/>
        <v>1.0679999999999836</v>
      </c>
      <c r="W5" s="77">
        <f t="shared" ref="W5:W24" si="10">IF(V5&lt;=0,10,IF(V5&lt;1,5,IF(V5&lt;2,0,IF(V5&lt;3,-5,-10))))</f>
        <v>0</v>
      </c>
      <c r="X5" s="233">
        <f t="shared" si="5"/>
        <v>4</v>
      </c>
      <c r="Y5" s="129">
        <f t="shared" si="6"/>
        <v>8</v>
      </c>
      <c r="Z5" s="129">
        <f>IF($Y5="n/a","",IFERROR(COUNTIF($Y$2:$Y5,"="&amp;Y5),""))</f>
        <v>1</v>
      </c>
      <c r="AA5" s="129">
        <f>COUNTIF($X$2:X4,"&lt;"&amp;X5)</f>
        <v>0</v>
      </c>
      <c r="AB5" s="139">
        <f t="shared" si="7"/>
        <v>100</v>
      </c>
      <c r="AC5" s="142">
        <f t="shared" si="8"/>
        <v>100</v>
      </c>
      <c r="AE5" s="180" t="s">
        <v>43</v>
      </c>
      <c r="AF5" s="204" t="s">
        <v>54</v>
      </c>
      <c r="AG5" s="198">
        <v>1.3754282407407406E-3</v>
      </c>
    </row>
    <row r="6" spans="1:33" x14ac:dyDescent="0.2">
      <c r="A6" s="216">
        <v>6</v>
      </c>
      <c r="B6" s="1" t="s">
        <v>365</v>
      </c>
      <c r="C6" s="1" t="str">
        <f t="shared" si="9"/>
        <v>russell garner</v>
      </c>
      <c r="D6" s="8" t="s">
        <v>44</v>
      </c>
      <c r="E6" s="17" t="s">
        <v>366</v>
      </c>
      <c r="F6" s="11"/>
      <c r="G6" s="8" t="s">
        <v>243</v>
      </c>
      <c r="H6" s="176" t="str">
        <f t="shared" si="0"/>
        <v/>
      </c>
      <c r="I6" s="176" t="str">
        <f t="shared" si="0"/>
        <v/>
      </c>
      <c r="J6" s="176" t="str">
        <f t="shared" si="0"/>
        <v/>
      </c>
      <c r="K6" s="176" t="str">
        <f t="shared" si="0"/>
        <v/>
      </c>
      <c r="L6" s="176">
        <f t="shared" si="0"/>
        <v>100</v>
      </c>
      <c r="M6" s="176" t="str">
        <f t="shared" si="0"/>
        <v/>
      </c>
      <c r="N6" s="176" t="str">
        <f t="shared" si="0"/>
        <v/>
      </c>
      <c r="O6" s="176" t="str">
        <f t="shared" si="0"/>
        <v/>
      </c>
      <c r="P6" s="176" t="str">
        <f t="shared" si="0"/>
        <v/>
      </c>
      <c r="Q6" s="176" t="str">
        <f t="shared" si="0"/>
        <v/>
      </c>
      <c r="R6" s="188" t="str">
        <f t="shared" si="0"/>
        <v/>
      </c>
      <c r="S6" s="142">
        <f t="shared" si="1"/>
        <v>100</v>
      </c>
      <c r="T6" s="128">
        <f t="shared" si="2"/>
        <v>0</v>
      </c>
      <c r="U6" s="119">
        <f t="shared" si="3"/>
        <v>114.663</v>
      </c>
      <c r="V6" s="140">
        <f t="shared" si="4"/>
        <v>1.7090000000000174</v>
      </c>
      <c r="W6" s="77">
        <f t="shared" si="10"/>
        <v>0</v>
      </c>
      <c r="X6" s="233">
        <f t="shared" si="5"/>
        <v>4</v>
      </c>
      <c r="Y6" s="129">
        <f t="shared" si="6"/>
        <v>7</v>
      </c>
      <c r="Z6" s="129">
        <f>IF($Y6="n/a","",IFERROR(COUNTIF($Y$2:$Y6,"="&amp;Y6),""))</f>
        <v>1</v>
      </c>
      <c r="AA6" s="129">
        <f>COUNTIF($X$2:X5,"&lt;"&amp;X6)</f>
        <v>0</v>
      </c>
      <c r="AB6" s="139">
        <f t="shared" si="7"/>
        <v>100</v>
      </c>
      <c r="AC6" s="142">
        <f t="shared" si="8"/>
        <v>100</v>
      </c>
      <c r="AE6" s="181" t="s">
        <v>22</v>
      </c>
      <c r="AF6" s="205" t="s">
        <v>94</v>
      </c>
      <c r="AG6" s="199">
        <v>1.4077314814814814E-3</v>
      </c>
    </row>
    <row r="7" spans="1:33" x14ac:dyDescent="0.2">
      <c r="A7" s="216">
        <v>821</v>
      </c>
      <c r="B7" s="1" t="s">
        <v>367</v>
      </c>
      <c r="C7" s="1" t="str">
        <f t="shared" si="9"/>
        <v>travis mcinnes</v>
      </c>
      <c r="D7" s="8" t="s">
        <v>13</v>
      </c>
      <c r="E7" s="17" t="s">
        <v>368</v>
      </c>
      <c r="F7" s="11"/>
      <c r="G7" s="8" t="s">
        <v>124</v>
      </c>
      <c r="H7" s="176" t="str">
        <f t="shared" si="0"/>
        <v/>
      </c>
      <c r="I7" s="176">
        <f t="shared" si="0"/>
        <v>60</v>
      </c>
      <c r="J7" s="176" t="str">
        <f t="shared" si="0"/>
        <v/>
      </c>
      <c r="K7" s="176" t="str">
        <f t="shared" si="0"/>
        <v/>
      </c>
      <c r="L7" s="176" t="str">
        <f t="shared" si="0"/>
        <v/>
      </c>
      <c r="M7" s="176" t="str">
        <f t="shared" si="0"/>
        <v/>
      </c>
      <c r="N7" s="176" t="str">
        <f t="shared" si="0"/>
        <v/>
      </c>
      <c r="O7" s="176" t="str">
        <f t="shared" si="0"/>
        <v/>
      </c>
      <c r="P7" s="176" t="str">
        <f t="shared" si="0"/>
        <v/>
      </c>
      <c r="Q7" s="176" t="str">
        <f t="shared" si="0"/>
        <v/>
      </c>
      <c r="R7" s="188" t="str">
        <f t="shared" si="0"/>
        <v/>
      </c>
      <c r="S7" s="142">
        <f t="shared" si="1"/>
        <v>60</v>
      </c>
      <c r="T7" s="128">
        <f t="shared" si="2"/>
        <v>-45</v>
      </c>
      <c r="U7" s="119">
        <f t="shared" si="3"/>
        <v>109.967</v>
      </c>
      <c r="V7" s="140">
        <f t="shared" si="4"/>
        <v>7.5379999999999967</v>
      </c>
      <c r="W7" s="77">
        <f t="shared" si="10"/>
        <v>-10</v>
      </c>
      <c r="X7" s="233">
        <f t="shared" si="5"/>
        <v>6</v>
      </c>
      <c r="Y7" s="129">
        <f t="shared" si="6"/>
        <v>10</v>
      </c>
      <c r="Z7" s="129">
        <f>IF($Y7="n/a","",IFERROR(COUNTIF($Y$2:$Y7,"="&amp;Y7),""))</f>
        <v>3</v>
      </c>
      <c r="AA7" s="129">
        <f>COUNTIF($X$2:X6,"&lt;"&amp;X7)</f>
        <v>3</v>
      </c>
      <c r="AB7" s="139">
        <f t="shared" si="7"/>
        <v>15</v>
      </c>
      <c r="AC7" s="142">
        <f t="shared" si="8"/>
        <v>5</v>
      </c>
      <c r="AE7" s="182" t="s">
        <v>21</v>
      </c>
      <c r="AF7" s="200" t="s">
        <v>76</v>
      </c>
      <c r="AG7" s="231" t="s">
        <v>81</v>
      </c>
    </row>
    <row r="8" spans="1:33" x14ac:dyDescent="0.2">
      <c r="A8" s="216">
        <v>42</v>
      </c>
      <c r="B8" s="1" t="s">
        <v>369</v>
      </c>
      <c r="C8" s="1" t="str">
        <f t="shared" si="9"/>
        <v>steven cassar</v>
      </c>
      <c r="D8" s="8" t="s">
        <v>16</v>
      </c>
      <c r="E8" s="17" t="s">
        <v>370</v>
      </c>
      <c r="F8" s="11"/>
      <c r="G8" s="8" t="s">
        <v>371</v>
      </c>
      <c r="H8" s="176" t="str">
        <f t="shared" si="0"/>
        <v/>
      </c>
      <c r="I8" s="176" t="str">
        <f t="shared" si="0"/>
        <v/>
      </c>
      <c r="J8" s="176">
        <f t="shared" si="0"/>
        <v>75</v>
      </c>
      <c r="K8" s="176" t="str">
        <f t="shared" si="0"/>
        <v/>
      </c>
      <c r="L8" s="176" t="str">
        <f t="shared" si="0"/>
        <v/>
      </c>
      <c r="M8" s="176" t="str">
        <f t="shared" si="0"/>
        <v/>
      </c>
      <c r="N8" s="176" t="str">
        <f t="shared" si="0"/>
        <v/>
      </c>
      <c r="O8" s="176" t="str">
        <f t="shared" si="0"/>
        <v/>
      </c>
      <c r="P8" s="176" t="str">
        <f t="shared" si="0"/>
        <v/>
      </c>
      <c r="Q8" s="176" t="str">
        <f t="shared" si="0"/>
        <v/>
      </c>
      <c r="R8" s="188" t="str">
        <f t="shared" si="0"/>
        <v/>
      </c>
      <c r="S8" s="142">
        <f t="shared" si="1"/>
        <v>75</v>
      </c>
      <c r="T8" s="128">
        <f t="shared" si="2"/>
        <v>-30</v>
      </c>
      <c r="U8" s="119">
        <f t="shared" si="3"/>
        <v>111.27300000000001</v>
      </c>
      <c r="V8" s="140">
        <f t="shared" si="4"/>
        <v>6.9689999999999799</v>
      </c>
      <c r="W8" s="77">
        <f t="shared" si="10"/>
        <v>-10</v>
      </c>
      <c r="X8" s="233">
        <f t="shared" si="5"/>
        <v>5</v>
      </c>
      <c r="Y8" s="129">
        <f t="shared" si="6"/>
        <v>9</v>
      </c>
      <c r="Z8" s="129">
        <f>IF($Y8="n/a","",IFERROR(COUNTIF($Y$2:$Y8,"="&amp;Y8),""))</f>
        <v>2</v>
      </c>
      <c r="AA8" s="129">
        <f>COUNTIF($X$2:X7,"&lt;"&amp;X8)</f>
        <v>2</v>
      </c>
      <c r="AB8" s="139">
        <f t="shared" si="7"/>
        <v>45</v>
      </c>
      <c r="AC8" s="142">
        <f t="shared" si="8"/>
        <v>35</v>
      </c>
      <c r="AE8" s="183" t="s">
        <v>44</v>
      </c>
      <c r="AF8" s="206" t="s">
        <v>91</v>
      </c>
      <c r="AG8" s="261" t="s">
        <v>109</v>
      </c>
    </row>
    <row r="9" spans="1:33" x14ac:dyDescent="0.2">
      <c r="A9" s="216">
        <v>427</v>
      </c>
      <c r="B9" s="1" t="s">
        <v>372</v>
      </c>
      <c r="C9" s="1" t="str">
        <f t="shared" si="9"/>
        <v>steve williamsz</v>
      </c>
      <c r="D9" s="8" t="s">
        <v>21</v>
      </c>
      <c r="E9" s="403" t="s">
        <v>373</v>
      </c>
      <c r="F9" s="53" t="s">
        <v>347</v>
      </c>
      <c r="G9" s="8" t="s">
        <v>124</v>
      </c>
      <c r="H9" s="176" t="str">
        <f t="shared" si="0"/>
        <v/>
      </c>
      <c r="I9" s="176" t="str">
        <f t="shared" si="0"/>
        <v/>
      </c>
      <c r="J9" s="176" t="str">
        <f t="shared" si="0"/>
        <v/>
      </c>
      <c r="K9" s="176" t="str">
        <f t="shared" si="0"/>
        <v/>
      </c>
      <c r="L9" s="176" t="str">
        <f t="shared" si="0"/>
        <v/>
      </c>
      <c r="M9" s="176">
        <f t="shared" si="0"/>
        <v>100</v>
      </c>
      <c r="N9" s="176" t="str">
        <f t="shared" si="0"/>
        <v/>
      </c>
      <c r="O9" s="176" t="str">
        <f t="shared" si="0"/>
        <v/>
      </c>
      <c r="P9" s="176" t="str">
        <f t="shared" si="0"/>
        <v/>
      </c>
      <c r="Q9" s="176" t="str">
        <f t="shared" si="0"/>
        <v/>
      </c>
      <c r="R9" s="188" t="str">
        <f t="shared" si="0"/>
        <v/>
      </c>
      <c r="S9" s="142">
        <f t="shared" si="1"/>
        <v>100</v>
      </c>
      <c r="T9" s="128">
        <f t="shared" si="2"/>
        <v>0</v>
      </c>
      <c r="U9" s="119">
        <f t="shared" si="3"/>
        <v>120.58200000000001</v>
      </c>
      <c r="V9" s="140">
        <f t="shared" si="4"/>
        <v>-5.2000000000020918E-2</v>
      </c>
      <c r="W9" s="77">
        <f t="shared" si="10"/>
        <v>10</v>
      </c>
      <c r="X9" s="233">
        <f t="shared" si="5"/>
        <v>2</v>
      </c>
      <c r="Y9" s="129">
        <f t="shared" si="6"/>
        <v>4</v>
      </c>
      <c r="Z9" s="129">
        <f>IF($Y9="n/a","",IFERROR(COUNTIF($Y$2:$Y9,"="&amp;Y9),""))</f>
        <v>1</v>
      </c>
      <c r="AA9" s="129">
        <f>COUNTIF($X$2:X8,"&lt;"&amp;X9)</f>
        <v>0</v>
      </c>
      <c r="AB9" s="139">
        <f t="shared" si="7"/>
        <v>100</v>
      </c>
      <c r="AC9" s="142">
        <f t="shared" si="8"/>
        <v>110</v>
      </c>
      <c r="AE9" s="184" t="s">
        <v>45</v>
      </c>
      <c r="AF9" s="207" t="s">
        <v>54</v>
      </c>
      <c r="AG9" s="260">
        <v>1.3307754629629631E-3</v>
      </c>
    </row>
    <row r="10" spans="1:33" x14ac:dyDescent="0.2">
      <c r="A10" s="216">
        <v>62</v>
      </c>
      <c r="B10" s="1" t="s">
        <v>374</v>
      </c>
      <c r="C10" s="1" t="str">
        <f t="shared" si="9"/>
        <v>noel heritage</v>
      </c>
      <c r="D10" s="8" t="s">
        <v>21</v>
      </c>
      <c r="E10" s="17" t="s">
        <v>375</v>
      </c>
      <c r="F10" s="11"/>
      <c r="G10" s="8" t="s">
        <v>371</v>
      </c>
      <c r="H10" s="176" t="str">
        <f t="shared" si="0"/>
        <v/>
      </c>
      <c r="I10" s="176" t="str">
        <f t="shared" si="0"/>
        <v/>
      </c>
      <c r="J10" s="176" t="str">
        <f t="shared" si="0"/>
        <v/>
      </c>
      <c r="K10" s="176" t="str">
        <f t="shared" si="0"/>
        <v/>
      </c>
      <c r="L10" s="176" t="str">
        <f t="shared" si="0"/>
        <v/>
      </c>
      <c r="M10" s="176">
        <f t="shared" si="0"/>
        <v>75</v>
      </c>
      <c r="N10" s="176" t="str">
        <f t="shared" si="0"/>
        <v/>
      </c>
      <c r="O10" s="176" t="str">
        <f t="shared" si="0"/>
        <v/>
      </c>
      <c r="P10" s="176" t="str">
        <f t="shared" si="0"/>
        <v/>
      </c>
      <c r="Q10" s="176" t="str">
        <f t="shared" si="0"/>
        <v/>
      </c>
      <c r="R10" s="188" t="str">
        <f t="shared" si="0"/>
        <v/>
      </c>
      <c r="S10" s="142">
        <f t="shared" si="1"/>
        <v>75</v>
      </c>
      <c r="T10" s="128">
        <f t="shared" si="2"/>
        <v>0</v>
      </c>
      <c r="U10" s="119">
        <f t="shared" si="3"/>
        <v>120.58200000000001</v>
      </c>
      <c r="V10" s="140">
        <f t="shared" si="4"/>
        <v>0.37499999999998579</v>
      </c>
      <c r="W10" s="77">
        <f t="shared" si="10"/>
        <v>5</v>
      </c>
      <c r="X10" s="233">
        <f t="shared" si="5"/>
        <v>2</v>
      </c>
      <c r="Y10" s="129">
        <f t="shared" si="6"/>
        <v>4</v>
      </c>
      <c r="Z10" s="129">
        <f>IF($Y10="n/a","",IFERROR(COUNTIF($Y$2:$Y10,"="&amp;Y10),""))</f>
        <v>2</v>
      </c>
      <c r="AA10" s="129">
        <f>COUNTIF($X$2:X9,"&lt;"&amp;X10)</f>
        <v>0</v>
      </c>
      <c r="AB10" s="139">
        <f t="shared" si="7"/>
        <v>75</v>
      </c>
      <c r="AC10" s="142">
        <f t="shared" si="8"/>
        <v>80</v>
      </c>
      <c r="AE10" s="185" t="s">
        <v>16</v>
      </c>
      <c r="AF10" s="208" t="s">
        <v>74</v>
      </c>
      <c r="AG10" s="201">
        <v>1.2878819444444446E-3</v>
      </c>
    </row>
    <row r="11" spans="1:33" x14ac:dyDescent="0.2">
      <c r="A11" s="216">
        <v>17</v>
      </c>
      <c r="B11" s="1" t="s">
        <v>376</v>
      </c>
      <c r="C11" s="1" t="str">
        <f t="shared" si="9"/>
        <v>joseph maccora</v>
      </c>
      <c r="D11" s="8" t="s">
        <v>14</v>
      </c>
      <c r="E11" s="17" t="s">
        <v>377</v>
      </c>
      <c r="F11" s="11"/>
      <c r="G11" s="8" t="s">
        <v>124</v>
      </c>
      <c r="H11" s="176">
        <f t="shared" si="0"/>
        <v>100</v>
      </c>
      <c r="I11" s="176" t="str">
        <f t="shared" si="0"/>
        <v/>
      </c>
      <c r="J11" s="176" t="str">
        <f t="shared" si="0"/>
        <v/>
      </c>
      <c r="K11" s="176" t="str">
        <f t="shared" si="0"/>
        <v/>
      </c>
      <c r="L11" s="176" t="str">
        <f t="shared" si="0"/>
        <v/>
      </c>
      <c r="M11" s="176" t="str">
        <f t="shared" si="0"/>
        <v/>
      </c>
      <c r="N11" s="176" t="str">
        <f t="shared" si="0"/>
        <v/>
      </c>
      <c r="O11" s="176" t="str">
        <f t="shared" si="0"/>
        <v/>
      </c>
      <c r="P11" s="176" t="str">
        <f t="shared" si="0"/>
        <v/>
      </c>
      <c r="Q11" s="176" t="str">
        <f t="shared" si="0"/>
        <v/>
      </c>
      <c r="R11" s="188" t="str">
        <f t="shared" si="0"/>
        <v/>
      </c>
      <c r="S11" s="142">
        <f t="shared" si="1"/>
        <v>100</v>
      </c>
      <c r="T11" s="128">
        <f t="shared" si="2"/>
        <v>-85</v>
      </c>
      <c r="U11" s="119">
        <f t="shared" si="3"/>
        <v>101.917</v>
      </c>
      <c r="V11" s="140">
        <f t="shared" si="4"/>
        <v>19.085999999999999</v>
      </c>
      <c r="W11" s="77">
        <f t="shared" si="10"/>
        <v>-10</v>
      </c>
      <c r="X11" s="233">
        <f t="shared" si="5"/>
        <v>7</v>
      </c>
      <c r="Y11" s="129">
        <f t="shared" si="6"/>
        <v>11</v>
      </c>
      <c r="Z11" s="129">
        <f>IF($Y11="n/a","",IFERROR(COUNTIF($Y$2:$Y11,"="&amp;Y11),""))</f>
        <v>1</v>
      </c>
      <c r="AA11" s="129">
        <f>COUNTIF($X$2:X10,"&lt;"&amp;X11)</f>
        <v>9</v>
      </c>
      <c r="AB11" s="139">
        <f t="shared" si="7"/>
        <v>15</v>
      </c>
      <c r="AC11" s="142">
        <f t="shared" si="8"/>
        <v>5</v>
      </c>
      <c r="AE11" s="186" t="s">
        <v>13</v>
      </c>
      <c r="AF11" s="209" t="s">
        <v>57</v>
      </c>
      <c r="AG11" s="202">
        <v>1.2727662037037037E-3</v>
      </c>
    </row>
    <row r="12" spans="1:33" ht="13.5" thickBot="1" x14ac:dyDescent="0.25">
      <c r="A12" s="216">
        <v>10</v>
      </c>
      <c r="B12" s="1" t="s">
        <v>378</v>
      </c>
      <c r="C12" s="1" t="str">
        <f t="shared" si="9"/>
        <v>hung do</v>
      </c>
      <c r="D12" s="8" t="s">
        <v>4</v>
      </c>
      <c r="E12" s="17" t="s">
        <v>379</v>
      </c>
      <c r="F12" s="11"/>
      <c r="G12" s="8" t="s">
        <v>124</v>
      </c>
      <c r="H12" s="176" t="str">
        <f t="shared" si="0"/>
        <v/>
      </c>
      <c r="I12" s="176" t="str">
        <f t="shared" si="0"/>
        <v/>
      </c>
      <c r="J12" s="176" t="str">
        <f t="shared" si="0"/>
        <v/>
      </c>
      <c r="K12" s="176" t="str">
        <f t="shared" si="0"/>
        <v/>
      </c>
      <c r="L12" s="176" t="str">
        <f t="shared" si="0"/>
        <v/>
      </c>
      <c r="M12" s="176" t="str">
        <f t="shared" si="0"/>
        <v/>
      </c>
      <c r="N12" s="176" t="str">
        <f t="shared" si="0"/>
        <v/>
      </c>
      <c r="O12" s="176" t="str">
        <f t="shared" si="0"/>
        <v/>
      </c>
      <c r="P12" s="176">
        <f t="shared" si="0"/>
        <v>100</v>
      </c>
      <c r="Q12" s="176" t="str">
        <f t="shared" si="0"/>
        <v/>
      </c>
      <c r="R12" s="188" t="str">
        <f t="shared" si="0"/>
        <v/>
      </c>
      <c r="S12" s="142">
        <f t="shared" si="1"/>
        <v>100</v>
      </c>
      <c r="T12" s="128">
        <f t="shared" si="2"/>
        <v>-40</v>
      </c>
      <c r="U12" s="119">
        <f t="shared" si="3"/>
        <v>118.93500000000002</v>
      </c>
      <c r="V12" s="140">
        <f t="shared" si="4"/>
        <v>2.2069999999999794</v>
      </c>
      <c r="W12" s="77">
        <f t="shared" si="10"/>
        <v>-5</v>
      </c>
      <c r="X12" s="233">
        <f t="shared" si="5"/>
        <v>3</v>
      </c>
      <c r="Y12" s="129">
        <f t="shared" si="6"/>
        <v>5</v>
      </c>
      <c r="Z12" s="129">
        <f>IF($Y12="n/a","",IFERROR(COUNTIF($Y$2:$Y12,"="&amp;Y12),""))</f>
        <v>1</v>
      </c>
      <c r="AA12" s="129">
        <f>COUNTIF($X$2:X11,"&lt;"&amp;X12)</f>
        <v>2</v>
      </c>
      <c r="AB12" s="139">
        <f t="shared" si="7"/>
        <v>60</v>
      </c>
      <c r="AC12" s="142">
        <f t="shared" si="8"/>
        <v>55</v>
      </c>
      <c r="AE12" s="187" t="s">
        <v>14</v>
      </c>
      <c r="AF12" s="210" t="s">
        <v>90</v>
      </c>
      <c r="AG12" s="211">
        <v>1.1795949074074074E-3</v>
      </c>
    </row>
    <row r="13" spans="1:33" x14ac:dyDescent="0.2">
      <c r="A13" s="216">
        <v>119</v>
      </c>
      <c r="B13" s="1" t="s">
        <v>380</v>
      </c>
      <c r="C13" s="1" t="str">
        <f t="shared" si="9"/>
        <v>peter dannock</v>
      </c>
      <c r="D13" s="8" t="s">
        <v>21</v>
      </c>
      <c r="E13" s="17" t="s">
        <v>381</v>
      </c>
      <c r="F13" s="11"/>
      <c r="G13" s="8" t="s">
        <v>371</v>
      </c>
      <c r="H13" s="176" t="str">
        <f t="shared" si="0"/>
        <v/>
      </c>
      <c r="I13" s="176" t="str">
        <f t="shared" si="0"/>
        <v/>
      </c>
      <c r="J13" s="176" t="str">
        <f t="shared" si="0"/>
        <v/>
      </c>
      <c r="K13" s="176" t="str">
        <f t="shared" si="0"/>
        <v/>
      </c>
      <c r="L13" s="176" t="str">
        <f t="shared" si="0"/>
        <v/>
      </c>
      <c r="M13" s="176">
        <f t="shared" si="0"/>
        <v>60</v>
      </c>
      <c r="N13" s="176" t="str">
        <f t="shared" si="0"/>
        <v/>
      </c>
      <c r="O13" s="176" t="str">
        <f t="shared" si="0"/>
        <v/>
      </c>
      <c r="P13" s="176" t="str">
        <f t="shared" si="0"/>
        <v/>
      </c>
      <c r="Q13" s="176" t="str">
        <f t="shared" si="0"/>
        <v/>
      </c>
      <c r="R13" s="188" t="str">
        <f t="shared" si="0"/>
        <v/>
      </c>
      <c r="S13" s="142">
        <f t="shared" si="1"/>
        <v>60</v>
      </c>
      <c r="T13" s="128">
        <f t="shared" si="2"/>
        <v>0</v>
      </c>
      <c r="U13" s="119">
        <f t="shared" si="3"/>
        <v>120.58200000000001</v>
      </c>
      <c r="V13" s="140">
        <f t="shared" si="4"/>
        <v>0.57500000000000284</v>
      </c>
      <c r="W13" s="77">
        <f t="shared" si="10"/>
        <v>5</v>
      </c>
      <c r="X13" s="233">
        <f t="shared" si="5"/>
        <v>2</v>
      </c>
      <c r="Y13" s="129">
        <f t="shared" si="6"/>
        <v>4</v>
      </c>
      <c r="Z13" s="129">
        <f>IF($Y13="n/a","",IFERROR(COUNTIF($Y$2:$Y13,"="&amp;Y13),""))</f>
        <v>3</v>
      </c>
      <c r="AA13" s="129">
        <f>COUNTIF($X$2:X12,"&lt;"&amp;X13)</f>
        <v>0</v>
      </c>
      <c r="AB13" s="139">
        <f t="shared" si="7"/>
        <v>60</v>
      </c>
      <c r="AC13" s="142">
        <f t="shared" si="8"/>
        <v>65</v>
      </c>
    </row>
    <row r="14" spans="1:33" x14ac:dyDescent="0.2">
      <c r="A14" s="216">
        <v>55</v>
      </c>
      <c r="B14" s="1" t="s">
        <v>382</v>
      </c>
      <c r="C14" s="1" t="str">
        <f t="shared" si="9"/>
        <v>kutay dal</v>
      </c>
      <c r="D14" s="8" t="s">
        <v>44</v>
      </c>
      <c r="E14" s="17" t="s">
        <v>383</v>
      </c>
      <c r="F14" s="11"/>
      <c r="G14" s="8" t="s">
        <v>171</v>
      </c>
      <c r="H14" s="176" t="str">
        <f t="shared" si="0"/>
        <v/>
      </c>
      <c r="I14" s="176" t="str">
        <f t="shared" si="0"/>
        <v/>
      </c>
      <c r="J14" s="176" t="str">
        <f t="shared" si="0"/>
        <v/>
      </c>
      <c r="K14" s="176" t="str">
        <f t="shared" si="0"/>
        <v/>
      </c>
      <c r="L14" s="176">
        <f t="shared" si="0"/>
        <v>75</v>
      </c>
      <c r="M14" s="176" t="str">
        <f t="shared" si="0"/>
        <v/>
      </c>
      <c r="N14" s="176" t="str">
        <f t="shared" si="0"/>
        <v/>
      </c>
      <c r="O14" s="176" t="str">
        <f t="shared" si="0"/>
        <v/>
      </c>
      <c r="P14" s="176" t="str">
        <f t="shared" si="0"/>
        <v/>
      </c>
      <c r="Q14" s="176" t="str">
        <f t="shared" si="0"/>
        <v/>
      </c>
      <c r="R14" s="188" t="str">
        <f t="shared" si="0"/>
        <v/>
      </c>
      <c r="S14" s="142">
        <f t="shared" si="1"/>
        <v>75</v>
      </c>
      <c r="T14" s="128">
        <f t="shared" si="2"/>
        <v>-60</v>
      </c>
      <c r="U14" s="119">
        <f t="shared" si="3"/>
        <v>114.663</v>
      </c>
      <c r="V14" s="140">
        <f t="shared" si="4"/>
        <v>6.5050000000000097</v>
      </c>
      <c r="W14" s="77">
        <f t="shared" si="10"/>
        <v>-10</v>
      </c>
      <c r="X14" s="233">
        <f t="shared" si="5"/>
        <v>4</v>
      </c>
      <c r="Y14" s="129">
        <f t="shared" si="6"/>
        <v>7</v>
      </c>
      <c r="Z14" s="129">
        <f>IF($Y14="n/a","",IFERROR(COUNTIF($Y$2:$Y14,"="&amp;Y14),""))</f>
        <v>2</v>
      </c>
      <c r="AA14" s="129">
        <f>COUNTIF($X$2:X13,"&lt;"&amp;X14)</f>
        <v>4</v>
      </c>
      <c r="AB14" s="139">
        <f t="shared" si="7"/>
        <v>15</v>
      </c>
      <c r="AC14" s="142">
        <f t="shared" si="8"/>
        <v>5</v>
      </c>
    </row>
    <row r="15" spans="1:33" x14ac:dyDescent="0.2">
      <c r="A15" s="216">
        <v>11</v>
      </c>
      <c r="B15" s="1" t="s">
        <v>384</v>
      </c>
      <c r="C15" s="1" t="str">
        <f t="shared" si="9"/>
        <v>simon mclean</v>
      </c>
      <c r="D15" s="8" t="s">
        <v>22</v>
      </c>
      <c r="E15" s="403" t="s">
        <v>385</v>
      </c>
      <c r="F15" s="53" t="s">
        <v>347</v>
      </c>
      <c r="G15" s="8" t="s">
        <v>124</v>
      </c>
      <c r="H15" s="176" t="str">
        <f t="shared" si="0"/>
        <v/>
      </c>
      <c r="I15" s="176" t="str">
        <f t="shared" si="0"/>
        <v/>
      </c>
      <c r="J15" s="176" t="str">
        <f t="shared" si="0"/>
        <v/>
      </c>
      <c r="K15" s="176" t="str">
        <f t="shared" si="0"/>
        <v/>
      </c>
      <c r="L15" s="176" t="str">
        <f t="shared" si="0"/>
        <v/>
      </c>
      <c r="M15" s="176" t="str">
        <f t="shared" si="0"/>
        <v/>
      </c>
      <c r="N15" s="176">
        <f t="shared" si="0"/>
        <v>100</v>
      </c>
      <c r="O15" s="176" t="str">
        <f t="shared" si="0"/>
        <v/>
      </c>
      <c r="P15" s="176" t="str">
        <f t="shared" si="0"/>
        <v/>
      </c>
      <c r="Q15" s="176" t="str">
        <f t="shared" si="0"/>
        <v/>
      </c>
      <c r="R15" s="188" t="str">
        <f t="shared" si="0"/>
        <v/>
      </c>
      <c r="S15" s="142">
        <f t="shared" si="1"/>
        <v>100</v>
      </c>
      <c r="T15" s="128">
        <f t="shared" si="2"/>
        <v>0</v>
      </c>
      <c r="U15" s="119">
        <f t="shared" si="3"/>
        <v>121.62799999999999</v>
      </c>
      <c r="V15" s="256">
        <f t="shared" si="4"/>
        <v>-8.5999999999984311E-2</v>
      </c>
      <c r="W15" s="77">
        <f t="shared" si="10"/>
        <v>10</v>
      </c>
      <c r="X15" s="233">
        <f t="shared" si="5"/>
        <v>2</v>
      </c>
      <c r="Y15" s="129">
        <f t="shared" si="6"/>
        <v>3</v>
      </c>
      <c r="Z15" s="129">
        <f>IF($Y15="n/a","",IFERROR(COUNTIF($Y$2:$Y15,"="&amp;Y15),""))</f>
        <v>1</v>
      </c>
      <c r="AA15" s="129">
        <f>COUNTIF($X$2:X14,"&lt;"&amp;X15)</f>
        <v>0</v>
      </c>
      <c r="AB15" s="139">
        <f t="shared" si="7"/>
        <v>100</v>
      </c>
      <c r="AC15" s="142">
        <f t="shared" si="8"/>
        <v>110</v>
      </c>
    </row>
    <row r="16" spans="1:33" x14ac:dyDescent="0.2">
      <c r="A16" s="216">
        <v>242</v>
      </c>
      <c r="B16" s="1" t="s">
        <v>386</v>
      </c>
      <c r="C16" s="1" t="str">
        <f t="shared" si="9"/>
        <v>leon bogers</v>
      </c>
      <c r="D16" s="8" t="s">
        <v>112</v>
      </c>
      <c r="E16" s="17" t="s">
        <v>387</v>
      </c>
      <c r="F16" s="11"/>
      <c r="G16" s="8" t="s">
        <v>114</v>
      </c>
      <c r="H16" s="176" t="str">
        <f t="shared" si="0"/>
        <v/>
      </c>
      <c r="I16" s="176" t="str">
        <f t="shared" si="0"/>
        <v/>
      </c>
      <c r="J16" s="176" t="str">
        <f t="shared" si="0"/>
        <v/>
      </c>
      <c r="K16" s="176" t="str">
        <f t="shared" si="0"/>
        <v/>
      </c>
      <c r="L16" s="176" t="str">
        <f t="shared" si="0"/>
        <v/>
      </c>
      <c r="M16" s="176" t="str">
        <f t="shared" si="0"/>
        <v/>
      </c>
      <c r="N16" s="176" t="str">
        <f t="shared" si="0"/>
        <v/>
      </c>
      <c r="O16" s="176" t="str">
        <f t="shared" si="0"/>
        <v/>
      </c>
      <c r="P16" s="176" t="str">
        <f t="shared" si="0"/>
        <v/>
      </c>
      <c r="Q16" s="176" t="str">
        <f t="shared" si="0"/>
        <v/>
      </c>
      <c r="R16" s="188" t="str">
        <f t="shared" si="0"/>
        <v/>
      </c>
      <c r="S16" s="142">
        <f t="shared" si="1"/>
        <v>0</v>
      </c>
      <c r="T16" s="128">
        <f t="shared" si="2"/>
        <v>0</v>
      </c>
      <c r="U16" s="119" t="str">
        <f t="shared" si="3"/>
        <v/>
      </c>
      <c r="V16" s="140" t="str">
        <f t="shared" si="4"/>
        <v/>
      </c>
      <c r="W16" s="77"/>
      <c r="X16" s="233" t="str">
        <f t="shared" si="5"/>
        <v>n/a</v>
      </c>
      <c r="Y16" s="129" t="str">
        <f t="shared" si="6"/>
        <v>n/a</v>
      </c>
      <c r="Z16" s="129" t="str">
        <f>IF($Y16="n/a","",IFERROR(COUNTIF($Y$2:$Y16,"="&amp;Y16),""))</f>
        <v/>
      </c>
      <c r="AA16" s="129">
        <f>COUNTIF($X$2:X15,"&lt;"&amp;X16)</f>
        <v>0</v>
      </c>
      <c r="AB16" s="139">
        <f t="shared" si="7"/>
        <v>0</v>
      </c>
      <c r="AC16" s="142">
        <f t="shared" si="8"/>
        <v>0</v>
      </c>
    </row>
    <row r="17" spans="1:29" x14ac:dyDescent="0.2">
      <c r="A17" s="216">
        <v>14</v>
      </c>
      <c r="B17" s="1" t="s">
        <v>388</v>
      </c>
      <c r="C17" s="1" t="str">
        <f t="shared" si="9"/>
        <v>saneth wijekoon</v>
      </c>
      <c r="D17" s="8" t="s">
        <v>112</v>
      </c>
      <c r="E17" s="17" t="s">
        <v>389</v>
      </c>
      <c r="F17" s="11"/>
      <c r="G17" s="8" t="s">
        <v>171</v>
      </c>
      <c r="H17" s="176" t="str">
        <f t="shared" si="0"/>
        <v/>
      </c>
      <c r="I17" s="176" t="str">
        <f t="shared" si="0"/>
        <v/>
      </c>
      <c r="J17" s="176" t="str">
        <f t="shared" si="0"/>
        <v/>
      </c>
      <c r="K17" s="176" t="str">
        <f t="shared" si="0"/>
        <v/>
      </c>
      <c r="L17" s="176" t="str">
        <f t="shared" si="0"/>
        <v/>
      </c>
      <c r="M17" s="176" t="str">
        <f t="shared" si="0"/>
        <v/>
      </c>
      <c r="N17" s="176" t="str">
        <f t="shared" si="0"/>
        <v/>
      </c>
      <c r="O17" s="176" t="str">
        <f t="shared" si="0"/>
        <v/>
      </c>
      <c r="P17" s="176" t="str">
        <f t="shared" si="0"/>
        <v/>
      </c>
      <c r="Q17" s="176" t="str">
        <f t="shared" si="0"/>
        <v/>
      </c>
      <c r="R17" s="188" t="str">
        <f t="shared" si="0"/>
        <v/>
      </c>
      <c r="S17" s="142">
        <f t="shared" si="1"/>
        <v>0</v>
      </c>
      <c r="T17" s="128">
        <f t="shared" si="2"/>
        <v>0</v>
      </c>
      <c r="U17" s="119" t="str">
        <f t="shared" si="3"/>
        <v/>
      </c>
      <c r="V17" s="140" t="str">
        <f t="shared" si="4"/>
        <v/>
      </c>
      <c r="W17" s="77"/>
      <c r="X17" s="233" t="str">
        <f t="shared" si="5"/>
        <v>n/a</v>
      </c>
      <c r="Y17" s="129" t="str">
        <f t="shared" si="6"/>
        <v>n/a</v>
      </c>
      <c r="Z17" s="129" t="str">
        <f>IF($Y17="n/a","",IFERROR(COUNTIF($Y$2:$Y17,"="&amp;Y17),""))</f>
        <v/>
      </c>
      <c r="AA17" s="129">
        <f>COUNTIF($X$2:X16,"&lt;"&amp;X17)</f>
        <v>0</v>
      </c>
      <c r="AB17" s="139">
        <f t="shared" si="7"/>
        <v>0</v>
      </c>
      <c r="AC17" s="142">
        <f t="shared" si="8"/>
        <v>0</v>
      </c>
    </row>
    <row r="18" spans="1:29" x14ac:dyDescent="0.2">
      <c r="A18" s="216">
        <v>58</v>
      </c>
      <c r="B18" s="1" t="s">
        <v>390</v>
      </c>
      <c r="C18" s="1" t="str">
        <f t="shared" si="9"/>
        <v>murray seymour</v>
      </c>
      <c r="D18" s="8" t="s">
        <v>21</v>
      </c>
      <c r="E18" s="17" t="s">
        <v>391</v>
      </c>
      <c r="F18" s="11"/>
      <c r="G18" s="8" t="s">
        <v>371</v>
      </c>
      <c r="H18" s="176" t="str">
        <f t="shared" ref="H18:R24" si="11">IF($D18=H$1,$S18,"")</f>
        <v/>
      </c>
      <c r="I18" s="176" t="str">
        <f t="shared" si="11"/>
        <v/>
      </c>
      <c r="J18" s="176" t="str">
        <f t="shared" si="11"/>
        <v/>
      </c>
      <c r="K18" s="176" t="str">
        <f t="shared" si="11"/>
        <v/>
      </c>
      <c r="L18" s="176" t="str">
        <f t="shared" si="11"/>
        <v/>
      </c>
      <c r="M18" s="176">
        <f t="shared" si="11"/>
        <v>45</v>
      </c>
      <c r="N18" s="176" t="str">
        <f t="shared" si="11"/>
        <v/>
      </c>
      <c r="O18" s="176" t="str">
        <f t="shared" si="11"/>
        <v/>
      </c>
      <c r="P18" s="176" t="str">
        <f t="shared" si="11"/>
        <v/>
      </c>
      <c r="Q18" s="176" t="str">
        <f t="shared" si="11"/>
        <v/>
      </c>
      <c r="R18" s="188" t="str">
        <f t="shared" si="11"/>
        <v/>
      </c>
      <c r="S18" s="142">
        <f t="shared" si="1"/>
        <v>45</v>
      </c>
      <c r="T18" s="128">
        <f t="shared" si="2"/>
        <v>0</v>
      </c>
      <c r="U18" s="119">
        <f t="shared" si="3"/>
        <v>120.58200000000001</v>
      </c>
      <c r="V18" s="140">
        <f t="shared" si="4"/>
        <v>3.7389999999999901</v>
      </c>
      <c r="W18" s="77">
        <f t="shared" si="10"/>
        <v>-10</v>
      </c>
      <c r="X18" s="233">
        <f t="shared" si="5"/>
        <v>2</v>
      </c>
      <c r="Y18" s="129">
        <f t="shared" si="6"/>
        <v>4</v>
      </c>
      <c r="Z18" s="129">
        <f>IF($Y18="n/a","",IFERROR(COUNTIF($Y$2:$Y18,"="&amp;Y18),""))</f>
        <v>4</v>
      </c>
      <c r="AA18" s="129">
        <f>COUNTIF($X$2:X17,"&lt;"&amp;X18)</f>
        <v>0</v>
      </c>
      <c r="AB18" s="139">
        <f t="shared" si="7"/>
        <v>45</v>
      </c>
      <c r="AC18" s="142">
        <f t="shared" si="8"/>
        <v>35</v>
      </c>
    </row>
    <row r="19" spans="1:29" x14ac:dyDescent="0.2">
      <c r="A19" s="216">
        <v>112</v>
      </c>
      <c r="B19" s="1" t="s">
        <v>392</v>
      </c>
      <c r="C19" s="1" t="str">
        <f t="shared" si="9"/>
        <v>ian vague</v>
      </c>
      <c r="D19" s="8" t="s">
        <v>4</v>
      </c>
      <c r="E19" s="17" t="s">
        <v>393</v>
      </c>
      <c r="F19" s="11"/>
      <c r="G19" s="8" t="s">
        <v>171</v>
      </c>
      <c r="H19" s="176" t="str">
        <f t="shared" si="11"/>
        <v/>
      </c>
      <c r="I19" s="176" t="str">
        <f t="shared" si="11"/>
        <v/>
      </c>
      <c r="J19" s="176" t="str">
        <f t="shared" si="11"/>
        <v/>
      </c>
      <c r="K19" s="176" t="str">
        <f t="shared" si="11"/>
        <v/>
      </c>
      <c r="L19" s="176" t="str">
        <f t="shared" si="11"/>
        <v/>
      </c>
      <c r="M19" s="176" t="str">
        <f t="shared" si="11"/>
        <v/>
      </c>
      <c r="N19" s="176" t="str">
        <f t="shared" si="11"/>
        <v/>
      </c>
      <c r="O19" s="176" t="str">
        <f t="shared" si="11"/>
        <v/>
      </c>
      <c r="P19" s="176">
        <f t="shared" si="11"/>
        <v>75</v>
      </c>
      <c r="Q19" s="176" t="str">
        <f t="shared" si="11"/>
        <v/>
      </c>
      <c r="R19" s="188" t="str">
        <f t="shared" si="11"/>
        <v/>
      </c>
      <c r="S19" s="142">
        <f t="shared" si="1"/>
        <v>75</v>
      </c>
      <c r="T19" s="128">
        <f t="shared" si="2"/>
        <v>-60</v>
      </c>
      <c r="U19" s="119">
        <f t="shared" si="3"/>
        <v>118.93500000000002</v>
      </c>
      <c r="V19" s="140">
        <f t="shared" si="4"/>
        <v>5.6140000000000043</v>
      </c>
      <c r="W19" s="77">
        <f t="shared" si="10"/>
        <v>-10</v>
      </c>
      <c r="X19" s="233">
        <f t="shared" si="5"/>
        <v>3</v>
      </c>
      <c r="Y19" s="129">
        <f t="shared" si="6"/>
        <v>5</v>
      </c>
      <c r="Z19" s="129">
        <f>IF($Y19="n/a","",IFERROR(COUNTIF($Y$2:$Y19,"="&amp;Y19),""))</f>
        <v>2</v>
      </c>
      <c r="AA19" s="129">
        <f>COUNTIF($X$2:X18,"&lt;"&amp;X19)</f>
        <v>5</v>
      </c>
      <c r="AB19" s="139">
        <f t="shared" si="7"/>
        <v>15</v>
      </c>
      <c r="AC19" s="142">
        <f t="shared" si="8"/>
        <v>5</v>
      </c>
    </row>
    <row r="20" spans="1:29" x14ac:dyDescent="0.2">
      <c r="A20" s="216">
        <v>26</v>
      </c>
      <c r="B20" s="1" t="s">
        <v>394</v>
      </c>
      <c r="C20" s="1" t="str">
        <f t="shared" si="9"/>
        <v>robert downes</v>
      </c>
      <c r="D20" s="8" t="s">
        <v>45</v>
      </c>
      <c r="E20" s="17" t="s">
        <v>395</v>
      </c>
      <c r="F20" s="11"/>
      <c r="G20" s="8" t="s">
        <v>371</v>
      </c>
      <c r="H20" s="176" t="str">
        <f t="shared" si="11"/>
        <v/>
      </c>
      <c r="I20" s="176" t="str">
        <f t="shared" si="11"/>
        <v/>
      </c>
      <c r="J20" s="176" t="str">
        <f t="shared" si="11"/>
        <v/>
      </c>
      <c r="K20" s="176">
        <f t="shared" si="11"/>
        <v>75</v>
      </c>
      <c r="L20" s="176" t="str">
        <f t="shared" si="11"/>
        <v/>
      </c>
      <c r="M20" s="176" t="str">
        <f t="shared" si="11"/>
        <v/>
      </c>
      <c r="N20" s="176" t="str">
        <f t="shared" si="11"/>
        <v/>
      </c>
      <c r="O20" s="176" t="str">
        <f t="shared" si="11"/>
        <v/>
      </c>
      <c r="P20" s="176" t="str">
        <f t="shared" si="11"/>
        <v/>
      </c>
      <c r="Q20" s="176" t="str">
        <f t="shared" si="11"/>
        <v/>
      </c>
      <c r="R20" s="188" t="str">
        <f t="shared" si="11"/>
        <v/>
      </c>
      <c r="S20" s="142">
        <f t="shared" si="1"/>
        <v>75</v>
      </c>
      <c r="T20" s="128">
        <f t="shared" si="2"/>
        <v>-60</v>
      </c>
      <c r="U20" s="119">
        <f t="shared" si="3"/>
        <v>114.97900000000001</v>
      </c>
      <c r="V20" s="140">
        <f t="shared" si="4"/>
        <v>9.694999999999979</v>
      </c>
      <c r="W20" s="77">
        <f t="shared" si="10"/>
        <v>-10</v>
      </c>
      <c r="X20" s="233">
        <f t="shared" si="5"/>
        <v>4</v>
      </c>
      <c r="Y20" s="129">
        <f t="shared" si="6"/>
        <v>8</v>
      </c>
      <c r="Z20" s="129">
        <f>IF($Y20="n/a","",IFERROR(COUNTIF($Y$2:$Y20,"="&amp;Y20),""))</f>
        <v>2</v>
      </c>
      <c r="AA20" s="129">
        <f>COUNTIF($X$2:X19,"&lt;"&amp;X20)</f>
        <v>7</v>
      </c>
      <c r="AB20" s="139">
        <f t="shared" si="7"/>
        <v>15</v>
      </c>
      <c r="AC20" s="142">
        <f t="shared" si="8"/>
        <v>5</v>
      </c>
    </row>
    <row r="21" spans="1:29" x14ac:dyDescent="0.2">
      <c r="A21" s="216">
        <v>148</v>
      </c>
      <c r="B21" s="1" t="s">
        <v>396</v>
      </c>
      <c r="C21" s="1" t="str">
        <f t="shared" si="9"/>
        <v>wayne scanlan</v>
      </c>
      <c r="D21" s="20" t="s">
        <v>112</v>
      </c>
      <c r="E21" s="17" t="s">
        <v>397</v>
      </c>
      <c r="F21" s="11"/>
      <c r="G21" s="8" t="s">
        <v>371</v>
      </c>
      <c r="H21" s="176" t="str">
        <f t="shared" si="11"/>
        <v/>
      </c>
      <c r="I21" s="176" t="str">
        <f t="shared" si="11"/>
        <v/>
      </c>
      <c r="J21" s="176" t="str">
        <f t="shared" si="11"/>
        <v/>
      </c>
      <c r="K21" s="176" t="str">
        <f t="shared" si="11"/>
        <v/>
      </c>
      <c r="L21" s="176" t="str">
        <f t="shared" si="11"/>
        <v/>
      </c>
      <c r="M21" s="176" t="str">
        <f t="shared" si="11"/>
        <v/>
      </c>
      <c r="N21" s="176" t="str">
        <f t="shared" si="11"/>
        <v/>
      </c>
      <c r="O21" s="176" t="str">
        <f t="shared" si="11"/>
        <v/>
      </c>
      <c r="P21" s="176" t="str">
        <f t="shared" si="11"/>
        <v/>
      </c>
      <c r="Q21" s="176" t="str">
        <f t="shared" si="11"/>
        <v/>
      </c>
      <c r="R21" s="188" t="str">
        <f t="shared" si="11"/>
        <v/>
      </c>
      <c r="S21" s="142">
        <f t="shared" si="1"/>
        <v>0</v>
      </c>
      <c r="T21" s="128">
        <f t="shared" si="2"/>
        <v>0</v>
      </c>
      <c r="U21" s="119" t="str">
        <f t="shared" si="3"/>
        <v/>
      </c>
      <c r="V21" s="140" t="str">
        <f t="shared" si="4"/>
        <v/>
      </c>
      <c r="W21" s="77"/>
      <c r="X21" s="233" t="str">
        <f t="shared" si="5"/>
        <v>n/a</v>
      </c>
      <c r="Y21" s="129" t="str">
        <f t="shared" si="6"/>
        <v>n/a</v>
      </c>
      <c r="Z21" s="129" t="str">
        <f>IF($Y21="n/a","",IFERROR(COUNTIF($Y$2:$Y21,"="&amp;Y21),""))</f>
        <v/>
      </c>
      <c r="AA21" s="129">
        <f>COUNTIF($X$2:X20,"&lt;"&amp;X21)</f>
        <v>0</v>
      </c>
      <c r="AB21" s="139">
        <f t="shared" si="7"/>
        <v>0</v>
      </c>
      <c r="AC21" s="142">
        <f t="shared" si="8"/>
        <v>0</v>
      </c>
    </row>
    <row r="22" spans="1:29" x14ac:dyDescent="0.2">
      <c r="A22" s="216">
        <v>19</v>
      </c>
      <c r="B22" s="1" t="s">
        <v>398</v>
      </c>
      <c r="C22" s="1" t="str">
        <f t="shared" si="9"/>
        <v>adrian zadro</v>
      </c>
      <c r="D22" s="8" t="s">
        <v>5</v>
      </c>
      <c r="E22" s="17" t="s">
        <v>399</v>
      </c>
      <c r="F22" s="11"/>
      <c r="G22" s="8" t="s">
        <v>371</v>
      </c>
      <c r="H22" s="176" t="str">
        <f t="shared" si="11"/>
        <v/>
      </c>
      <c r="I22" s="176" t="str">
        <f t="shared" si="11"/>
        <v/>
      </c>
      <c r="J22" s="176" t="str">
        <f t="shared" si="11"/>
        <v/>
      </c>
      <c r="K22" s="176" t="str">
        <f t="shared" si="11"/>
        <v/>
      </c>
      <c r="L22" s="176" t="str">
        <f t="shared" si="11"/>
        <v/>
      </c>
      <c r="M22" s="176" t="str">
        <f t="shared" si="11"/>
        <v/>
      </c>
      <c r="N22" s="176" t="str">
        <f t="shared" si="11"/>
        <v/>
      </c>
      <c r="O22" s="176" t="str">
        <f t="shared" si="11"/>
        <v/>
      </c>
      <c r="P22" s="176" t="str">
        <f t="shared" si="11"/>
        <v/>
      </c>
      <c r="Q22" s="176">
        <f t="shared" si="11"/>
        <v>100</v>
      </c>
      <c r="R22" s="188" t="str">
        <f t="shared" si="11"/>
        <v/>
      </c>
      <c r="S22" s="142">
        <f t="shared" si="1"/>
        <v>100</v>
      </c>
      <c r="T22" s="128">
        <f t="shared" si="2"/>
        <v>0</v>
      </c>
      <c r="U22" s="119">
        <f t="shared" si="3"/>
        <v>122.71800000000002</v>
      </c>
      <c r="V22" s="140">
        <f t="shared" si="4"/>
        <v>6.4939999999999714</v>
      </c>
      <c r="W22" s="77">
        <f t="shared" si="10"/>
        <v>-10</v>
      </c>
      <c r="X22" s="233">
        <f t="shared" si="5"/>
        <v>1</v>
      </c>
      <c r="Y22" s="129">
        <f t="shared" si="6"/>
        <v>2</v>
      </c>
      <c r="Z22" s="129">
        <f>IF($Y22="n/a","",IFERROR(COUNTIF($Y$2:$Y22,"="&amp;Y22),""))</f>
        <v>1</v>
      </c>
      <c r="AA22" s="129">
        <f>COUNTIF($X$2:X21,"&lt;"&amp;X22)</f>
        <v>0</v>
      </c>
      <c r="AB22" s="139">
        <f t="shared" si="7"/>
        <v>100</v>
      </c>
      <c r="AC22" s="142">
        <f t="shared" si="8"/>
        <v>90</v>
      </c>
    </row>
    <row r="23" spans="1:29" x14ac:dyDescent="0.2">
      <c r="A23" s="216">
        <v>401</v>
      </c>
      <c r="B23" s="1" t="s">
        <v>400</v>
      </c>
      <c r="C23" s="1" t="str">
        <f t="shared" si="9"/>
        <v>peter whitaker</v>
      </c>
      <c r="D23" s="8" t="s">
        <v>4</v>
      </c>
      <c r="E23" s="17" t="s">
        <v>401</v>
      </c>
      <c r="F23" s="11"/>
      <c r="G23" s="8" t="s">
        <v>371</v>
      </c>
      <c r="H23" s="176" t="str">
        <f t="shared" si="11"/>
        <v/>
      </c>
      <c r="I23" s="176" t="str">
        <f t="shared" si="11"/>
        <v/>
      </c>
      <c r="J23" s="176" t="str">
        <f t="shared" si="11"/>
        <v/>
      </c>
      <c r="K23" s="176" t="str">
        <f t="shared" si="11"/>
        <v/>
      </c>
      <c r="L23" s="176" t="str">
        <f t="shared" si="11"/>
        <v/>
      </c>
      <c r="M23" s="176" t="str">
        <f t="shared" si="11"/>
        <v/>
      </c>
      <c r="N23" s="176" t="str">
        <f t="shared" si="11"/>
        <v/>
      </c>
      <c r="O23" s="176" t="str">
        <f t="shared" si="11"/>
        <v/>
      </c>
      <c r="P23" s="176">
        <f t="shared" si="11"/>
        <v>60</v>
      </c>
      <c r="Q23" s="176" t="str">
        <f t="shared" si="11"/>
        <v/>
      </c>
      <c r="R23" s="188" t="str">
        <f t="shared" si="11"/>
        <v/>
      </c>
      <c r="S23" s="142">
        <f t="shared" si="1"/>
        <v>60</v>
      </c>
      <c r="T23" s="128">
        <f t="shared" si="2"/>
        <v>-45</v>
      </c>
      <c r="U23" s="119">
        <f t="shared" si="3"/>
        <v>118.93500000000002</v>
      </c>
      <c r="V23" s="140">
        <f t="shared" si="4"/>
        <v>17.050999999999974</v>
      </c>
      <c r="W23" s="77">
        <f t="shared" si="10"/>
        <v>-10</v>
      </c>
      <c r="X23" s="233">
        <f t="shared" si="5"/>
        <v>3</v>
      </c>
      <c r="Y23" s="129">
        <f t="shared" si="6"/>
        <v>5</v>
      </c>
      <c r="Z23" s="129">
        <f>IF($Y23="n/a","",IFERROR(COUNTIF($Y$2:$Y23,"="&amp;Y23),""))</f>
        <v>3</v>
      </c>
      <c r="AA23" s="129">
        <f>COUNTIF($X$2:X22,"&lt;"&amp;X23)</f>
        <v>6</v>
      </c>
      <c r="AB23" s="139">
        <f t="shared" si="7"/>
        <v>15</v>
      </c>
      <c r="AC23" s="142">
        <f t="shared" si="8"/>
        <v>5</v>
      </c>
    </row>
    <row r="24" spans="1:29" ht="13.5" thickBot="1" x14ac:dyDescent="0.25">
      <c r="A24" s="218">
        <v>40</v>
      </c>
      <c r="B24" s="190" t="s">
        <v>402</v>
      </c>
      <c r="C24" s="190" t="str">
        <f t="shared" si="9"/>
        <v>robert mason</v>
      </c>
      <c r="D24" s="217" t="s">
        <v>3</v>
      </c>
      <c r="E24" s="387" t="s">
        <v>403</v>
      </c>
      <c r="F24" s="298"/>
      <c r="G24" s="217" t="s">
        <v>171</v>
      </c>
      <c r="H24" s="191" t="str">
        <f t="shared" si="11"/>
        <v/>
      </c>
      <c r="I24" s="191" t="str">
        <f t="shared" si="11"/>
        <v/>
      </c>
      <c r="J24" s="191" t="str">
        <f t="shared" si="11"/>
        <v/>
      </c>
      <c r="K24" s="191" t="str">
        <f t="shared" si="11"/>
        <v/>
      </c>
      <c r="L24" s="191" t="str">
        <f t="shared" si="11"/>
        <v/>
      </c>
      <c r="M24" s="191" t="str">
        <f t="shared" si="11"/>
        <v/>
      </c>
      <c r="N24" s="191" t="str">
        <f t="shared" si="11"/>
        <v/>
      </c>
      <c r="O24" s="191" t="str">
        <f t="shared" si="11"/>
        <v/>
      </c>
      <c r="P24" s="191" t="str">
        <f t="shared" si="11"/>
        <v/>
      </c>
      <c r="Q24" s="191" t="str">
        <f t="shared" si="11"/>
        <v/>
      </c>
      <c r="R24" s="192">
        <f t="shared" si="11"/>
        <v>100</v>
      </c>
      <c r="S24" s="143">
        <f t="shared" si="1"/>
        <v>100</v>
      </c>
      <c r="T24" s="134">
        <f t="shared" si="2"/>
        <v>0</v>
      </c>
      <c r="U24" s="120">
        <f t="shared" si="3"/>
        <v>123.32300000000001</v>
      </c>
      <c r="V24" s="189">
        <f t="shared" si="4"/>
        <v>19.817000000000007</v>
      </c>
      <c r="W24" s="125">
        <f t="shared" si="10"/>
        <v>-10</v>
      </c>
      <c r="X24" s="234">
        <f t="shared" si="5"/>
        <v>1</v>
      </c>
      <c r="Y24" s="235">
        <f t="shared" si="6"/>
        <v>1</v>
      </c>
      <c r="Z24" s="235">
        <f>IF($Y24="n/a","",IFERROR(COUNTIF($Y$2:$Y24,"="&amp;Y24),""))</f>
        <v>1</v>
      </c>
      <c r="AA24" s="235">
        <f>COUNTIF($X$2:X23,"&lt;"&amp;X24)</f>
        <v>0</v>
      </c>
      <c r="AB24" s="236">
        <f t="shared" si="7"/>
        <v>100</v>
      </c>
      <c r="AC24" s="143">
        <f t="shared" si="8"/>
        <v>90</v>
      </c>
    </row>
    <row r="25" spans="1:29" ht="13.5" thickBot="1" x14ac:dyDescent="0.25">
      <c r="F25" s="124"/>
      <c r="G25" s="126" t="s">
        <v>26</v>
      </c>
      <c r="H25" s="127">
        <f>COUNT(H2:H24)</f>
        <v>1</v>
      </c>
      <c r="I25" s="127">
        <f>COUNT(I2:I24)</f>
        <v>3</v>
      </c>
      <c r="J25" s="127">
        <f>COUNT(J2:J24)</f>
        <v>2</v>
      </c>
      <c r="K25" s="127">
        <f>COUNT(K2:K24)</f>
        <v>2</v>
      </c>
      <c r="L25" s="127">
        <f>COUNT(L2:L24)</f>
        <v>2</v>
      </c>
      <c r="M25" s="127">
        <f>COUNT(M2:M24)</f>
        <v>4</v>
      </c>
      <c r="N25" s="127">
        <f>COUNT(N2:N24)</f>
        <v>1</v>
      </c>
      <c r="O25" s="127">
        <f>COUNT(O2:O24)</f>
        <v>0</v>
      </c>
      <c r="P25" s="127">
        <f>COUNT(P2:P24)</f>
        <v>3</v>
      </c>
      <c r="Q25" s="127">
        <f>COUNT(Q2:Q24)</f>
        <v>1</v>
      </c>
      <c r="R25" s="127">
        <f>COUNT(R2:R24)</f>
        <v>1</v>
      </c>
      <c r="S25" s="213">
        <f>COUNT(S2:S24)</f>
        <v>23</v>
      </c>
      <c r="T25" s="144"/>
      <c r="U25" s="144"/>
      <c r="V25" s="137"/>
      <c r="W25" s="144"/>
      <c r="X25" s="144"/>
      <c r="Y25" s="144"/>
      <c r="Z25" s="144"/>
      <c r="AA25" s="144"/>
      <c r="AB25" s="144"/>
      <c r="AC25" s="144"/>
    </row>
    <row r="26" spans="1:29" x14ac:dyDescent="0.2">
      <c r="T26" s="8"/>
      <c r="U26" s="8"/>
      <c r="V26" s="137"/>
      <c r="W26" s="8"/>
      <c r="X26" s="8"/>
      <c r="Y26" s="8"/>
      <c r="Z26" s="8"/>
      <c r="AA26" s="8"/>
      <c r="AB26" s="8"/>
      <c r="AC26" s="8"/>
    </row>
    <row r="27" spans="1:29" x14ac:dyDescent="0.2">
      <c r="B27" s="2"/>
      <c r="C27" s="2"/>
      <c r="D27" s="80"/>
      <c r="T27" s="80"/>
      <c r="X27" s="80"/>
      <c r="Y27" s="80"/>
      <c r="Z27" s="80"/>
      <c r="AA27" s="80"/>
      <c r="AB27" s="80"/>
    </row>
  </sheetData>
  <mergeCells count="1">
    <mergeCell ref="AE1:AG1"/>
  </mergeCells>
  <conditionalFormatting sqref="A2:R24 T2:W24">
    <cfRule type="expression" dxfId="296" priority="1" stopIfTrue="1">
      <formula>$D2="SNA"</formula>
    </cfRule>
    <cfRule type="expression" dxfId="295" priority="2" stopIfTrue="1">
      <formula>$D2="SNB"</formula>
    </cfRule>
    <cfRule type="expression" dxfId="294" priority="3">
      <formula>$D2="SNC"</formula>
    </cfRule>
    <cfRule type="expression" dxfId="293" priority="4">
      <formula>$D2="SND"</formula>
    </cfRule>
    <cfRule type="expression" dxfId="292" priority="5">
      <formula>$D2="NAC"</formula>
    </cfRule>
    <cfRule type="expression" dxfId="291" priority="6">
      <formula>$D2="NBC"</formula>
    </cfRule>
    <cfRule type="expression" dxfId="290" priority="7">
      <formula>$D2="ABMOD"</formula>
    </cfRule>
    <cfRule type="expression" dxfId="289" priority="8">
      <formula>$D2="CDMOD"</formula>
    </cfRule>
    <cfRule type="expression" dxfId="288" priority="9">
      <formula>$D2="SMOD"</formula>
    </cfRule>
    <cfRule type="expression" dxfId="287" priority="10">
      <formula>$D2="RES"</formula>
    </cfRule>
    <cfRule type="expression" dxfId="286" priority="11">
      <formula>$D2="OPN"</formula>
    </cfRule>
  </conditionalFormatting>
  <pageMargins left="0.7" right="0.7" top="0.75" bottom="0.75" header="0.3" footer="0.3"/>
  <pageSetup paperSize="9" orientation="portrait" horizontalDpi="300" verticalDpi="30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40"/>
  <sheetViews>
    <sheetView workbookViewId="0"/>
  </sheetViews>
  <sheetFormatPr defaultColWidth="8.85546875" defaultRowHeight="12.75" x14ac:dyDescent="0.2"/>
  <cols>
    <col min="1" max="1" width="8.140625" style="32" customWidth="1"/>
    <col min="2" max="2" width="37.7109375" style="31" customWidth="1"/>
    <col min="3" max="3" width="8.85546875" style="32" customWidth="1"/>
    <col min="4" max="16384" width="8.85546875" style="32"/>
  </cols>
  <sheetData>
    <row r="1" spans="1:13" x14ac:dyDescent="0.2">
      <c r="A1" s="30" t="s">
        <v>12</v>
      </c>
    </row>
    <row r="2" spans="1:13" ht="15" x14ac:dyDescent="0.25">
      <c r="A2" s="33" t="s">
        <v>15</v>
      </c>
      <c r="B2" s="84" t="s">
        <v>29</v>
      </c>
    </row>
    <row r="3" spans="1:13" ht="15" x14ac:dyDescent="0.25">
      <c r="A3" s="33" t="s">
        <v>15</v>
      </c>
      <c r="B3" s="84" t="s">
        <v>198</v>
      </c>
    </row>
    <row r="4" spans="1:13" ht="25.9" customHeight="1" x14ac:dyDescent="0.2">
      <c r="A4" s="33" t="s">
        <v>15</v>
      </c>
      <c r="B4" s="399" t="s">
        <v>73</v>
      </c>
      <c r="C4" s="399"/>
      <c r="D4" s="399"/>
      <c r="E4" s="399"/>
      <c r="F4" s="399"/>
      <c r="G4" s="399"/>
      <c r="H4" s="399"/>
      <c r="I4" s="399"/>
      <c r="J4" s="399"/>
      <c r="K4" s="399"/>
      <c r="L4" s="399"/>
      <c r="M4" s="399"/>
    </row>
    <row r="6" spans="1:13" ht="13.5" thickBot="1" x14ac:dyDescent="0.25">
      <c r="A6" s="30" t="s">
        <v>68</v>
      </c>
    </row>
    <row r="7" spans="1:13" ht="13.5" thickBot="1" x14ac:dyDescent="0.25">
      <c r="A7" s="150" t="s">
        <v>2</v>
      </c>
      <c r="B7" s="147" t="s">
        <v>61</v>
      </c>
      <c r="C7" s="151" t="s">
        <v>60</v>
      </c>
      <c r="D7" s="149" t="s">
        <v>62</v>
      </c>
      <c r="E7" s="148"/>
    </row>
    <row r="8" spans="1:13" x14ac:dyDescent="0.2">
      <c r="A8" s="154" t="s">
        <v>3</v>
      </c>
      <c r="B8" s="153" t="s">
        <v>69</v>
      </c>
      <c r="C8" s="152">
        <v>1</v>
      </c>
      <c r="D8" s="155">
        <v>1</v>
      </c>
      <c r="E8" s="400" t="s">
        <v>59</v>
      </c>
    </row>
    <row r="9" spans="1:13" ht="13.5" thickBot="1" x14ac:dyDescent="0.25">
      <c r="A9" s="158" t="s">
        <v>5</v>
      </c>
      <c r="B9" s="157" t="s">
        <v>70</v>
      </c>
      <c r="C9" s="156">
        <v>2</v>
      </c>
      <c r="D9" s="159">
        <v>1</v>
      </c>
      <c r="E9" s="401"/>
    </row>
    <row r="10" spans="1:13" x14ac:dyDescent="0.2">
      <c r="A10" s="154" t="s">
        <v>22</v>
      </c>
      <c r="B10" s="153" t="s">
        <v>71</v>
      </c>
      <c r="C10" s="152">
        <v>3</v>
      </c>
      <c r="D10" s="155">
        <v>2</v>
      </c>
      <c r="E10" s="400" t="s">
        <v>59</v>
      </c>
    </row>
    <row r="11" spans="1:13" ht="13.5" thickBot="1" x14ac:dyDescent="0.25">
      <c r="A11" s="158" t="s">
        <v>21</v>
      </c>
      <c r="B11" s="157" t="s">
        <v>19</v>
      </c>
      <c r="C11" s="156">
        <v>4</v>
      </c>
      <c r="D11" s="159">
        <v>2</v>
      </c>
      <c r="E11" s="401"/>
    </row>
    <row r="12" spans="1:13" x14ac:dyDescent="0.2">
      <c r="A12" s="154" t="s">
        <v>4</v>
      </c>
      <c r="B12" s="160" t="s">
        <v>9</v>
      </c>
      <c r="C12" s="152">
        <v>5</v>
      </c>
      <c r="D12" s="155">
        <v>3</v>
      </c>
      <c r="E12" s="400" t="s">
        <v>59</v>
      </c>
    </row>
    <row r="13" spans="1:13" ht="13.5" thickBot="1" x14ac:dyDescent="0.25">
      <c r="A13" s="158" t="s">
        <v>43</v>
      </c>
      <c r="B13" s="161" t="s">
        <v>20</v>
      </c>
      <c r="C13" s="156">
        <v>6</v>
      </c>
      <c r="D13" s="159">
        <v>3</v>
      </c>
      <c r="E13" s="401"/>
    </row>
    <row r="14" spans="1:13" ht="13.15" customHeight="1" x14ac:dyDescent="0.2">
      <c r="A14" s="154" t="s">
        <v>44</v>
      </c>
      <c r="B14" s="160" t="s">
        <v>41</v>
      </c>
      <c r="C14" s="152">
        <v>7</v>
      </c>
      <c r="D14" s="155">
        <v>4</v>
      </c>
      <c r="E14" s="400" t="s">
        <v>59</v>
      </c>
    </row>
    <row r="15" spans="1:13" ht="13.15" customHeight="1" thickBot="1" x14ac:dyDescent="0.25">
      <c r="A15" s="158" t="s">
        <v>45</v>
      </c>
      <c r="B15" s="161" t="s">
        <v>42</v>
      </c>
      <c r="C15" s="156">
        <v>8</v>
      </c>
      <c r="D15" s="159">
        <v>4</v>
      </c>
      <c r="E15" s="401"/>
    </row>
    <row r="16" spans="1:13" ht="13.5" thickBot="1" x14ac:dyDescent="0.25">
      <c r="A16" s="164" t="s">
        <v>16</v>
      </c>
      <c r="B16" s="163" t="s">
        <v>17</v>
      </c>
      <c r="C16" s="162">
        <v>9</v>
      </c>
      <c r="D16" s="165">
        <v>5</v>
      </c>
      <c r="E16" s="166"/>
    </row>
    <row r="17" spans="1:5" ht="13.5" thickBot="1" x14ac:dyDescent="0.25">
      <c r="A17" s="158" t="s">
        <v>13</v>
      </c>
      <c r="B17" s="167" t="s">
        <v>11</v>
      </c>
      <c r="C17" s="156">
        <v>10</v>
      </c>
      <c r="D17" s="159">
        <v>6</v>
      </c>
      <c r="E17" s="168"/>
    </row>
    <row r="18" spans="1:5" ht="13.5" thickBot="1" x14ac:dyDescent="0.25">
      <c r="A18" s="164" t="s">
        <v>14</v>
      </c>
      <c r="B18" s="163" t="s">
        <v>10</v>
      </c>
      <c r="C18" s="162">
        <v>11</v>
      </c>
      <c r="D18" s="165">
        <v>7</v>
      </c>
      <c r="E18" s="166"/>
    </row>
    <row r="19" spans="1:5" x14ac:dyDescent="0.2">
      <c r="A19" s="34"/>
      <c r="B19" s="32"/>
    </row>
    <row r="20" spans="1:5" x14ac:dyDescent="0.2">
      <c r="A20" s="146" t="s">
        <v>72</v>
      </c>
      <c r="B20" s="32"/>
    </row>
    <row r="21" spans="1:5" x14ac:dyDescent="0.2">
      <c r="A21" s="174" t="s">
        <v>0</v>
      </c>
      <c r="B21" s="123" t="s">
        <v>65</v>
      </c>
    </row>
    <row r="22" spans="1:5" x14ac:dyDescent="0.2">
      <c r="A22" s="132">
        <v>1</v>
      </c>
      <c r="B22" s="131">
        <v>100</v>
      </c>
    </row>
    <row r="23" spans="1:5" x14ac:dyDescent="0.2">
      <c r="A23" s="132">
        <v>2</v>
      </c>
      <c r="B23" s="131">
        <v>75</v>
      </c>
    </row>
    <row r="24" spans="1:5" x14ac:dyDescent="0.2">
      <c r="A24" s="132">
        <v>3</v>
      </c>
      <c r="B24" s="131">
        <v>60</v>
      </c>
    </row>
    <row r="25" spans="1:5" x14ac:dyDescent="0.2">
      <c r="A25" s="132">
        <v>4</v>
      </c>
      <c r="B25" s="131">
        <v>45</v>
      </c>
    </row>
    <row r="26" spans="1:5" x14ac:dyDescent="0.2">
      <c r="A26" s="132">
        <v>5</v>
      </c>
      <c r="B26" s="133">
        <v>30</v>
      </c>
    </row>
    <row r="27" spans="1:5" x14ac:dyDescent="0.2">
      <c r="A27" s="132">
        <v>6</v>
      </c>
      <c r="B27" s="133">
        <v>15</v>
      </c>
    </row>
    <row r="28" spans="1:5" x14ac:dyDescent="0.2">
      <c r="A28" s="132">
        <v>7</v>
      </c>
      <c r="B28" s="133">
        <v>15</v>
      </c>
    </row>
    <row r="29" spans="1:5" x14ac:dyDescent="0.2">
      <c r="A29" s="132">
        <v>8</v>
      </c>
      <c r="B29" s="133">
        <v>15</v>
      </c>
    </row>
    <row r="30" spans="1:5" x14ac:dyDescent="0.2">
      <c r="A30" s="132">
        <v>9</v>
      </c>
      <c r="B30" s="131">
        <v>15</v>
      </c>
    </row>
    <row r="31" spans="1:5" x14ac:dyDescent="0.2">
      <c r="A31" s="132">
        <v>10</v>
      </c>
      <c r="B31" s="131">
        <v>15</v>
      </c>
    </row>
    <row r="32" spans="1:5" x14ac:dyDescent="0.2">
      <c r="A32" s="130"/>
      <c r="B32" s="131"/>
    </row>
    <row r="34" spans="1:2" ht="15.75" thickBot="1" x14ac:dyDescent="0.25">
      <c r="A34" s="88" t="s">
        <v>30</v>
      </c>
      <c r="B34" s="86"/>
    </row>
    <row r="35" spans="1:2" ht="15.75" thickBot="1" x14ac:dyDescent="0.25">
      <c r="A35" s="171" t="s">
        <v>36</v>
      </c>
      <c r="B35" s="169" t="s">
        <v>31</v>
      </c>
    </row>
    <row r="36" spans="1:2" ht="15.75" thickBot="1" x14ac:dyDescent="0.25">
      <c r="A36" s="172" t="s">
        <v>37</v>
      </c>
      <c r="B36" s="170" t="s">
        <v>32</v>
      </c>
    </row>
    <row r="37" spans="1:2" ht="15.75" thickBot="1" x14ac:dyDescent="0.25">
      <c r="A37" s="172" t="s">
        <v>38</v>
      </c>
      <c r="B37" s="170" t="s">
        <v>33</v>
      </c>
    </row>
    <row r="38" spans="1:2" ht="15.75" thickBot="1" x14ac:dyDescent="0.25">
      <c r="A38" s="172" t="s">
        <v>39</v>
      </c>
      <c r="B38" s="170" t="s">
        <v>34</v>
      </c>
    </row>
    <row r="39" spans="1:2" ht="30.75" thickBot="1" x14ac:dyDescent="0.25">
      <c r="A39" s="173" t="s">
        <v>40</v>
      </c>
      <c r="B39" s="170" t="s">
        <v>35</v>
      </c>
    </row>
    <row r="40" spans="1:2" x14ac:dyDescent="0.2">
      <c r="A40" s="87"/>
      <c r="B40" s="85"/>
    </row>
  </sheetData>
  <mergeCells count="5">
    <mergeCell ref="B4:M4"/>
    <mergeCell ref="E8:E9"/>
    <mergeCell ref="E10:E11"/>
    <mergeCell ref="E12:E13"/>
    <mergeCell ref="E14:E15"/>
  </mergeCells>
  <phoneticPr fontId="2" type="noConversion"/>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26</vt:i4>
      </vt:variant>
    </vt:vector>
  </HeadingPairs>
  <TitlesOfParts>
    <vt:vector size="32" baseType="lpstr">
      <vt:lpstr>Championship Points</vt:lpstr>
      <vt:lpstr>Rd1 PI</vt:lpstr>
      <vt:lpstr>Rd2 Sandown</vt:lpstr>
      <vt:lpstr>Rd3 Winton</vt:lpstr>
      <vt:lpstr>Rd7 PI</vt:lpstr>
      <vt:lpstr>Championship Scoring</vt:lpstr>
      <vt:lpstr>'Rd1 PI'!Benchmarks</vt:lpstr>
      <vt:lpstr>'Rd2 Sandown'!Benchmarks</vt:lpstr>
      <vt:lpstr>'Rd3 Winton'!Benchmarks</vt:lpstr>
      <vt:lpstr>'Rd7 PI'!Benchmarks</vt:lpstr>
      <vt:lpstr>'Rd7 PI'!BenchmarksRd1</vt:lpstr>
      <vt:lpstr>BenchmarksRd1</vt:lpstr>
      <vt:lpstr>'Rd2 Sandown'!BenchmarksRd2</vt:lpstr>
      <vt:lpstr>'Rd3 Winton'!BenchmarksRd2</vt:lpstr>
      <vt:lpstr>'Rd2 Sandown'!BenchmarksRd3</vt:lpstr>
      <vt:lpstr>'Rd3 Winton'!BenchmarksRd3</vt:lpstr>
      <vt:lpstr>'Rd1 PI'!BenchmarksRd4</vt:lpstr>
      <vt:lpstr>'Rd2 Sandown'!BenchmarksRd4</vt:lpstr>
      <vt:lpstr>'Rd3 Winton'!BenchmarksRd4</vt:lpstr>
      <vt:lpstr>'Rd7 PI'!BenchmarksRd4</vt:lpstr>
      <vt:lpstr>'Rd1 PI'!BenchmarksRd5</vt:lpstr>
      <vt:lpstr>'Rd7 PI'!BenchmarksRd5</vt:lpstr>
      <vt:lpstr>'Rd1 PI'!BenchmarksRd6</vt:lpstr>
      <vt:lpstr>'Rd7 PI'!BenchmarksRd6</vt:lpstr>
      <vt:lpstr>Class</vt:lpstr>
      <vt:lpstr>'Rd2 Sandown'!CLASS2018</vt:lpstr>
      <vt:lpstr>'Rd3 Winton'!CLASS2018</vt:lpstr>
      <vt:lpstr>Class2018</vt:lpstr>
      <vt:lpstr>Class2019</vt:lpstr>
      <vt:lpstr>Points</vt:lpstr>
      <vt:lpstr>Points2018</vt:lpstr>
      <vt:lpstr>Points2019</vt:lpstr>
    </vt:vector>
  </TitlesOfParts>
  <Company>MunCon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MX5 Vic Motorsport Championship</dc:title>
  <dc:subject>2008-9 Season Scoring</dc:subject>
  <dc:creator>pc</dc:creator>
  <cp:lastModifiedBy>Russell Garner</cp:lastModifiedBy>
  <cp:lastPrinted>2009-03-11T10:33:29Z</cp:lastPrinted>
  <dcterms:created xsi:type="dcterms:W3CDTF">2008-07-07T11:31:18Z</dcterms:created>
  <dcterms:modified xsi:type="dcterms:W3CDTF">2020-07-06T00:12:50Z</dcterms:modified>
</cp:coreProperties>
</file>