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E:\Dropbox\Piarc\"/>
    </mc:Choice>
  </mc:AlternateContent>
  <xr:revisionPtr revIDLastSave="0" documentId="13_ncr:1_{BF3F72E1-E181-4A68-BB97-BFFBE8ED3301}" xr6:coauthVersionLast="46" xr6:coauthVersionMax="46" xr10:uidLastSave="{00000000-0000-0000-0000-000000000000}"/>
  <bookViews>
    <workbookView xWindow="-120" yWindow="-120" windowWidth="29040" windowHeight="15840" tabRatio="757" xr2:uid="{00000000-000D-0000-FFFF-FFFF00000000}"/>
  </bookViews>
  <sheets>
    <sheet name="Championship Points" sheetId="5" r:id="rId1"/>
    <sheet name="Rd1 PI" sheetId="21" r:id="rId2"/>
    <sheet name="Rd2 Sandown" sheetId="22" r:id="rId3"/>
    <sheet name="Rd3 Wodonga" sheetId="23" r:id="rId4"/>
    <sheet name="Championship Scoring" sheetId="3" r:id="rId5"/>
  </sheets>
  <externalReferences>
    <externalReference r:id="rId6"/>
    <externalReference r:id="rId7"/>
  </externalReferences>
  <definedNames>
    <definedName name="Benchmarks" localSheetId="1">'Rd1 PI'!$AG$1:$AI$30</definedName>
    <definedName name="Benchmarks" localSheetId="2">'Rd2 Sandown'!$AG$1:$AI$31</definedName>
    <definedName name="Benchmarks" localSheetId="3">'Rd3 Wodonga'!$AG$1:$AI$34</definedName>
    <definedName name="Benchmarks">#REF!</definedName>
    <definedName name="Benchmarks2">'[1]Rd1 Broadford'!$AE$2:$AG$12</definedName>
    <definedName name="BenchmarksRd1" localSheetId="2">'Rd2 Sandown'!$AG$2:$AI$14</definedName>
    <definedName name="BenchmarksRd1" localSheetId="3">'Rd3 Wodonga'!$AG$2:$AI$14</definedName>
    <definedName name="BenchmarksRd1">'Rd1 PI'!$AG$2:$AI$14</definedName>
    <definedName name="BenchmarksRd2">#REF!</definedName>
    <definedName name="BenchmarksRd3">#REF!</definedName>
    <definedName name="BenchmarksRd4" localSheetId="1">'Rd1 PI'!$AG$2:$AI$30</definedName>
    <definedName name="BenchmarksRd4" localSheetId="2">'Rd2 Sandown'!$AG$2:$AI$31</definedName>
    <definedName name="BenchmarksRd4" localSheetId="3">'Rd3 Wodonga'!$AG$2:$AI$34</definedName>
    <definedName name="BenchmarksRd4">#REF!</definedName>
    <definedName name="BenchmarksRd5" localSheetId="1">'Rd1 PI'!$AG$2:$AI$30</definedName>
    <definedName name="BenchmarksRd5" localSheetId="2">'Rd2 Sandown'!$AG$2:$AI$31</definedName>
    <definedName name="BenchmarksRd5" localSheetId="3">'Rd3 Wodonga'!$AG$2:$AI$34</definedName>
    <definedName name="BenchmarksRd5">#REF!</definedName>
    <definedName name="BenchmarksRd6" localSheetId="1">'Rd1 PI'!$AG$2:$AI$14</definedName>
    <definedName name="BenchmarksRd6" localSheetId="2">'Rd2 Sandown'!$AG$2:$AI$14</definedName>
    <definedName name="BenchmarksRd6" localSheetId="3">'Rd3 Wodonga'!$AG$2:$AI$14</definedName>
    <definedName name="BenchmarksRd6">#REF!</definedName>
    <definedName name="BenchmarksRd9">#REF!</definedName>
    <definedName name="BenchmarksW">'[2]Rd1 PI'!$AE$2:$AG$12</definedName>
    <definedName name="Class">'Championship Scoring'!$A$7:$D$20</definedName>
    <definedName name="Class2018">'Championship Scoring'!$A$7:$D$20</definedName>
    <definedName name="Class2019">'Championship Scoring'!$A$7:$D$20</definedName>
    <definedName name="Points">'Championship Scoring'!$A$23:$B$33</definedName>
    <definedName name="Points2018">'Championship Scoring'!$A$23:$B$33</definedName>
    <definedName name="Points2019">'Championship Scoring'!$A$24:$B$33</definedName>
    <definedName name="Rank">#REF!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5" l="1"/>
  <c r="P6" i="5" s="1"/>
  <c r="Q19" i="5"/>
  <c r="I19" i="5" s="1"/>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AA21" i="23"/>
  <c r="Z21" i="23"/>
  <c r="X21" i="23"/>
  <c r="T21" i="23"/>
  <c r="S21" i="23"/>
  <c r="R21" i="23"/>
  <c r="Q21" i="23"/>
  <c r="P21" i="23"/>
  <c r="O21" i="23"/>
  <c r="M21" i="23"/>
  <c r="L21" i="23"/>
  <c r="K21" i="23"/>
  <c r="J21" i="23"/>
  <c r="I21" i="23"/>
  <c r="H21" i="23"/>
  <c r="AA20" i="23"/>
  <c r="Z20" i="23"/>
  <c r="X20" i="23"/>
  <c r="T20" i="23"/>
  <c r="S20" i="23"/>
  <c r="R20" i="23"/>
  <c r="Q20" i="23"/>
  <c r="P20" i="23"/>
  <c r="O20" i="23"/>
  <c r="N20" i="23"/>
  <c r="M20" i="23"/>
  <c r="K20" i="23"/>
  <c r="J20" i="23"/>
  <c r="I20" i="23"/>
  <c r="H20" i="23"/>
  <c r="AA19" i="23"/>
  <c r="Z19" i="23"/>
  <c r="X19" i="23"/>
  <c r="T19" i="23"/>
  <c r="S19" i="23"/>
  <c r="R19" i="23"/>
  <c r="Q19" i="23"/>
  <c r="P19" i="23"/>
  <c r="O19" i="23"/>
  <c r="N19" i="23"/>
  <c r="L19" i="23"/>
  <c r="K19" i="23"/>
  <c r="J19" i="23"/>
  <c r="I19" i="23"/>
  <c r="H19" i="23"/>
  <c r="AA18" i="23"/>
  <c r="Z18" i="23"/>
  <c r="X18" i="23"/>
  <c r="T18" i="23"/>
  <c r="S18" i="23"/>
  <c r="R18" i="23"/>
  <c r="Q18" i="23"/>
  <c r="P18" i="23"/>
  <c r="O18" i="23"/>
  <c r="N18" i="23"/>
  <c r="M18" i="23"/>
  <c r="K18" i="23"/>
  <c r="J18" i="23"/>
  <c r="I18" i="23"/>
  <c r="H18" i="23"/>
  <c r="AA17" i="23"/>
  <c r="AD17" i="23" s="1"/>
  <c r="Z17" i="23"/>
  <c r="W17" i="23"/>
  <c r="X17" i="23" s="1"/>
  <c r="T17" i="23"/>
  <c r="S17" i="23"/>
  <c r="R17" i="23"/>
  <c r="Q17" i="23"/>
  <c r="P17" i="23"/>
  <c r="O17" i="23"/>
  <c r="N17" i="23"/>
  <c r="M17" i="23"/>
  <c r="L17" i="23"/>
  <c r="K17" i="23"/>
  <c r="J17" i="23"/>
  <c r="I17" i="23"/>
  <c r="H17" i="23"/>
  <c r="X25" i="23"/>
  <c r="X26" i="23"/>
  <c r="X27" i="23"/>
  <c r="X28" i="23"/>
  <c r="W29" i="23"/>
  <c r="X29" i="23" s="1"/>
  <c r="X30" i="23"/>
  <c r="W31" i="23"/>
  <c r="X31" i="23" s="1"/>
  <c r="X5" i="23"/>
  <c r="W6" i="23"/>
  <c r="X6" i="23" s="1"/>
  <c r="X7" i="23"/>
  <c r="AA32" i="23"/>
  <c r="AB32" i="23" s="1"/>
  <c r="U32" i="23" s="1"/>
  <c r="AE32" i="23" s="1"/>
  <c r="Z32" i="23"/>
  <c r="T32" i="23"/>
  <c r="S32" i="23"/>
  <c r="R32" i="23"/>
  <c r="Q32" i="23"/>
  <c r="P32" i="23"/>
  <c r="O32" i="23"/>
  <c r="N32" i="23"/>
  <c r="M32" i="23"/>
  <c r="L32" i="23"/>
  <c r="K32" i="23"/>
  <c r="J32" i="23"/>
  <c r="I32" i="23"/>
  <c r="H32" i="23"/>
  <c r="AA31" i="23"/>
  <c r="AB31" i="23" s="1"/>
  <c r="U31" i="23" s="1"/>
  <c r="Z31" i="23"/>
  <c r="T31" i="23"/>
  <c r="S31" i="23"/>
  <c r="R31" i="23"/>
  <c r="Q31" i="23"/>
  <c r="P31" i="23"/>
  <c r="O31" i="23"/>
  <c r="N31" i="23"/>
  <c r="M31" i="23"/>
  <c r="L31" i="23"/>
  <c r="K31" i="23"/>
  <c r="J31" i="23"/>
  <c r="I31" i="23"/>
  <c r="H31" i="23"/>
  <c r="AA30" i="23"/>
  <c r="Z30" i="23"/>
  <c r="T30" i="23"/>
  <c r="R30" i="23"/>
  <c r="Q30" i="23"/>
  <c r="P30" i="23"/>
  <c r="N30" i="23"/>
  <c r="M30" i="23"/>
  <c r="L30" i="23"/>
  <c r="K30" i="23"/>
  <c r="J30" i="23"/>
  <c r="I30" i="23"/>
  <c r="H30" i="23"/>
  <c r="AA29" i="23"/>
  <c r="AD29" i="23" s="1"/>
  <c r="Z29" i="23"/>
  <c r="T29" i="23"/>
  <c r="S29" i="23"/>
  <c r="R29" i="23"/>
  <c r="Q29" i="23"/>
  <c r="P29" i="23"/>
  <c r="O29" i="23"/>
  <c r="N29" i="23"/>
  <c r="M29" i="23"/>
  <c r="L29" i="23"/>
  <c r="K29" i="23"/>
  <c r="J29" i="23"/>
  <c r="I29" i="23"/>
  <c r="H29" i="23"/>
  <c r="AA28" i="23"/>
  <c r="Z28" i="23"/>
  <c r="T28" i="23"/>
  <c r="R28" i="23"/>
  <c r="Q28" i="23"/>
  <c r="P28" i="23"/>
  <c r="O28" i="23"/>
  <c r="N28" i="23"/>
  <c r="M28" i="23"/>
  <c r="L28" i="23"/>
  <c r="K28" i="23"/>
  <c r="J28" i="23"/>
  <c r="I28" i="23"/>
  <c r="H28" i="23"/>
  <c r="AA27" i="23"/>
  <c r="Z27" i="23"/>
  <c r="T27" i="23"/>
  <c r="S27" i="23"/>
  <c r="R27" i="23"/>
  <c r="Q27" i="23"/>
  <c r="O27" i="23"/>
  <c r="N27" i="23"/>
  <c r="M27" i="23"/>
  <c r="L27" i="23"/>
  <c r="K27" i="23"/>
  <c r="J27" i="23"/>
  <c r="I27" i="23"/>
  <c r="H27" i="23"/>
  <c r="AA26" i="23"/>
  <c r="Z26" i="23"/>
  <c r="T26" i="23"/>
  <c r="S26" i="23"/>
  <c r="R26" i="23"/>
  <c r="Q26" i="23"/>
  <c r="P26" i="23"/>
  <c r="M26" i="23"/>
  <c r="L26" i="23"/>
  <c r="K26" i="23"/>
  <c r="J26" i="23"/>
  <c r="I26" i="23"/>
  <c r="H26" i="23"/>
  <c r="AA25" i="23"/>
  <c r="Z25" i="23"/>
  <c r="T25" i="23"/>
  <c r="S25" i="23"/>
  <c r="R25" i="23"/>
  <c r="Q25" i="23"/>
  <c r="P25" i="23"/>
  <c r="O25" i="23"/>
  <c r="N25" i="23"/>
  <c r="M25" i="23"/>
  <c r="L25" i="23"/>
  <c r="K25" i="23"/>
  <c r="J25" i="23"/>
  <c r="H25" i="23"/>
  <c r="AA24" i="23"/>
  <c r="Z24" i="23"/>
  <c r="T24" i="23"/>
  <c r="S24" i="23"/>
  <c r="R24" i="23"/>
  <c r="Q24" i="23"/>
  <c r="O24" i="23"/>
  <c r="N24" i="23"/>
  <c r="M24" i="23"/>
  <c r="L24" i="23"/>
  <c r="K24" i="23"/>
  <c r="J24" i="23"/>
  <c r="I24" i="23"/>
  <c r="H24" i="23"/>
  <c r="AA23" i="23"/>
  <c r="Z23" i="23"/>
  <c r="X23" i="23"/>
  <c r="T23" i="23"/>
  <c r="R23" i="23"/>
  <c r="Q23" i="23"/>
  <c r="P23" i="23"/>
  <c r="O23" i="23"/>
  <c r="M23" i="23"/>
  <c r="L23" i="23"/>
  <c r="K23" i="23"/>
  <c r="J23" i="23"/>
  <c r="I23" i="23"/>
  <c r="H23" i="23"/>
  <c r="AA22" i="23"/>
  <c r="Z22" i="23"/>
  <c r="X22" i="23"/>
  <c r="T22" i="23"/>
  <c r="S22" i="23"/>
  <c r="R22" i="23"/>
  <c r="P22" i="23"/>
  <c r="O22" i="23"/>
  <c r="N22" i="23"/>
  <c r="M22" i="23"/>
  <c r="K22" i="23"/>
  <c r="J22" i="23"/>
  <c r="I22" i="23"/>
  <c r="H22" i="23"/>
  <c r="AA16" i="23"/>
  <c r="Z16" i="23"/>
  <c r="W16" i="23"/>
  <c r="X16" i="23" s="1"/>
  <c r="T16" i="23"/>
  <c r="R16" i="23"/>
  <c r="Q16" i="23"/>
  <c r="P16" i="23"/>
  <c r="O16" i="23"/>
  <c r="N16" i="23"/>
  <c r="M16" i="23"/>
  <c r="L16" i="23"/>
  <c r="K16" i="23"/>
  <c r="J16" i="23"/>
  <c r="I16" i="23"/>
  <c r="H16" i="23"/>
  <c r="AA15" i="23"/>
  <c r="Z15" i="23"/>
  <c r="W15" i="23"/>
  <c r="X15" i="23" s="1"/>
  <c r="T15" i="23"/>
  <c r="S15" i="23"/>
  <c r="R15" i="23"/>
  <c r="P15" i="23"/>
  <c r="O15" i="23"/>
  <c r="N15" i="23"/>
  <c r="M15" i="23"/>
  <c r="L15" i="23"/>
  <c r="K15" i="23"/>
  <c r="J15" i="23"/>
  <c r="I15" i="23"/>
  <c r="H15" i="23"/>
  <c r="AA14" i="23"/>
  <c r="Z14" i="23"/>
  <c r="X14" i="23"/>
  <c r="T14" i="23"/>
  <c r="S14" i="23"/>
  <c r="R14" i="23"/>
  <c r="P14" i="23"/>
  <c r="O14" i="23"/>
  <c r="M14" i="23"/>
  <c r="L14" i="23"/>
  <c r="K14" i="23"/>
  <c r="J14" i="23"/>
  <c r="I14" i="23"/>
  <c r="H14" i="23"/>
  <c r="AA13" i="23"/>
  <c r="Z13" i="23"/>
  <c r="W13" i="23"/>
  <c r="X13" i="23" s="1"/>
  <c r="T13" i="23"/>
  <c r="S13" i="23"/>
  <c r="R13" i="23"/>
  <c r="Q13" i="23"/>
  <c r="P13" i="23"/>
  <c r="O13" i="23"/>
  <c r="N13" i="23"/>
  <c r="L13" i="23"/>
  <c r="K13" i="23"/>
  <c r="J13" i="23"/>
  <c r="I13" i="23"/>
  <c r="H13" i="23"/>
  <c r="AA12" i="23"/>
  <c r="Z12" i="23"/>
  <c r="X12" i="23"/>
  <c r="T12" i="23"/>
  <c r="S12" i="23"/>
  <c r="R12" i="23"/>
  <c r="P12" i="23"/>
  <c r="O12" i="23"/>
  <c r="N12" i="23"/>
  <c r="M12" i="23"/>
  <c r="L12" i="23"/>
  <c r="K12" i="23"/>
  <c r="J12" i="23"/>
  <c r="I12" i="23"/>
  <c r="AA11" i="23"/>
  <c r="Z11" i="23"/>
  <c r="W11" i="23"/>
  <c r="X11" i="23" s="1"/>
  <c r="T11" i="23"/>
  <c r="S11" i="23"/>
  <c r="R11" i="23"/>
  <c r="Q11" i="23"/>
  <c r="P11" i="23"/>
  <c r="O11" i="23"/>
  <c r="N11" i="23"/>
  <c r="M11" i="23"/>
  <c r="K11" i="23"/>
  <c r="J11" i="23"/>
  <c r="I11" i="23"/>
  <c r="H11" i="23"/>
  <c r="AA10" i="23"/>
  <c r="Z10" i="23"/>
  <c r="W10" i="23"/>
  <c r="X10" i="23" s="1"/>
  <c r="T10" i="23"/>
  <c r="S10" i="23"/>
  <c r="R10" i="23"/>
  <c r="P10" i="23"/>
  <c r="O10" i="23"/>
  <c r="N10" i="23"/>
  <c r="M10" i="23"/>
  <c r="L10" i="23"/>
  <c r="K10" i="23"/>
  <c r="J10" i="23"/>
  <c r="I10" i="23"/>
  <c r="H10" i="23"/>
  <c r="AA9" i="23"/>
  <c r="Z9" i="23"/>
  <c r="X9" i="23"/>
  <c r="T9" i="23"/>
  <c r="S9" i="23"/>
  <c r="R9" i="23"/>
  <c r="Q9" i="23"/>
  <c r="P9" i="23"/>
  <c r="O9" i="23"/>
  <c r="M9" i="23"/>
  <c r="K9" i="23"/>
  <c r="J9" i="23"/>
  <c r="I9" i="23"/>
  <c r="H9" i="23"/>
  <c r="AA8" i="23"/>
  <c r="Z8" i="23"/>
  <c r="X8" i="23"/>
  <c r="T8" i="23"/>
  <c r="S8" i="23"/>
  <c r="R8" i="23"/>
  <c r="Q8" i="23"/>
  <c r="P8" i="23"/>
  <c r="O8" i="23"/>
  <c r="N8" i="23"/>
  <c r="M8" i="23"/>
  <c r="J8" i="23"/>
  <c r="I8" i="23"/>
  <c r="H8" i="23"/>
  <c r="AA7" i="23"/>
  <c r="Z7" i="23"/>
  <c r="T7" i="23"/>
  <c r="S7" i="23"/>
  <c r="R7" i="23"/>
  <c r="Q7" i="23"/>
  <c r="P7" i="23"/>
  <c r="O7" i="23"/>
  <c r="N7" i="23"/>
  <c r="M7" i="23"/>
  <c r="J7" i="23"/>
  <c r="I7" i="23"/>
  <c r="H7" i="23"/>
  <c r="AA6" i="23"/>
  <c r="AB6" i="23" s="1"/>
  <c r="U6" i="23" s="1"/>
  <c r="Z6" i="23"/>
  <c r="T6" i="23"/>
  <c r="S6" i="23"/>
  <c r="R6" i="23"/>
  <c r="Q6" i="23"/>
  <c r="P6" i="23"/>
  <c r="O6" i="23"/>
  <c r="N6" i="23"/>
  <c r="M6" i="23"/>
  <c r="L6" i="23"/>
  <c r="K6" i="23"/>
  <c r="J6" i="23"/>
  <c r="I6" i="23"/>
  <c r="H6" i="23"/>
  <c r="AA5" i="23"/>
  <c r="Z5" i="23"/>
  <c r="T5" i="23"/>
  <c r="S5" i="23"/>
  <c r="R5" i="23"/>
  <c r="Q5" i="23"/>
  <c r="P5" i="23"/>
  <c r="O5" i="23"/>
  <c r="N5" i="23"/>
  <c r="M5" i="23"/>
  <c r="L5" i="23"/>
  <c r="J5" i="23"/>
  <c r="I5" i="23"/>
  <c r="H5" i="23"/>
  <c r="AA4" i="23"/>
  <c r="Z4" i="23"/>
  <c r="W4" i="23"/>
  <c r="X4" i="23" s="1"/>
  <c r="T4" i="23"/>
  <c r="S4" i="23"/>
  <c r="R4" i="23"/>
  <c r="Q4" i="23"/>
  <c r="P4" i="23"/>
  <c r="O4" i="23"/>
  <c r="N4" i="23"/>
  <c r="M4" i="23"/>
  <c r="L4" i="23"/>
  <c r="J4" i="23"/>
  <c r="I4" i="23"/>
  <c r="H4" i="23"/>
  <c r="AA3" i="23"/>
  <c r="Z3" i="23"/>
  <c r="X3" i="23"/>
  <c r="T3" i="23"/>
  <c r="S3" i="23"/>
  <c r="R3" i="23"/>
  <c r="Q3" i="23"/>
  <c r="P3" i="23"/>
  <c r="O3" i="23"/>
  <c r="N3" i="23"/>
  <c r="M3" i="23"/>
  <c r="L3" i="23"/>
  <c r="K3" i="23"/>
  <c r="J3" i="23"/>
  <c r="AA2" i="23"/>
  <c r="Z2" i="23"/>
  <c r="AC2" i="23" s="1"/>
  <c r="X2" i="23"/>
  <c r="T2" i="23"/>
  <c r="S2" i="23"/>
  <c r="R2" i="23"/>
  <c r="Q2" i="23"/>
  <c r="P2" i="23"/>
  <c r="O2" i="23"/>
  <c r="N2" i="23"/>
  <c r="M2" i="23"/>
  <c r="L2" i="23"/>
  <c r="K2" i="23"/>
  <c r="I2" i="23"/>
  <c r="H2" i="23"/>
  <c r="Q23" i="5"/>
  <c r="P23" i="5" s="1"/>
  <c r="Q17" i="5"/>
  <c r="P17" i="5" s="1"/>
  <c r="Q22" i="5"/>
  <c r="P22" i="5" s="1"/>
  <c r="Q9" i="5"/>
  <c r="N9" i="5" s="1"/>
  <c r="Q26" i="5"/>
  <c r="N26" i="5" s="1"/>
  <c r="Q20" i="5"/>
  <c r="N20" i="5" s="1"/>
  <c r="Q11" i="5"/>
  <c r="P11" i="5" s="1"/>
  <c r="Q15" i="5"/>
  <c r="P15" i="5" s="1"/>
  <c r="I6" i="5" l="1"/>
  <c r="J6" i="5"/>
  <c r="K6" i="5"/>
  <c r="L6" i="5"/>
  <c r="M6" i="5"/>
  <c r="F6" i="5"/>
  <c r="N6" i="5"/>
  <c r="G6" i="5"/>
  <c r="O6" i="5"/>
  <c r="H6" i="5"/>
  <c r="J19" i="5"/>
  <c r="K19" i="5"/>
  <c r="L19" i="5"/>
  <c r="M19" i="5"/>
  <c r="F19" i="5"/>
  <c r="N19" i="5"/>
  <c r="G19" i="5"/>
  <c r="O19" i="5"/>
  <c r="P19" i="5"/>
  <c r="AC17" i="23"/>
  <c r="H17" i="5"/>
  <c r="AC4" i="23"/>
  <c r="AC20" i="23"/>
  <c r="AB27" i="23"/>
  <c r="U27" i="23" s="1"/>
  <c r="P27" i="23" s="1"/>
  <c r="AC18" i="23"/>
  <c r="AC19" i="23"/>
  <c r="AC21" i="23"/>
  <c r="AB22" i="23"/>
  <c r="U22" i="23" s="1"/>
  <c r="Q22" i="23" s="1"/>
  <c r="AB17" i="23"/>
  <c r="U17" i="23" s="1"/>
  <c r="V17" i="23" s="1"/>
  <c r="AB18" i="23"/>
  <c r="U18" i="23" s="1"/>
  <c r="AB19" i="23"/>
  <c r="U19" i="23" s="1"/>
  <c r="AB20" i="23"/>
  <c r="U20" i="23" s="1"/>
  <c r="AB21" i="23"/>
  <c r="U21" i="23" s="1"/>
  <c r="N21" i="23" s="1"/>
  <c r="AC7" i="23"/>
  <c r="AD31" i="23"/>
  <c r="V31" i="23" s="1"/>
  <c r="AE31" i="23" s="1"/>
  <c r="AB25" i="23"/>
  <c r="U25" i="23" s="1"/>
  <c r="I25" i="23" s="1"/>
  <c r="AB5" i="23"/>
  <c r="U5" i="23" s="1"/>
  <c r="K5" i="23" s="1"/>
  <c r="AB9" i="23"/>
  <c r="U9" i="23" s="1"/>
  <c r="L9" i="23" s="1"/>
  <c r="R33" i="23"/>
  <c r="AC11" i="23"/>
  <c r="AC3" i="23"/>
  <c r="AC10" i="23"/>
  <c r="AC29" i="23"/>
  <c r="AC23" i="23"/>
  <c r="AC31" i="23"/>
  <c r="AC26" i="23"/>
  <c r="AC22" i="23"/>
  <c r="AD22" i="23" s="1"/>
  <c r="AC9" i="23"/>
  <c r="AC5" i="23"/>
  <c r="AC25" i="23"/>
  <c r="AC14" i="23"/>
  <c r="AC6" i="23"/>
  <c r="AB8" i="23"/>
  <c r="AC8" i="23"/>
  <c r="AB16" i="23"/>
  <c r="AC27" i="23"/>
  <c r="AC16" i="23"/>
  <c r="AC28" i="23"/>
  <c r="AC12" i="23"/>
  <c r="AB28" i="23"/>
  <c r="AC30" i="23"/>
  <c r="AC13" i="23"/>
  <c r="AB30" i="23"/>
  <c r="U30" i="23" s="1"/>
  <c r="S30" i="23" s="1"/>
  <c r="AB3" i="23"/>
  <c r="U3" i="23" s="1"/>
  <c r="I3" i="23" s="1"/>
  <c r="I33" i="23" s="1"/>
  <c r="AD10" i="23"/>
  <c r="AB10" i="23"/>
  <c r="U10" i="23" s="1"/>
  <c r="AB13" i="23"/>
  <c r="AB14" i="23"/>
  <c r="U14" i="23" s="1"/>
  <c r="Q14" i="23" s="1"/>
  <c r="AB23" i="23"/>
  <c r="U23" i="23" s="1"/>
  <c r="N23" i="23" s="1"/>
  <c r="AC24" i="23"/>
  <c r="AC32" i="23"/>
  <c r="AB26" i="23"/>
  <c r="AB15" i="23"/>
  <c r="AB7" i="23"/>
  <c r="AB2" i="23"/>
  <c r="U2" i="23" s="1"/>
  <c r="AC15" i="23"/>
  <c r="AD32" i="23"/>
  <c r="AD6" i="23"/>
  <c r="V6" i="23" s="1"/>
  <c r="AE6" i="23" s="1"/>
  <c r="AB24" i="23"/>
  <c r="U24" i="23" s="1"/>
  <c r="AB11" i="23"/>
  <c r="U11" i="23" s="1"/>
  <c r="AB4" i="23"/>
  <c r="U4" i="23" s="1"/>
  <c r="AB12" i="23"/>
  <c r="U12" i="23" s="1"/>
  <c r="H12" i="23" s="1"/>
  <c r="AB29" i="23"/>
  <c r="U29" i="23" s="1"/>
  <c r="J23" i="5"/>
  <c r="I23" i="5"/>
  <c r="K23" i="5"/>
  <c r="L23" i="5"/>
  <c r="M23" i="5"/>
  <c r="F23" i="5"/>
  <c r="N23" i="5"/>
  <c r="O23" i="5"/>
  <c r="L17" i="5"/>
  <c r="I17" i="5"/>
  <c r="J17" i="5"/>
  <c r="K17" i="5"/>
  <c r="M17" i="5"/>
  <c r="F17" i="5"/>
  <c r="N17" i="5"/>
  <c r="O17" i="5"/>
  <c r="I22" i="5"/>
  <c r="O9" i="5"/>
  <c r="J22" i="5"/>
  <c r="P9" i="5"/>
  <c r="K22" i="5"/>
  <c r="L22" i="5"/>
  <c r="M22" i="5"/>
  <c r="F22" i="5"/>
  <c r="N22" i="5"/>
  <c r="O22" i="5"/>
  <c r="K9" i="5"/>
  <c r="L9" i="5"/>
  <c r="J9" i="5"/>
  <c r="I9" i="5"/>
  <c r="M9" i="5"/>
  <c r="O26" i="5"/>
  <c r="P26" i="5"/>
  <c r="K26" i="5"/>
  <c r="L26" i="5"/>
  <c r="J26" i="5"/>
  <c r="M26" i="5"/>
  <c r="I26" i="5"/>
  <c r="F26" i="5"/>
  <c r="K20" i="5"/>
  <c r="L20" i="5"/>
  <c r="J20" i="5"/>
  <c r="O20" i="5"/>
  <c r="P20" i="5"/>
  <c r="I20" i="5"/>
  <c r="M20" i="5"/>
  <c r="F20" i="5"/>
  <c r="J11" i="5"/>
  <c r="I15" i="5"/>
  <c r="L11" i="5"/>
  <c r="M11" i="5"/>
  <c r="F11" i="5"/>
  <c r="O11" i="5"/>
  <c r="I11" i="5"/>
  <c r="J15" i="5"/>
  <c r="K11" i="5"/>
  <c r="N11" i="5"/>
  <c r="K15" i="5"/>
  <c r="L15" i="5"/>
  <c r="M15" i="5"/>
  <c r="N15" i="5"/>
  <c r="G15" i="5"/>
  <c r="O15" i="5"/>
  <c r="AD14" i="23" l="1"/>
  <c r="E6" i="5"/>
  <c r="AD27" i="23"/>
  <c r="V27" i="23" s="1"/>
  <c r="AE27" i="23" s="1"/>
  <c r="H22" i="5" s="1"/>
  <c r="L18" i="23"/>
  <c r="AD21" i="23"/>
  <c r="V21" i="23" s="1"/>
  <c r="AE21" i="23" s="1"/>
  <c r="M19" i="23"/>
  <c r="AD9" i="23"/>
  <c r="V9" i="23" s="1"/>
  <c r="AD20" i="23"/>
  <c r="V20" i="23" s="1"/>
  <c r="AE20" i="23" s="1"/>
  <c r="H26" i="5" s="1"/>
  <c r="AD19" i="23"/>
  <c r="V19" i="23" s="1"/>
  <c r="AE19" i="23" s="1"/>
  <c r="AD25" i="23"/>
  <c r="V25" i="23" s="1"/>
  <c r="AE25" i="23" s="1"/>
  <c r="H19" i="5" s="1"/>
  <c r="E19" i="5" s="1"/>
  <c r="AD18" i="23"/>
  <c r="V18" i="23" s="1"/>
  <c r="AE18" i="23" s="1"/>
  <c r="L20" i="23"/>
  <c r="AD5" i="23"/>
  <c r="V5" i="23" s="1"/>
  <c r="AE5" i="23" s="1"/>
  <c r="AE17" i="23"/>
  <c r="V29" i="23"/>
  <c r="AE29" i="23" s="1"/>
  <c r="V14" i="23"/>
  <c r="AE14" i="23" s="1"/>
  <c r="V10" i="23"/>
  <c r="AE10" i="23" s="1"/>
  <c r="V22" i="23"/>
  <c r="AE22" i="23" s="1"/>
  <c r="S23" i="23"/>
  <c r="U7" i="23"/>
  <c r="AD7" i="23"/>
  <c r="AD23" i="23"/>
  <c r="V23" i="23" s="1"/>
  <c r="AE23" i="23" s="1"/>
  <c r="H20" i="5" s="1"/>
  <c r="AD3" i="23"/>
  <c r="V3" i="23" s="1"/>
  <c r="AE3" i="23" s="1"/>
  <c r="H15" i="5" s="1"/>
  <c r="L11" i="23"/>
  <c r="AD30" i="23"/>
  <c r="U15" i="23"/>
  <c r="AD15" i="23"/>
  <c r="N14" i="23"/>
  <c r="AD16" i="23"/>
  <c r="U16" i="23"/>
  <c r="AD28" i="23"/>
  <c r="U28" i="23"/>
  <c r="K4" i="23"/>
  <c r="AD26" i="23"/>
  <c r="U26" i="23"/>
  <c r="O30" i="23"/>
  <c r="AD4" i="23"/>
  <c r="V4" i="23" s="1"/>
  <c r="AE4" i="23" s="1"/>
  <c r="L22" i="23"/>
  <c r="Q12" i="23"/>
  <c r="P24" i="23"/>
  <c r="P33" i="23" s="1"/>
  <c r="U13" i="23"/>
  <c r="AD13" i="23"/>
  <c r="T33" i="23"/>
  <c r="AD24" i="23"/>
  <c r="V24" i="23" s="1"/>
  <c r="AE24" i="23" s="1"/>
  <c r="AD2" i="23"/>
  <c r="V2" i="23" s="1"/>
  <c r="AE2" i="23" s="1"/>
  <c r="AD12" i="23"/>
  <c r="V12" i="23" s="1"/>
  <c r="AE12" i="23" s="1"/>
  <c r="AE9" i="23"/>
  <c r="H11" i="5" s="1"/>
  <c r="N9" i="23"/>
  <c r="H3" i="23"/>
  <c r="H33" i="23" s="1"/>
  <c r="J2" i="23"/>
  <c r="J33" i="23" s="1"/>
  <c r="Q10" i="23"/>
  <c r="AD11" i="23"/>
  <c r="V11" i="23" s="1"/>
  <c r="AE11" i="23" s="1"/>
  <c r="AD8" i="23"/>
  <c r="U8" i="23"/>
  <c r="L7" i="23" l="1"/>
  <c r="O26" i="23"/>
  <c r="O33" i="23" s="1"/>
  <c r="K8" i="23"/>
  <c r="V26" i="23"/>
  <c r="AE26" i="23" s="1"/>
  <c r="H23" i="5" s="1"/>
  <c r="V8" i="23"/>
  <c r="AE8" i="23" s="1"/>
  <c r="V28" i="23"/>
  <c r="V30" i="23"/>
  <c r="AE30" i="23" s="1"/>
  <c r="H9" i="5" s="1"/>
  <c r="V7" i="23"/>
  <c r="V13" i="23"/>
  <c r="AE13" i="23" s="1"/>
  <c r="U33" i="23"/>
  <c r="AE7" i="23"/>
  <c r="V15" i="23"/>
  <c r="AE15" i="23" s="1"/>
  <c r="V16" i="23"/>
  <c r="M13" i="23"/>
  <c r="M33" i="23" s="1"/>
  <c r="AE16" i="23"/>
  <c r="S16" i="23"/>
  <c r="N26" i="23"/>
  <c r="N33" i="23" s="1"/>
  <c r="K7" i="23"/>
  <c r="K33" i="23" s="1"/>
  <c r="Q15" i="23"/>
  <c r="Q33" i="23" s="1"/>
  <c r="L8" i="23"/>
  <c r="L33" i="23" s="1"/>
  <c r="S28" i="23"/>
  <c r="AE28" i="23"/>
  <c r="W4" i="22"/>
  <c r="X4" i="22" s="1"/>
  <c r="Y4" i="22" s="1"/>
  <c r="W7" i="22"/>
  <c r="X7" i="22" s="1"/>
  <c r="Y7" i="22" s="1"/>
  <c r="W8" i="22"/>
  <c r="X8" i="22" s="1"/>
  <c r="Y8" i="22" s="1"/>
  <c r="W9" i="22"/>
  <c r="X9" i="22" s="1"/>
  <c r="Y9" i="22" s="1"/>
  <c r="W10" i="22"/>
  <c r="X10" i="22" s="1"/>
  <c r="Y10" i="22" s="1"/>
  <c r="W11" i="22"/>
  <c r="X11" i="22" s="1"/>
  <c r="Y11" i="22" s="1"/>
  <c r="W12" i="22"/>
  <c r="X12" i="22" s="1"/>
  <c r="Y12" i="22" s="1"/>
  <c r="W13" i="22"/>
  <c r="X13" i="22" s="1"/>
  <c r="Y13" i="22" s="1"/>
  <c r="W14" i="22"/>
  <c r="X14" i="22" s="1"/>
  <c r="Y14" i="22" s="1"/>
  <c r="W15" i="22"/>
  <c r="X15" i="22" s="1"/>
  <c r="Y15" i="22" s="1"/>
  <c r="W16" i="22"/>
  <c r="X16" i="22" s="1"/>
  <c r="Y16" i="22" s="1"/>
  <c r="W17" i="22"/>
  <c r="X17" i="22" s="1"/>
  <c r="Y17" i="22" s="1"/>
  <c r="W18" i="22"/>
  <c r="X18" i="22" s="1"/>
  <c r="Y18" i="22" s="1"/>
  <c r="W19" i="22"/>
  <c r="X19" i="22" s="1"/>
  <c r="Y19" i="22" s="1"/>
  <c r="W21" i="22"/>
  <c r="X21" i="22" s="1"/>
  <c r="Y21" i="22" s="1"/>
  <c r="W23" i="22"/>
  <c r="X23" i="22" s="1"/>
  <c r="Y23" i="22" s="1"/>
  <c r="W25" i="22"/>
  <c r="X25" i="22" s="1"/>
  <c r="Y25" i="22" s="1"/>
  <c r="W28" i="22"/>
  <c r="X28" i="22" s="1"/>
  <c r="Y28" i="22" s="1"/>
  <c r="W2" i="22"/>
  <c r="X2" i="22" s="1"/>
  <c r="Y2" i="22" s="1"/>
  <c r="S33" i="23" l="1"/>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AA22" i="22"/>
  <c r="AD22" i="22" s="1"/>
  <c r="Z22" i="22"/>
  <c r="T22" i="22"/>
  <c r="S22" i="22"/>
  <c r="R22" i="22"/>
  <c r="Q22" i="22"/>
  <c r="P22" i="22"/>
  <c r="O22" i="22"/>
  <c r="N22" i="22"/>
  <c r="M22" i="22"/>
  <c r="L22" i="22"/>
  <c r="K22" i="22"/>
  <c r="J22" i="22"/>
  <c r="I22" i="22"/>
  <c r="H22" i="22"/>
  <c r="AA29" i="22"/>
  <c r="AB29" i="22" s="1"/>
  <c r="U29" i="22" s="1"/>
  <c r="AE29" i="22" s="1"/>
  <c r="Z29" i="22"/>
  <c r="T29" i="22"/>
  <c r="S29" i="22"/>
  <c r="R29" i="22"/>
  <c r="Q29" i="22"/>
  <c r="P29" i="22"/>
  <c r="O29" i="22"/>
  <c r="N29" i="22"/>
  <c r="M29" i="22"/>
  <c r="L29" i="22"/>
  <c r="K29" i="22"/>
  <c r="J29" i="22"/>
  <c r="I29" i="22"/>
  <c r="H29" i="22"/>
  <c r="AA28" i="22"/>
  <c r="Z28" i="22"/>
  <c r="S28" i="22"/>
  <c r="R28" i="22"/>
  <c r="Q28" i="22"/>
  <c r="P28" i="22"/>
  <c r="O28" i="22"/>
  <c r="N28" i="22"/>
  <c r="M28" i="22"/>
  <c r="L28" i="22"/>
  <c r="K28" i="22"/>
  <c r="J28" i="22"/>
  <c r="I28" i="22"/>
  <c r="H28" i="22"/>
  <c r="AA27" i="22"/>
  <c r="AD27" i="22" s="1"/>
  <c r="Z27" i="22"/>
  <c r="T27" i="22"/>
  <c r="S27" i="22"/>
  <c r="R27" i="22"/>
  <c r="Q27" i="22"/>
  <c r="P27" i="22"/>
  <c r="O27" i="22"/>
  <c r="N27" i="22"/>
  <c r="M27" i="22"/>
  <c r="L27" i="22"/>
  <c r="K27" i="22"/>
  <c r="J27" i="22"/>
  <c r="I27" i="22"/>
  <c r="H27" i="22"/>
  <c r="AA26" i="22"/>
  <c r="AB26" i="22" s="1"/>
  <c r="U26" i="22" s="1"/>
  <c r="AE26" i="22" s="1"/>
  <c r="Z26" i="22"/>
  <c r="T26" i="22"/>
  <c r="S26" i="22"/>
  <c r="R26" i="22"/>
  <c r="Q26" i="22"/>
  <c r="P26" i="22"/>
  <c r="O26" i="22"/>
  <c r="N26" i="22"/>
  <c r="M26" i="22"/>
  <c r="L26" i="22"/>
  <c r="K26" i="22"/>
  <c r="J26" i="22"/>
  <c r="I26" i="22"/>
  <c r="H26" i="22"/>
  <c r="AA25" i="22"/>
  <c r="Z25" i="22"/>
  <c r="T25" i="22"/>
  <c r="R25" i="22"/>
  <c r="Q25" i="22"/>
  <c r="P25" i="22"/>
  <c r="N25" i="22"/>
  <c r="M25" i="22"/>
  <c r="L25" i="22"/>
  <c r="K25" i="22"/>
  <c r="J25" i="22"/>
  <c r="I25" i="22"/>
  <c r="H25" i="22"/>
  <c r="AA24" i="22"/>
  <c r="AD24" i="22" s="1"/>
  <c r="Z24" i="22"/>
  <c r="T24" i="22"/>
  <c r="S24" i="22"/>
  <c r="R24" i="22"/>
  <c r="Q24" i="22"/>
  <c r="P24" i="22"/>
  <c r="O24" i="22"/>
  <c r="N24" i="22"/>
  <c r="M24" i="22"/>
  <c r="L24" i="22"/>
  <c r="K24" i="22"/>
  <c r="J24" i="22"/>
  <c r="I24" i="22"/>
  <c r="H24" i="22"/>
  <c r="AA23" i="22"/>
  <c r="Z23" i="22"/>
  <c r="T23" i="22"/>
  <c r="R23" i="22"/>
  <c r="Q23" i="22"/>
  <c r="P23" i="22"/>
  <c r="O23" i="22"/>
  <c r="M23" i="22"/>
  <c r="L23" i="22"/>
  <c r="K23" i="22"/>
  <c r="J23" i="22"/>
  <c r="I23" i="22"/>
  <c r="H23" i="22"/>
  <c r="AA21" i="22"/>
  <c r="Z21" i="22"/>
  <c r="T21" i="22"/>
  <c r="R21" i="22"/>
  <c r="Q21" i="22"/>
  <c r="P21" i="22"/>
  <c r="O21" i="22"/>
  <c r="M21" i="22"/>
  <c r="L21" i="22"/>
  <c r="K21" i="22"/>
  <c r="J21" i="22"/>
  <c r="I21" i="22"/>
  <c r="H21" i="22"/>
  <c r="AA20" i="22"/>
  <c r="AD20" i="22" s="1"/>
  <c r="Z20" i="22"/>
  <c r="T20" i="22"/>
  <c r="S20" i="22"/>
  <c r="R20" i="22"/>
  <c r="Q20" i="22"/>
  <c r="P20" i="22"/>
  <c r="O20" i="22"/>
  <c r="N20" i="22"/>
  <c r="M20" i="22"/>
  <c r="L20" i="22"/>
  <c r="K20" i="22"/>
  <c r="J20" i="22"/>
  <c r="I20" i="22"/>
  <c r="H20" i="22"/>
  <c r="AA19" i="22"/>
  <c r="Z19" i="22"/>
  <c r="T19" i="22"/>
  <c r="S19" i="22"/>
  <c r="R19" i="22"/>
  <c r="Q19" i="22"/>
  <c r="O19" i="22"/>
  <c r="N19" i="22"/>
  <c r="M19" i="22"/>
  <c r="L19" i="22"/>
  <c r="K19" i="22"/>
  <c r="J19" i="22"/>
  <c r="I19" i="22"/>
  <c r="H19" i="22"/>
  <c r="AA18" i="22"/>
  <c r="Z18" i="22"/>
  <c r="T18" i="22"/>
  <c r="R18" i="22"/>
  <c r="Q18" i="22"/>
  <c r="P18" i="22"/>
  <c r="O18" i="22"/>
  <c r="N18" i="22"/>
  <c r="M18" i="22"/>
  <c r="L18" i="22"/>
  <c r="K18" i="22"/>
  <c r="J18" i="22"/>
  <c r="I18" i="22"/>
  <c r="H18" i="22"/>
  <c r="AA17" i="22"/>
  <c r="Z17" i="22"/>
  <c r="T17" i="22"/>
  <c r="S17" i="22"/>
  <c r="R17" i="22"/>
  <c r="Q17" i="22"/>
  <c r="P17" i="22"/>
  <c r="O17" i="22"/>
  <c r="N17" i="22"/>
  <c r="K17" i="22"/>
  <c r="J17" i="22"/>
  <c r="I17" i="22"/>
  <c r="H17" i="22"/>
  <c r="AA16" i="22"/>
  <c r="Z16" i="22"/>
  <c r="T16" i="22"/>
  <c r="R16" i="22"/>
  <c r="P16" i="22"/>
  <c r="O16" i="22"/>
  <c r="N16" i="22"/>
  <c r="M16" i="22"/>
  <c r="L16" i="22"/>
  <c r="K16" i="22"/>
  <c r="J16" i="22"/>
  <c r="I16" i="22"/>
  <c r="H16" i="22"/>
  <c r="AA15" i="22"/>
  <c r="Z15" i="22"/>
  <c r="T15" i="22"/>
  <c r="S15" i="22"/>
  <c r="R15" i="22"/>
  <c r="P15" i="22"/>
  <c r="O15" i="22"/>
  <c r="N15" i="22"/>
  <c r="M15" i="22"/>
  <c r="L15" i="22"/>
  <c r="K15" i="22"/>
  <c r="J15" i="22"/>
  <c r="I15" i="22"/>
  <c r="H15" i="22"/>
  <c r="AA14" i="22"/>
  <c r="Z14" i="22"/>
  <c r="T14" i="22"/>
  <c r="S14" i="22"/>
  <c r="R14" i="22"/>
  <c r="Q14" i="22"/>
  <c r="P14" i="22"/>
  <c r="O14" i="22"/>
  <c r="M14" i="22"/>
  <c r="L14" i="22"/>
  <c r="K14" i="22"/>
  <c r="J14" i="22"/>
  <c r="I14" i="22"/>
  <c r="H14" i="22"/>
  <c r="AA13" i="22"/>
  <c r="Z13" i="22"/>
  <c r="T13" i="22"/>
  <c r="S13" i="22"/>
  <c r="R13" i="22"/>
  <c r="P13" i="22"/>
  <c r="O13" i="22"/>
  <c r="N13" i="22"/>
  <c r="L13" i="22"/>
  <c r="K13" i="22"/>
  <c r="J13" i="22"/>
  <c r="I13" i="22"/>
  <c r="H13" i="22"/>
  <c r="AA12" i="22"/>
  <c r="Z12" i="22"/>
  <c r="T12" i="22"/>
  <c r="S12" i="22"/>
  <c r="R12" i="22"/>
  <c r="P12" i="22"/>
  <c r="O12" i="22"/>
  <c r="N12" i="22"/>
  <c r="M12" i="22"/>
  <c r="K12" i="22"/>
  <c r="J12" i="22"/>
  <c r="I12" i="22"/>
  <c r="H12" i="22"/>
  <c r="AA11" i="22"/>
  <c r="Z11" i="22"/>
  <c r="T11" i="22"/>
  <c r="S11" i="22"/>
  <c r="R11" i="22"/>
  <c r="Q11" i="22"/>
  <c r="P11" i="22"/>
  <c r="O11" i="22"/>
  <c r="N11" i="22"/>
  <c r="M11" i="22"/>
  <c r="K11" i="22"/>
  <c r="I11" i="22"/>
  <c r="H11" i="22"/>
  <c r="AA10" i="22"/>
  <c r="Z10" i="22"/>
  <c r="T10" i="22"/>
  <c r="S10" i="22"/>
  <c r="R10" i="22"/>
  <c r="P10" i="22"/>
  <c r="O10" i="22"/>
  <c r="N10" i="22"/>
  <c r="M10" i="22"/>
  <c r="L10" i="22"/>
  <c r="J10" i="22"/>
  <c r="I10" i="22"/>
  <c r="H10" i="22"/>
  <c r="AA9" i="22"/>
  <c r="Z9" i="22"/>
  <c r="T9" i="22"/>
  <c r="S9" i="22"/>
  <c r="R9" i="22"/>
  <c r="Q9" i="22"/>
  <c r="P9" i="22"/>
  <c r="O9" i="22"/>
  <c r="M9" i="22"/>
  <c r="L9" i="22"/>
  <c r="J9" i="22"/>
  <c r="I9" i="22"/>
  <c r="H9" i="22"/>
  <c r="AA8" i="22"/>
  <c r="Z8" i="22"/>
  <c r="T8" i="22"/>
  <c r="S8" i="22"/>
  <c r="R8" i="22"/>
  <c r="Q8" i="22"/>
  <c r="P8" i="22"/>
  <c r="O8" i="22"/>
  <c r="N8" i="22"/>
  <c r="M8" i="22"/>
  <c r="K8" i="22"/>
  <c r="J8" i="22"/>
  <c r="I8" i="22"/>
  <c r="H8" i="22"/>
  <c r="AA7" i="22"/>
  <c r="Z7" i="22"/>
  <c r="T7" i="22"/>
  <c r="S7" i="22"/>
  <c r="R7" i="22"/>
  <c r="Q7" i="22"/>
  <c r="P7" i="22"/>
  <c r="O7" i="22"/>
  <c r="N7" i="22"/>
  <c r="M7" i="22"/>
  <c r="L7" i="22"/>
  <c r="J7" i="22"/>
  <c r="I7" i="22"/>
  <c r="H7" i="22"/>
  <c r="AA6" i="22"/>
  <c r="AB6" i="22" s="1"/>
  <c r="Z6" i="22"/>
  <c r="T6" i="22"/>
  <c r="S6" i="22"/>
  <c r="R6" i="22"/>
  <c r="Q6" i="22"/>
  <c r="P6" i="22"/>
  <c r="O6" i="22"/>
  <c r="N6" i="22"/>
  <c r="M6" i="22"/>
  <c r="L6" i="22"/>
  <c r="J6" i="22"/>
  <c r="I6" i="22"/>
  <c r="H6" i="22"/>
  <c r="AA5" i="22"/>
  <c r="Z5" i="22"/>
  <c r="T5" i="22"/>
  <c r="S5" i="22"/>
  <c r="R5" i="22"/>
  <c r="Q5" i="22"/>
  <c r="P5" i="22"/>
  <c r="O5" i="22"/>
  <c r="N5" i="22"/>
  <c r="M5" i="22"/>
  <c r="L5" i="22"/>
  <c r="K5" i="22"/>
  <c r="J5" i="22"/>
  <c r="H5" i="22"/>
  <c r="AA4" i="22"/>
  <c r="Z4" i="22"/>
  <c r="T4" i="22"/>
  <c r="S4" i="22"/>
  <c r="R4" i="22"/>
  <c r="Q4" i="22"/>
  <c r="P4" i="22"/>
  <c r="O4" i="22"/>
  <c r="N4" i="22"/>
  <c r="M4" i="22"/>
  <c r="L4" i="22"/>
  <c r="J4" i="22"/>
  <c r="I4" i="22"/>
  <c r="H4" i="22"/>
  <c r="AA3" i="22"/>
  <c r="Z3" i="22"/>
  <c r="W3" i="22"/>
  <c r="X3" i="22" s="1"/>
  <c r="Y3" i="22" s="1"/>
  <c r="T3" i="22"/>
  <c r="S3" i="22"/>
  <c r="R3" i="22"/>
  <c r="Q3" i="22"/>
  <c r="P3" i="22"/>
  <c r="O3" i="22"/>
  <c r="N3" i="22"/>
  <c r="M3" i="22"/>
  <c r="L3" i="22"/>
  <c r="K3" i="22"/>
  <c r="I3" i="22"/>
  <c r="AA2" i="22"/>
  <c r="Z2" i="22"/>
  <c r="AC2" i="22" s="1"/>
  <c r="T2" i="22"/>
  <c r="S2" i="22"/>
  <c r="R2" i="22"/>
  <c r="Q2" i="22"/>
  <c r="P2" i="22"/>
  <c r="O2" i="22"/>
  <c r="N2" i="22"/>
  <c r="M2" i="22"/>
  <c r="L2" i="22"/>
  <c r="K2" i="22"/>
  <c r="I2" i="22"/>
  <c r="H2" i="22"/>
  <c r="N28" i="21"/>
  <c r="M28" i="21"/>
  <c r="N27" i="21"/>
  <c r="M27" i="21"/>
  <c r="N26" i="21"/>
  <c r="M26" i="21"/>
  <c r="N25" i="21"/>
  <c r="M25" i="21"/>
  <c r="N24" i="21"/>
  <c r="M24" i="21"/>
  <c r="N23" i="21"/>
  <c r="M23" i="21"/>
  <c r="M22" i="21"/>
  <c r="N21" i="21"/>
  <c r="M21" i="21"/>
  <c r="N20" i="21"/>
  <c r="M20" i="21"/>
  <c r="N19" i="21"/>
  <c r="M19" i="21"/>
  <c r="N18" i="21"/>
  <c r="M18" i="21"/>
  <c r="N17" i="21"/>
  <c r="N16" i="21"/>
  <c r="N15" i="21"/>
  <c r="M14" i="21"/>
  <c r="N13" i="21"/>
  <c r="N12" i="21"/>
  <c r="M12" i="21"/>
  <c r="N11" i="21"/>
  <c r="M11" i="21"/>
  <c r="N10" i="21"/>
  <c r="M10" i="21"/>
  <c r="N9" i="21"/>
  <c r="M9" i="21"/>
  <c r="N8" i="21"/>
  <c r="M8" i="21"/>
  <c r="N7" i="21"/>
  <c r="M7" i="21"/>
  <c r="N6" i="21"/>
  <c r="M6" i="21"/>
  <c r="N5" i="21"/>
  <c r="M5" i="21"/>
  <c r="N4" i="21"/>
  <c r="M4" i="21"/>
  <c r="N3" i="21"/>
  <c r="M3" i="21"/>
  <c r="N2" i="21"/>
  <c r="M2" i="21"/>
  <c r="W22" i="21"/>
  <c r="X22" i="21" s="1"/>
  <c r="Y22" i="21" s="1"/>
  <c r="W17" i="21"/>
  <c r="X17" i="21" s="1"/>
  <c r="Y17" i="21" s="1"/>
  <c r="W14" i="21"/>
  <c r="X14" i="21" s="1"/>
  <c r="Y14" i="21" s="1"/>
  <c r="Q85" i="5"/>
  <c r="H85" i="5" s="1"/>
  <c r="Q84" i="5"/>
  <c r="Q83" i="5"/>
  <c r="H83" i="5" s="1"/>
  <c r="Q82" i="5"/>
  <c r="H82" i="5" s="1"/>
  <c r="Q81" i="5"/>
  <c r="H81" i="5" s="1"/>
  <c r="Q78" i="5"/>
  <c r="Q77" i="5"/>
  <c r="H77" i="5" s="1"/>
  <c r="Q76" i="5"/>
  <c r="H76" i="5" s="1"/>
  <c r="Q74" i="5"/>
  <c r="H74" i="5" s="1"/>
  <c r="Q75" i="5"/>
  <c r="H75" i="5" s="1"/>
  <c r="Q102" i="5"/>
  <c r="H102" i="5" s="1"/>
  <c r="Q103" i="5"/>
  <c r="H103" i="5" s="1"/>
  <c r="Q95" i="5"/>
  <c r="H95" i="5" s="1"/>
  <c r="Q97" i="5"/>
  <c r="C28" i="21"/>
  <c r="C27" i="21"/>
  <c r="C26" i="21"/>
  <c r="C25" i="21"/>
  <c r="C24" i="21"/>
  <c r="C23" i="21"/>
  <c r="C22" i="21"/>
  <c r="C21" i="21"/>
  <c r="C20" i="21"/>
  <c r="C19" i="21"/>
  <c r="C18" i="21"/>
  <c r="C17" i="21"/>
  <c r="C16" i="21"/>
  <c r="C15" i="21"/>
  <c r="C14" i="21"/>
  <c r="C13" i="21"/>
  <c r="C12" i="21"/>
  <c r="C11" i="21"/>
  <c r="C10" i="21"/>
  <c r="C9" i="21"/>
  <c r="C8" i="21"/>
  <c r="C7" i="21"/>
  <c r="C6" i="21"/>
  <c r="C5" i="21"/>
  <c r="C4" i="21"/>
  <c r="C3" i="21"/>
  <c r="C2" i="21"/>
  <c r="Q27" i="5"/>
  <c r="H27" i="5" s="1"/>
  <c r="G97" i="5" l="1"/>
  <c r="H97" i="5"/>
  <c r="O78" i="5"/>
  <c r="H78" i="5"/>
  <c r="O84" i="5"/>
  <c r="H84" i="5"/>
  <c r="P75" i="5"/>
  <c r="P74" i="5"/>
  <c r="P85" i="5"/>
  <c r="G85" i="5"/>
  <c r="P76" i="5"/>
  <c r="G76" i="5"/>
  <c r="O75" i="5"/>
  <c r="P27" i="5"/>
  <c r="P78" i="5"/>
  <c r="G78" i="5"/>
  <c r="P84" i="5"/>
  <c r="G84" i="5"/>
  <c r="P77" i="5"/>
  <c r="G77" i="5"/>
  <c r="O95" i="5"/>
  <c r="L81" i="5"/>
  <c r="O103" i="5"/>
  <c r="G103" i="5"/>
  <c r="P82" i="5"/>
  <c r="G82" i="5"/>
  <c r="P83" i="5"/>
  <c r="G83" i="5"/>
  <c r="O102" i="5"/>
  <c r="AB4" i="22"/>
  <c r="U4" i="22" s="1"/>
  <c r="G95" i="5" s="1"/>
  <c r="AB14" i="22"/>
  <c r="AB25" i="22"/>
  <c r="AD25" i="22" s="1"/>
  <c r="AC22" i="22"/>
  <c r="AB13" i="22"/>
  <c r="AB12" i="22"/>
  <c r="U12" i="22" s="1"/>
  <c r="Q12" i="22" s="1"/>
  <c r="AC10" i="22"/>
  <c r="AB11" i="22"/>
  <c r="U11" i="22" s="1"/>
  <c r="L11" i="22" s="1"/>
  <c r="AB21" i="22"/>
  <c r="AB20" i="22"/>
  <c r="U20" i="22" s="1"/>
  <c r="AE20" i="22" s="1"/>
  <c r="AB8" i="22"/>
  <c r="U8" i="22" s="1"/>
  <c r="AB9" i="22"/>
  <c r="AB18" i="22"/>
  <c r="U18" i="22" s="1"/>
  <c r="AB7" i="22"/>
  <c r="U7" i="22" s="1"/>
  <c r="AB16" i="22"/>
  <c r="AB17" i="22"/>
  <c r="U17" i="22" s="1"/>
  <c r="L17" i="22" s="1"/>
  <c r="AC20" i="22"/>
  <c r="AC9" i="22"/>
  <c r="AD9" i="22" s="1"/>
  <c r="V9" i="22" s="1"/>
  <c r="AC17" i="22"/>
  <c r="AC6" i="22"/>
  <c r="AB22" i="22"/>
  <c r="U22" i="22" s="1"/>
  <c r="AC26" i="22"/>
  <c r="AC16" i="22"/>
  <c r="AC19" i="22"/>
  <c r="AC25" i="22"/>
  <c r="AB27" i="22"/>
  <c r="U27" i="22" s="1"/>
  <c r="AE27" i="22" s="1"/>
  <c r="AC8" i="22"/>
  <c r="AD8" i="22" s="1"/>
  <c r="V8" i="22" s="1"/>
  <c r="AC7" i="22"/>
  <c r="AC13" i="22"/>
  <c r="AC5" i="22"/>
  <c r="AC24" i="22"/>
  <c r="AC12" i="22"/>
  <c r="AC23" i="22"/>
  <c r="AB3" i="22"/>
  <c r="U3" i="22" s="1"/>
  <c r="AB10" i="22"/>
  <c r="U10" i="22" s="1"/>
  <c r="AC11" i="22"/>
  <c r="AC3" i="22"/>
  <c r="AC29" i="22"/>
  <c r="R30" i="22"/>
  <c r="AC28" i="22"/>
  <c r="U14" i="22"/>
  <c r="AD13" i="22"/>
  <c r="V13" i="22" s="1"/>
  <c r="U13" i="22"/>
  <c r="M13" i="22" s="1"/>
  <c r="U9" i="22"/>
  <c r="N9" i="22" s="1"/>
  <c r="K10" i="22"/>
  <c r="J3" i="22"/>
  <c r="AD6" i="22"/>
  <c r="U6" i="22"/>
  <c r="J11" i="22"/>
  <c r="L12" i="22"/>
  <c r="U21" i="22"/>
  <c r="N21" i="22" s="1"/>
  <c r="AD16" i="22"/>
  <c r="V16" i="22" s="1"/>
  <c r="U16" i="22"/>
  <c r="S16" i="22" s="1"/>
  <c r="AC4" i="22"/>
  <c r="AB5" i="22"/>
  <c r="AD11" i="22"/>
  <c r="AB2" i="22"/>
  <c r="U2" i="22" s="1"/>
  <c r="J2" i="22" s="1"/>
  <c r="AD12" i="22"/>
  <c r="AD29" i="22"/>
  <c r="AC14" i="22"/>
  <c r="AD14" i="22" s="1"/>
  <c r="V14" i="22" s="1"/>
  <c r="AB15" i="22"/>
  <c r="U15" i="22" s="1"/>
  <c r="AC18" i="22"/>
  <c r="AB24" i="22"/>
  <c r="U24" i="22" s="1"/>
  <c r="AE24" i="22" s="1"/>
  <c r="AD26" i="22"/>
  <c r="AB28" i="22"/>
  <c r="U28" i="22" s="1"/>
  <c r="AC15" i="22"/>
  <c r="AC21" i="22"/>
  <c r="AD21" i="22" s="1"/>
  <c r="V21" i="22" s="1"/>
  <c r="AB23" i="22"/>
  <c r="U23" i="22" s="1"/>
  <c r="S23" i="22" s="1"/>
  <c r="AB19" i="22"/>
  <c r="U19" i="22" s="1"/>
  <c r="AC27" i="22"/>
  <c r="F78" i="5"/>
  <c r="F83" i="5"/>
  <c r="F77" i="5"/>
  <c r="F76" i="5"/>
  <c r="F85" i="5"/>
  <c r="F84" i="5"/>
  <c r="F82" i="5"/>
  <c r="O27" i="5"/>
  <c r="O74" i="5"/>
  <c r="O81" i="5"/>
  <c r="O85" i="5"/>
  <c r="O76" i="5"/>
  <c r="O82" i="5"/>
  <c r="O77" i="5"/>
  <c r="O83" i="5"/>
  <c r="L85" i="5"/>
  <c r="L84" i="5"/>
  <c r="L74" i="5"/>
  <c r="L78" i="5"/>
  <c r="L82" i="5"/>
  <c r="L83" i="5"/>
  <c r="I74" i="5"/>
  <c r="M74" i="5"/>
  <c r="I76" i="5"/>
  <c r="M76" i="5"/>
  <c r="I81" i="5"/>
  <c r="M81" i="5"/>
  <c r="I82" i="5"/>
  <c r="M82" i="5"/>
  <c r="I84" i="5"/>
  <c r="M84" i="5"/>
  <c r="I85" i="5"/>
  <c r="J75" i="5"/>
  <c r="N75" i="5"/>
  <c r="J74" i="5"/>
  <c r="N74" i="5"/>
  <c r="J76" i="5"/>
  <c r="N76" i="5"/>
  <c r="J77" i="5"/>
  <c r="N77" i="5"/>
  <c r="J78" i="5"/>
  <c r="N78" i="5"/>
  <c r="J81" i="5"/>
  <c r="N81" i="5"/>
  <c r="J82" i="5"/>
  <c r="N82" i="5"/>
  <c r="J83" i="5"/>
  <c r="N83" i="5"/>
  <c r="J84" i="5"/>
  <c r="N84" i="5"/>
  <c r="J85" i="5"/>
  <c r="N85" i="5"/>
  <c r="L75" i="5"/>
  <c r="L76" i="5"/>
  <c r="L77" i="5"/>
  <c r="I75" i="5"/>
  <c r="M75" i="5"/>
  <c r="I77" i="5"/>
  <c r="M77" i="5"/>
  <c r="I78" i="5"/>
  <c r="M78" i="5"/>
  <c r="I83" i="5"/>
  <c r="M83" i="5"/>
  <c r="M85" i="5"/>
  <c r="K75" i="5"/>
  <c r="K74" i="5"/>
  <c r="K76" i="5"/>
  <c r="K77" i="5"/>
  <c r="K78" i="5"/>
  <c r="K81" i="5"/>
  <c r="P81" i="5"/>
  <c r="K82" i="5"/>
  <c r="K83" i="5"/>
  <c r="K84" i="5"/>
  <c r="K85" i="5"/>
  <c r="I27" i="5"/>
  <c r="J27" i="5"/>
  <c r="K27" i="5"/>
  <c r="L27" i="5"/>
  <c r="M27" i="5"/>
  <c r="N27" i="5"/>
  <c r="Q32" i="5"/>
  <c r="H32" i="5" s="1"/>
  <c r="U25" i="22" l="1"/>
  <c r="O25" i="22" s="1"/>
  <c r="O30" i="22" s="1"/>
  <c r="G102" i="5"/>
  <c r="G81" i="5"/>
  <c r="G74" i="5"/>
  <c r="V12" i="22"/>
  <c r="AE12" i="22" s="1"/>
  <c r="J30" i="22"/>
  <c r="G75" i="5"/>
  <c r="AE11" i="22"/>
  <c r="V11" i="22"/>
  <c r="O32" i="5"/>
  <c r="G32" i="5"/>
  <c r="F32" i="5"/>
  <c r="P19" i="22"/>
  <c r="P30" i="22" s="1"/>
  <c r="AD17" i="22"/>
  <c r="V17" i="22" s="1"/>
  <c r="S18" i="22"/>
  <c r="Q10" i="22"/>
  <c r="AE8" i="22"/>
  <c r="G11" i="5" s="1"/>
  <c r="E11" i="5" s="1"/>
  <c r="L8" i="22"/>
  <c r="L30" i="22" s="1"/>
  <c r="AE28" i="22"/>
  <c r="G17" i="5" s="1"/>
  <c r="E17" i="5" s="1"/>
  <c r="T28" i="22"/>
  <c r="T30" i="22" s="1"/>
  <c r="H3" i="22"/>
  <c r="H30" i="22" s="1"/>
  <c r="AD4" i="22"/>
  <c r="V4" i="22" s="1"/>
  <c r="AD2" i="22"/>
  <c r="V2" i="22" s="1"/>
  <c r="AD28" i="22"/>
  <c r="V28" i="22" s="1"/>
  <c r="AD19" i="22"/>
  <c r="V19" i="22" s="1"/>
  <c r="AE19" i="22" s="1"/>
  <c r="G22" i="5" s="1"/>
  <c r="E22" i="5" s="1"/>
  <c r="AD18" i="22"/>
  <c r="V18" i="22" s="1"/>
  <c r="AE18" i="22" s="1"/>
  <c r="AD10" i="22"/>
  <c r="V10" i="22" s="1"/>
  <c r="AE10" i="22" s="1"/>
  <c r="AD3" i="22"/>
  <c r="V3" i="22" s="1"/>
  <c r="AE3" i="22" s="1"/>
  <c r="G27" i="5" s="1"/>
  <c r="AD7" i="22"/>
  <c r="V7" i="22" s="1"/>
  <c r="AE7" i="22" s="1"/>
  <c r="K7" i="22"/>
  <c r="AE4" i="22"/>
  <c r="K4" i="22"/>
  <c r="AE14" i="22"/>
  <c r="G20" i="5" s="1"/>
  <c r="E20" i="5" s="1"/>
  <c r="AE22" i="22"/>
  <c r="AE9" i="22"/>
  <c r="AE2" i="22"/>
  <c r="AD23" i="22"/>
  <c r="S25" i="22"/>
  <c r="Q13" i="22"/>
  <c r="AE13" i="22"/>
  <c r="AE16" i="22"/>
  <c r="K6" i="22"/>
  <c r="Q16" i="22"/>
  <c r="Q15" i="22"/>
  <c r="AD5" i="22"/>
  <c r="U5" i="22"/>
  <c r="U30" i="22" s="1"/>
  <c r="AE21" i="22"/>
  <c r="S21" i="22"/>
  <c r="AE6" i="22"/>
  <c r="N23" i="22"/>
  <c r="AD15" i="22"/>
  <c r="AE17" i="22"/>
  <c r="G26" i="5" s="1"/>
  <c r="E26" i="5" s="1"/>
  <c r="N14" i="22"/>
  <c r="M17" i="22"/>
  <c r="M30" i="22" s="1"/>
  <c r="K9" i="22"/>
  <c r="E84" i="5"/>
  <c r="E78" i="5"/>
  <c r="E82" i="5"/>
  <c r="E76" i="5"/>
  <c r="E85" i="5"/>
  <c r="E83" i="5"/>
  <c r="E77" i="5"/>
  <c r="Q18" i="5"/>
  <c r="G18" i="5" l="1"/>
  <c r="H18" i="5"/>
  <c r="V23" i="22"/>
  <c r="AE23" i="22" s="1"/>
  <c r="G9" i="5" s="1"/>
  <c r="V15" i="22"/>
  <c r="AE15" i="22" s="1"/>
  <c r="V25" i="22"/>
  <c r="AE25" i="22" s="1"/>
  <c r="G23" i="5" s="1"/>
  <c r="E23" i="5" s="1"/>
  <c r="N30" i="22"/>
  <c r="K30" i="22"/>
  <c r="S30" i="22"/>
  <c r="I5" i="22"/>
  <c r="I30" i="22" s="1"/>
  <c r="AE5" i="22"/>
  <c r="Q30" i="22"/>
  <c r="P18" i="5"/>
  <c r="O18" i="5"/>
  <c r="Q90" i="5"/>
  <c r="H90" i="5" s="1"/>
  <c r="O90" i="5" l="1"/>
  <c r="G90" i="5"/>
  <c r="F90" i="5"/>
  <c r="P90" i="5"/>
  <c r="N90" i="5"/>
  <c r="M90" i="5"/>
  <c r="K90" i="5"/>
  <c r="L90" i="5"/>
  <c r="I90" i="5"/>
  <c r="J90" i="5"/>
  <c r="Q12" i="5"/>
  <c r="Q69" i="5"/>
  <c r="Q8" i="5"/>
  <c r="Q5" i="5"/>
  <c r="Q3" i="5"/>
  <c r="Q25" i="5"/>
  <c r="AA4" i="21"/>
  <c r="AA5" i="21"/>
  <c r="AA6" i="21"/>
  <c r="AA12" i="21"/>
  <c r="AA7" i="21"/>
  <c r="AA8" i="21"/>
  <c r="AA9" i="21"/>
  <c r="AA10" i="21"/>
  <c r="AA11" i="21"/>
  <c r="AA13" i="21"/>
  <c r="AA14" i="21"/>
  <c r="AA16" i="21"/>
  <c r="AA15" i="21"/>
  <c r="AA19" i="21"/>
  <c r="AA17" i="21"/>
  <c r="AA18" i="21"/>
  <c r="AA20" i="21"/>
  <c r="AA21" i="21"/>
  <c r="AA22" i="21"/>
  <c r="AA23" i="21"/>
  <c r="AA24" i="21"/>
  <c r="AA25" i="21"/>
  <c r="AD25" i="21" s="1"/>
  <c r="AA26" i="21"/>
  <c r="AA27" i="21"/>
  <c r="AA28" i="21"/>
  <c r="AA3" i="21"/>
  <c r="AA2" i="21"/>
  <c r="Z4" i="21"/>
  <c r="Z5" i="21"/>
  <c r="Z6" i="21"/>
  <c r="Z12" i="21"/>
  <c r="Z7" i="21"/>
  <c r="Z8" i="21"/>
  <c r="Z9" i="21"/>
  <c r="Z10" i="21"/>
  <c r="Z11" i="21"/>
  <c r="Z13" i="21"/>
  <c r="Z14" i="21"/>
  <c r="Z16" i="21"/>
  <c r="Z15" i="21"/>
  <c r="Z19" i="21"/>
  <c r="Z17" i="21"/>
  <c r="Z18" i="21"/>
  <c r="Z20" i="21"/>
  <c r="Z21" i="21"/>
  <c r="Z22" i="21"/>
  <c r="Z23" i="21"/>
  <c r="Z24" i="21"/>
  <c r="Z25" i="21"/>
  <c r="Z26" i="21"/>
  <c r="Z27" i="21"/>
  <c r="Z28" i="21"/>
  <c r="Z3" i="21"/>
  <c r="Z2" i="21"/>
  <c r="G3" i="5" l="1"/>
  <c r="H3" i="5"/>
  <c r="G8" i="5"/>
  <c r="H8" i="5"/>
  <c r="G69" i="5"/>
  <c r="H69" i="5"/>
  <c r="G25" i="5"/>
  <c r="H25" i="5"/>
  <c r="G5" i="5"/>
  <c r="H5" i="5"/>
  <c r="G12" i="5"/>
  <c r="H12" i="5"/>
  <c r="P69" i="5"/>
  <c r="O69" i="5"/>
  <c r="P5" i="5"/>
  <c r="O5" i="5"/>
  <c r="P8" i="5"/>
  <c r="O8" i="5"/>
  <c r="P25" i="5"/>
  <c r="O25" i="5"/>
  <c r="P3" i="5"/>
  <c r="O3" i="5"/>
  <c r="P12" i="5"/>
  <c r="O12" i="5"/>
  <c r="M69" i="5"/>
  <c r="N69" i="5"/>
  <c r="M12" i="5"/>
  <c r="N12" i="5"/>
  <c r="K69" i="5"/>
  <c r="L69" i="5"/>
  <c r="K12" i="5"/>
  <c r="L12" i="5"/>
  <c r="I69" i="5"/>
  <c r="J69" i="5"/>
  <c r="I12" i="5"/>
  <c r="J12" i="5"/>
  <c r="AC28" i="21"/>
  <c r="AC20" i="21"/>
  <c r="AC11" i="21"/>
  <c r="AC10" i="21"/>
  <c r="AC27" i="21"/>
  <c r="AC18" i="21"/>
  <c r="AC26" i="21"/>
  <c r="AC17" i="21"/>
  <c r="AC9" i="21"/>
  <c r="AC25" i="21"/>
  <c r="AC19" i="21"/>
  <c r="AC8" i="21"/>
  <c r="AC24" i="21"/>
  <c r="AC7" i="21"/>
  <c r="AC23" i="21"/>
  <c r="AC12" i="21"/>
  <c r="AC22" i="21"/>
  <c r="AC14" i="21"/>
  <c r="AC6" i="21"/>
  <c r="AC15" i="21"/>
  <c r="AC16" i="21"/>
  <c r="AC21" i="21"/>
  <c r="AC13" i="21"/>
  <c r="AC5" i="21"/>
  <c r="Q21" i="5"/>
  <c r="G21" i="5" l="1"/>
  <c r="H21" i="5"/>
  <c r="P21" i="5"/>
  <c r="O21" i="5"/>
  <c r="I21" i="5"/>
  <c r="L21" i="5"/>
  <c r="K21" i="5"/>
  <c r="M21" i="5"/>
  <c r="N21" i="5"/>
  <c r="J21" i="5"/>
  <c r="W21" i="21"/>
  <c r="X21" i="21" s="1"/>
  <c r="Y21" i="21" s="1"/>
  <c r="W6" i="21"/>
  <c r="X6" i="21" s="1"/>
  <c r="Y6" i="21" s="1"/>
  <c r="W12" i="21"/>
  <c r="X12" i="21" s="1"/>
  <c r="Y12" i="21" s="1"/>
  <c r="H4" i="21"/>
  <c r="J4" i="21"/>
  <c r="K4" i="21"/>
  <c r="L4" i="21"/>
  <c r="Q4" i="21"/>
  <c r="H5" i="21"/>
  <c r="K5" i="21"/>
  <c r="L5" i="21"/>
  <c r="Q5" i="21"/>
  <c r="H6" i="21"/>
  <c r="I6" i="21"/>
  <c r="J6" i="21"/>
  <c r="L6" i="21"/>
  <c r="Q6" i="21"/>
  <c r="H12" i="21"/>
  <c r="J12" i="21"/>
  <c r="K12" i="21"/>
  <c r="Q12" i="21"/>
  <c r="H7" i="21"/>
  <c r="I7" i="21"/>
  <c r="J7" i="21"/>
  <c r="K7" i="21"/>
  <c r="Q7" i="21"/>
  <c r="H8" i="21"/>
  <c r="I8" i="21"/>
  <c r="J8" i="21"/>
  <c r="L8" i="21"/>
  <c r="Q8" i="21"/>
  <c r="H9" i="21"/>
  <c r="I9" i="21"/>
  <c r="J9" i="21"/>
  <c r="Q9" i="21"/>
  <c r="H10" i="21"/>
  <c r="I10" i="21"/>
  <c r="J10" i="21"/>
  <c r="Q10" i="21"/>
  <c r="H11" i="21"/>
  <c r="I11" i="21"/>
  <c r="L11" i="21"/>
  <c r="Q11" i="21"/>
  <c r="H13" i="21"/>
  <c r="I13" i="21"/>
  <c r="J13" i="21"/>
  <c r="L13" i="21"/>
  <c r="H14" i="21"/>
  <c r="I14" i="21"/>
  <c r="J14" i="21"/>
  <c r="K14" i="21"/>
  <c r="L14" i="21"/>
  <c r="H16" i="21"/>
  <c r="I16" i="21"/>
  <c r="J16" i="21"/>
  <c r="K16" i="21"/>
  <c r="L16" i="21"/>
  <c r="H15" i="21"/>
  <c r="I15" i="21"/>
  <c r="J15" i="21"/>
  <c r="K15" i="21"/>
  <c r="L15" i="21"/>
  <c r="H19" i="21"/>
  <c r="I19" i="21"/>
  <c r="J19" i="21"/>
  <c r="K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J24" i="21"/>
  <c r="K24" i="21"/>
  <c r="L24" i="21"/>
  <c r="Q24" i="21"/>
  <c r="H25" i="21"/>
  <c r="I25" i="21"/>
  <c r="J25" i="21"/>
  <c r="K25" i="21"/>
  <c r="L25" i="21"/>
  <c r="Q25" i="21"/>
  <c r="H26" i="21"/>
  <c r="I26" i="21"/>
  <c r="J26" i="21"/>
  <c r="K26" i="21"/>
  <c r="L26" i="21"/>
  <c r="Q26" i="21"/>
  <c r="H27" i="21"/>
  <c r="I27" i="21"/>
  <c r="J27" i="21"/>
  <c r="K27" i="21"/>
  <c r="Q27" i="21"/>
  <c r="H28" i="21"/>
  <c r="I28" i="21"/>
  <c r="J28" i="21"/>
  <c r="K28" i="21"/>
  <c r="Q28"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S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T23" i="21"/>
  <c r="O24" i="21"/>
  <c r="P24" i="21"/>
  <c r="T24" i="21"/>
  <c r="O25" i="21"/>
  <c r="P25" i="21"/>
  <c r="S25" i="21"/>
  <c r="T25" i="21"/>
  <c r="O26" i="21"/>
  <c r="P26" i="21"/>
  <c r="T26" i="21"/>
  <c r="O27" i="21"/>
  <c r="P27" i="21"/>
  <c r="S27" i="21"/>
  <c r="T27" i="21"/>
  <c r="O28" i="21"/>
  <c r="P28" i="21"/>
  <c r="S28" i="21"/>
  <c r="T28" i="21"/>
  <c r="R4" i="21"/>
  <c r="R5" i="21"/>
  <c r="R6" i="21"/>
  <c r="R12" i="21"/>
  <c r="R7" i="21"/>
  <c r="R8" i="21"/>
  <c r="R9" i="21"/>
  <c r="R10" i="21"/>
  <c r="R11" i="21"/>
  <c r="R14" i="21"/>
  <c r="R16" i="21"/>
  <c r="R15" i="21"/>
  <c r="R19" i="21"/>
  <c r="R18" i="21"/>
  <c r="R20" i="21"/>
  <c r="R22" i="21"/>
  <c r="R23" i="21"/>
  <c r="R24" i="21"/>
  <c r="R25" i="21"/>
  <c r="R26" i="21"/>
  <c r="R27" i="21"/>
  <c r="R28" i="21"/>
  <c r="Q91" i="5"/>
  <c r="H91" i="5" s="1"/>
  <c r="Q92" i="5"/>
  <c r="H92" i="5" s="1"/>
  <c r="Q89" i="5"/>
  <c r="H89" i="5" s="1"/>
  <c r="AB20" i="21"/>
  <c r="AB22" i="21"/>
  <c r="AB23" i="21"/>
  <c r="AB25" i="21"/>
  <c r="U25" i="21" s="1"/>
  <c r="AB26" i="21"/>
  <c r="W24" i="21"/>
  <c r="X24" i="21" s="1"/>
  <c r="Y24" i="21" s="1"/>
  <c r="W15" i="21"/>
  <c r="X15" i="21" s="1"/>
  <c r="Y15" i="21" s="1"/>
  <c r="W16" i="21"/>
  <c r="X16" i="21" s="1"/>
  <c r="Y16" i="21" s="1"/>
  <c r="Q4" i="5"/>
  <c r="H2" i="21"/>
  <c r="K2" i="21"/>
  <c r="L2" i="21"/>
  <c r="Q2" i="21"/>
  <c r="R2" i="21"/>
  <c r="O2" i="21"/>
  <c r="P2" i="21"/>
  <c r="S2" i="21"/>
  <c r="T2" i="21"/>
  <c r="AC2" i="21"/>
  <c r="R3" i="21"/>
  <c r="W3" i="21"/>
  <c r="X3" i="21" s="1"/>
  <c r="Y3" i="21" s="1"/>
  <c r="W5" i="21"/>
  <c r="X5" i="21" s="1"/>
  <c r="Y5" i="21" s="1"/>
  <c r="W9" i="21"/>
  <c r="X9" i="21" s="1"/>
  <c r="Y9" i="21" s="1"/>
  <c r="W10" i="21"/>
  <c r="X10" i="21" s="1"/>
  <c r="Y10" i="21" s="1"/>
  <c r="W11" i="21"/>
  <c r="X11" i="21" s="1"/>
  <c r="Y11" i="21" s="1"/>
  <c r="W13" i="21"/>
  <c r="X13" i="21" s="1"/>
  <c r="Y13" i="21" s="1"/>
  <c r="Q13" i="5"/>
  <c r="H13" i="5" s="1"/>
  <c r="Q24" i="5"/>
  <c r="H24" i="5" s="1"/>
  <c r="Q14" i="5"/>
  <c r="H14" i="5" s="1"/>
  <c r="Q10" i="5"/>
  <c r="H10" i="5" s="1"/>
  <c r="Q16" i="5"/>
  <c r="H16" i="5" s="1"/>
  <c r="Q7" i="5"/>
  <c r="H7" i="5" s="1"/>
  <c r="Q34" i="5"/>
  <c r="H34" i="5" s="1"/>
  <c r="Q33" i="5"/>
  <c r="H33" i="5" s="1"/>
  <c r="Q35" i="5"/>
  <c r="H35" i="5" s="1"/>
  <c r="Q36" i="5"/>
  <c r="H36" i="5" s="1"/>
  <c r="Q40" i="5"/>
  <c r="Q42" i="5"/>
  <c r="H42" i="5" s="1"/>
  <c r="Q39" i="5"/>
  <c r="Q41" i="5"/>
  <c r="H41" i="5" s="1"/>
  <c r="Q43" i="5"/>
  <c r="H43" i="5" s="1"/>
  <c r="Q46" i="5"/>
  <c r="H46" i="5" s="1"/>
  <c r="Q47" i="5"/>
  <c r="H47" i="5" s="1"/>
  <c r="Q48" i="5"/>
  <c r="H48" i="5" s="1"/>
  <c r="Q49" i="5"/>
  <c r="H49" i="5" s="1"/>
  <c r="Q50" i="5"/>
  <c r="H50" i="5" s="1"/>
  <c r="Q53" i="5"/>
  <c r="H53" i="5" s="1"/>
  <c r="Q54" i="5"/>
  <c r="H54" i="5" s="1"/>
  <c r="Q55" i="5"/>
  <c r="H55" i="5" s="1"/>
  <c r="Q56" i="5"/>
  <c r="H56" i="5" s="1"/>
  <c r="Q57" i="5"/>
  <c r="H57" i="5" s="1"/>
  <c r="Q61" i="5"/>
  <c r="H61" i="5" s="1"/>
  <c r="Q60" i="5"/>
  <c r="H60" i="5" s="1"/>
  <c r="Q62" i="5"/>
  <c r="H62" i="5" s="1"/>
  <c r="Q63" i="5"/>
  <c r="H63" i="5" s="1"/>
  <c r="Q64" i="5"/>
  <c r="H64" i="5" s="1"/>
  <c r="Q68" i="5"/>
  <c r="H68" i="5" s="1"/>
  <c r="Q67" i="5"/>
  <c r="Q70" i="5"/>
  <c r="H70" i="5" s="1"/>
  <c r="Q71" i="5"/>
  <c r="H71" i="5" s="1"/>
  <c r="Q88" i="5"/>
  <c r="H88" i="5" s="1"/>
  <c r="N97" i="5"/>
  <c r="Q96" i="5"/>
  <c r="Q98" i="5"/>
  <c r="H98" i="5" s="1"/>
  <c r="P95" i="5"/>
  <c r="Q99" i="5"/>
  <c r="H99" i="5" s="1"/>
  <c r="Q104" i="5"/>
  <c r="H104" i="5" s="1"/>
  <c r="Q105" i="5"/>
  <c r="H105" i="5" s="1"/>
  <c r="Q106" i="5"/>
  <c r="H106" i="5" s="1"/>
  <c r="Q111" i="5"/>
  <c r="H111" i="5" s="1"/>
  <c r="Q109" i="5"/>
  <c r="H109" i="5" s="1"/>
  <c r="Q110" i="5"/>
  <c r="H110" i="5" s="1"/>
  <c r="Q113" i="5"/>
  <c r="H113" i="5" s="1"/>
  <c r="Q112" i="5"/>
  <c r="H112" i="5" s="1"/>
  <c r="Q116" i="5"/>
  <c r="Q117" i="5"/>
  <c r="H117" i="5" s="1"/>
  <c r="Q118" i="5"/>
  <c r="H118" i="5" s="1"/>
  <c r="Q119" i="5"/>
  <c r="H119" i="5" s="1"/>
  <c r="Q120" i="5"/>
  <c r="H120" i="5" s="1"/>
  <c r="G96" i="5" l="1"/>
  <c r="H96" i="5"/>
  <c r="G39" i="5"/>
  <c r="H39" i="5"/>
  <c r="G40" i="5"/>
  <c r="H40" i="5"/>
  <c r="G67" i="5"/>
  <c r="H67" i="5"/>
  <c r="G4" i="5"/>
  <c r="H4" i="5"/>
  <c r="G61" i="5"/>
  <c r="F61" i="5"/>
  <c r="O116" i="5"/>
  <c r="G116" i="5"/>
  <c r="F116" i="5"/>
  <c r="O70" i="5"/>
  <c r="G70" i="5"/>
  <c r="F70" i="5"/>
  <c r="O110" i="5"/>
  <c r="F110" i="5"/>
  <c r="G98" i="5"/>
  <c r="F98" i="5"/>
  <c r="G64" i="5"/>
  <c r="F64" i="5"/>
  <c r="O54" i="5"/>
  <c r="G54" i="5"/>
  <c r="F54" i="5"/>
  <c r="G41" i="5"/>
  <c r="F41" i="5"/>
  <c r="O7" i="5"/>
  <c r="G7" i="5"/>
  <c r="O89" i="5"/>
  <c r="G89" i="5"/>
  <c r="F89" i="5"/>
  <c r="G71" i="5"/>
  <c r="F71" i="5"/>
  <c r="O53" i="5"/>
  <c r="G53" i="5"/>
  <c r="F53" i="5"/>
  <c r="O16" i="5"/>
  <c r="G16" i="5"/>
  <c r="O92" i="5"/>
  <c r="G92" i="5"/>
  <c r="F92" i="5"/>
  <c r="O117" i="5"/>
  <c r="G117" i="5"/>
  <c r="F117" i="5"/>
  <c r="G48" i="5"/>
  <c r="F48" i="5"/>
  <c r="O120" i="5"/>
  <c r="G120" i="5"/>
  <c r="F120" i="5"/>
  <c r="G109" i="5"/>
  <c r="I109" i="5"/>
  <c r="J109" i="5"/>
  <c r="K109" i="5"/>
  <c r="M109" i="5"/>
  <c r="L109" i="5"/>
  <c r="N109" i="5"/>
  <c r="O109" i="5"/>
  <c r="P109" i="5"/>
  <c r="G63" i="5"/>
  <c r="F63" i="5"/>
  <c r="O119" i="5"/>
  <c r="G119" i="5"/>
  <c r="F119" i="5"/>
  <c r="O111" i="5"/>
  <c r="G111" i="5"/>
  <c r="F111" i="5"/>
  <c r="G62" i="5"/>
  <c r="F62" i="5"/>
  <c r="G50" i="5"/>
  <c r="F50" i="5"/>
  <c r="G42" i="5"/>
  <c r="F42" i="5"/>
  <c r="O10" i="5"/>
  <c r="G10" i="5"/>
  <c r="O91" i="5"/>
  <c r="G91" i="5"/>
  <c r="F91" i="5"/>
  <c r="O118" i="5"/>
  <c r="G118" i="5"/>
  <c r="F118" i="5"/>
  <c r="O106" i="5"/>
  <c r="G106" i="5"/>
  <c r="F106" i="5"/>
  <c r="O88" i="5"/>
  <c r="G88" i="5"/>
  <c r="G60" i="5"/>
  <c r="F60" i="5"/>
  <c r="G49" i="5"/>
  <c r="F49" i="5"/>
  <c r="O14" i="5"/>
  <c r="G14" i="5"/>
  <c r="O24" i="5"/>
  <c r="G24" i="5"/>
  <c r="G104" i="5"/>
  <c r="F104" i="5"/>
  <c r="G47" i="5"/>
  <c r="F47" i="5"/>
  <c r="O35" i="5"/>
  <c r="G35" i="5"/>
  <c r="F35" i="5"/>
  <c r="O112" i="5"/>
  <c r="G112" i="5"/>
  <c r="F112" i="5"/>
  <c r="G99" i="5"/>
  <c r="F99" i="5"/>
  <c r="O56" i="5"/>
  <c r="G56" i="5"/>
  <c r="F56" i="5"/>
  <c r="G46" i="5"/>
  <c r="F46" i="5"/>
  <c r="O33" i="5"/>
  <c r="G33" i="5"/>
  <c r="F33" i="5"/>
  <c r="O105" i="5"/>
  <c r="G105" i="5"/>
  <c r="F105" i="5"/>
  <c r="O36" i="5"/>
  <c r="G36" i="5"/>
  <c r="F36" i="5"/>
  <c r="O57" i="5"/>
  <c r="G57" i="5"/>
  <c r="F57" i="5"/>
  <c r="O13" i="5"/>
  <c r="G13" i="5"/>
  <c r="O113" i="5"/>
  <c r="G113" i="5"/>
  <c r="F113" i="5"/>
  <c r="O68" i="5"/>
  <c r="G68" i="5"/>
  <c r="O55" i="5"/>
  <c r="G55" i="5"/>
  <c r="F55" i="5"/>
  <c r="G43" i="5"/>
  <c r="F43" i="5"/>
  <c r="O34" i="5"/>
  <c r="G34" i="5"/>
  <c r="F34" i="5"/>
  <c r="P71" i="5"/>
  <c r="O71" i="5"/>
  <c r="P61" i="5"/>
  <c r="O61" i="5"/>
  <c r="P48" i="5"/>
  <c r="O48" i="5"/>
  <c r="P96" i="5"/>
  <c r="O96" i="5"/>
  <c r="P63" i="5"/>
  <c r="O63" i="5"/>
  <c r="P47" i="5"/>
  <c r="O47" i="5"/>
  <c r="P99" i="5"/>
  <c r="O99" i="5"/>
  <c r="P67" i="5"/>
  <c r="O67" i="5"/>
  <c r="P62" i="5"/>
  <c r="O62" i="5"/>
  <c r="P50" i="5"/>
  <c r="O50" i="5"/>
  <c r="P46" i="5"/>
  <c r="O46" i="5"/>
  <c r="P42" i="5"/>
  <c r="O42" i="5"/>
  <c r="P64" i="5"/>
  <c r="O64" i="5"/>
  <c r="P41" i="5"/>
  <c r="O41" i="5"/>
  <c r="P104" i="5"/>
  <c r="O104" i="5"/>
  <c r="P39" i="5"/>
  <c r="O39" i="5"/>
  <c r="P60" i="5"/>
  <c r="O60" i="5"/>
  <c r="P49" i="5"/>
  <c r="O49" i="5"/>
  <c r="P43" i="5"/>
  <c r="O43" i="5"/>
  <c r="P40" i="5"/>
  <c r="O40" i="5"/>
  <c r="P4" i="5"/>
  <c r="O4" i="5"/>
  <c r="I103" i="5"/>
  <c r="M103" i="5"/>
  <c r="L103" i="5"/>
  <c r="J103" i="5"/>
  <c r="N103" i="5"/>
  <c r="K103" i="5"/>
  <c r="P103" i="5"/>
  <c r="I102" i="5"/>
  <c r="M102" i="5"/>
  <c r="K102" i="5"/>
  <c r="P102" i="5"/>
  <c r="J102" i="5"/>
  <c r="N102" i="5"/>
  <c r="L102" i="5"/>
  <c r="U22" i="21"/>
  <c r="AD22" i="21"/>
  <c r="U20" i="21"/>
  <c r="P20" i="21" s="1"/>
  <c r="AD20" i="21"/>
  <c r="U26" i="21"/>
  <c r="S26" i="21" s="1"/>
  <c r="AD26" i="21"/>
  <c r="P112" i="5"/>
  <c r="N112" i="5"/>
  <c r="M112" i="5"/>
  <c r="L112" i="5"/>
  <c r="K56" i="5"/>
  <c r="P56" i="5"/>
  <c r="N56" i="5"/>
  <c r="M56" i="5"/>
  <c r="L56" i="5"/>
  <c r="N68" i="5"/>
  <c r="P68" i="5"/>
  <c r="K54" i="5"/>
  <c r="P54" i="5"/>
  <c r="N54" i="5"/>
  <c r="M54" i="5"/>
  <c r="L54" i="5"/>
  <c r="N33" i="5"/>
  <c r="P33" i="5"/>
  <c r="M33" i="5"/>
  <c r="L33" i="5"/>
  <c r="K53" i="5"/>
  <c r="N53" i="5"/>
  <c r="P53" i="5"/>
  <c r="M53" i="5"/>
  <c r="L53" i="5"/>
  <c r="N34" i="5"/>
  <c r="P34" i="5"/>
  <c r="L34" i="5"/>
  <c r="M34" i="5"/>
  <c r="K55" i="5"/>
  <c r="P55" i="5"/>
  <c r="N55" i="5"/>
  <c r="M55" i="5"/>
  <c r="L55" i="5"/>
  <c r="N35" i="5"/>
  <c r="P35" i="5"/>
  <c r="M35" i="5"/>
  <c r="L35" i="5"/>
  <c r="K113" i="5"/>
  <c r="P113" i="5"/>
  <c r="N113" i="5"/>
  <c r="M113" i="5"/>
  <c r="L113" i="5"/>
  <c r="K120" i="5"/>
  <c r="N120" i="5"/>
  <c r="P120" i="5"/>
  <c r="M120" i="5"/>
  <c r="L120" i="5"/>
  <c r="K110" i="5"/>
  <c r="P110" i="5"/>
  <c r="N110" i="5"/>
  <c r="M110" i="5"/>
  <c r="L110" i="5"/>
  <c r="K119" i="5"/>
  <c r="P119" i="5"/>
  <c r="N119" i="5"/>
  <c r="M119" i="5"/>
  <c r="L119" i="5"/>
  <c r="N111" i="5"/>
  <c r="P111" i="5"/>
  <c r="M111" i="5"/>
  <c r="L111" i="5"/>
  <c r="N118" i="5"/>
  <c r="P118" i="5"/>
  <c r="N106" i="5"/>
  <c r="P106" i="5"/>
  <c r="M106" i="5"/>
  <c r="P116" i="5"/>
  <c r="N116" i="5"/>
  <c r="N36" i="5"/>
  <c r="P36" i="5"/>
  <c r="M36" i="5"/>
  <c r="L36" i="5"/>
  <c r="P117" i="5"/>
  <c r="N117" i="5"/>
  <c r="N105" i="5"/>
  <c r="P105" i="5"/>
  <c r="M105" i="5"/>
  <c r="N70" i="5"/>
  <c r="P70" i="5"/>
  <c r="K57" i="5"/>
  <c r="P57" i="5"/>
  <c r="N57" i="5"/>
  <c r="M57" i="5"/>
  <c r="L57" i="5"/>
  <c r="L89" i="5"/>
  <c r="P89" i="5"/>
  <c r="N89" i="5"/>
  <c r="M89" i="5"/>
  <c r="L92" i="5"/>
  <c r="P92" i="5"/>
  <c r="N92" i="5"/>
  <c r="M92" i="5"/>
  <c r="P88" i="5"/>
  <c r="N88" i="5"/>
  <c r="M88" i="5"/>
  <c r="P91" i="5"/>
  <c r="N91" i="5"/>
  <c r="M91" i="5"/>
  <c r="N10" i="5"/>
  <c r="P10" i="5"/>
  <c r="N18" i="5"/>
  <c r="P24" i="5"/>
  <c r="N5" i="5"/>
  <c r="P7" i="5"/>
  <c r="N14" i="5"/>
  <c r="P14" i="5"/>
  <c r="N8" i="5"/>
  <c r="I16" i="5"/>
  <c r="P16" i="5"/>
  <c r="P13" i="5"/>
  <c r="N104" i="5"/>
  <c r="M104" i="5"/>
  <c r="N99" i="5"/>
  <c r="M99" i="5"/>
  <c r="N95" i="5"/>
  <c r="M95" i="5"/>
  <c r="N96" i="5"/>
  <c r="M96" i="5"/>
  <c r="M71" i="5"/>
  <c r="N71" i="5"/>
  <c r="M67" i="5"/>
  <c r="N67" i="5"/>
  <c r="K64" i="5"/>
  <c r="N64" i="5"/>
  <c r="M64" i="5"/>
  <c r="L64" i="5"/>
  <c r="K63" i="5"/>
  <c r="N63" i="5"/>
  <c r="M63" i="5"/>
  <c r="L63" i="5"/>
  <c r="N62" i="5"/>
  <c r="M62" i="5"/>
  <c r="N60" i="5"/>
  <c r="M60" i="5"/>
  <c r="N61" i="5"/>
  <c r="M61" i="5"/>
  <c r="N50" i="5"/>
  <c r="M50" i="5"/>
  <c r="N49" i="5"/>
  <c r="M49" i="5"/>
  <c r="N48" i="5"/>
  <c r="M48" i="5"/>
  <c r="N47" i="5"/>
  <c r="M47" i="5"/>
  <c r="N46" i="5"/>
  <c r="M46" i="5"/>
  <c r="N41" i="5"/>
  <c r="M41" i="5"/>
  <c r="L41" i="5"/>
  <c r="N39" i="5"/>
  <c r="L39" i="5"/>
  <c r="M39" i="5"/>
  <c r="N42" i="5"/>
  <c r="L42" i="5"/>
  <c r="M42" i="5"/>
  <c r="K40" i="5"/>
  <c r="N40" i="5"/>
  <c r="L40" i="5"/>
  <c r="M40" i="5"/>
  <c r="N43" i="5"/>
  <c r="M43" i="5"/>
  <c r="L43" i="5"/>
  <c r="N4" i="5"/>
  <c r="N16" i="5"/>
  <c r="N3" i="5"/>
  <c r="M18" i="5"/>
  <c r="N24" i="5"/>
  <c r="K24" i="5"/>
  <c r="L24" i="5"/>
  <c r="M24" i="5"/>
  <c r="I24" i="5"/>
  <c r="J24" i="5"/>
  <c r="M5" i="5"/>
  <c r="N7" i="5"/>
  <c r="K7" i="5"/>
  <c r="I7" i="5"/>
  <c r="M7" i="5"/>
  <c r="L7" i="5"/>
  <c r="J7" i="5"/>
  <c r="N13" i="5"/>
  <c r="M13" i="5"/>
  <c r="J13" i="5"/>
  <c r="L13" i="5"/>
  <c r="K13" i="5"/>
  <c r="I13" i="5"/>
  <c r="N25" i="5"/>
  <c r="M25" i="5"/>
  <c r="L25" i="5"/>
  <c r="K25" i="5"/>
  <c r="I25" i="5"/>
  <c r="J25" i="5"/>
  <c r="M16" i="5"/>
  <c r="L16" i="5"/>
  <c r="J16" i="5"/>
  <c r="K16" i="5"/>
  <c r="K118" i="5"/>
  <c r="M118" i="5"/>
  <c r="L118" i="5"/>
  <c r="K117" i="5"/>
  <c r="M117" i="5"/>
  <c r="L117" i="5"/>
  <c r="K116" i="5"/>
  <c r="M116" i="5"/>
  <c r="L116" i="5"/>
  <c r="L70" i="5"/>
  <c r="M70" i="5"/>
  <c r="L68" i="5"/>
  <c r="M68" i="5"/>
  <c r="L4" i="5"/>
  <c r="M4" i="5"/>
  <c r="L3" i="5"/>
  <c r="M3" i="5"/>
  <c r="L14" i="5"/>
  <c r="M14" i="5"/>
  <c r="L8" i="5"/>
  <c r="M8" i="5"/>
  <c r="L10" i="5"/>
  <c r="M10" i="5"/>
  <c r="K106" i="5"/>
  <c r="L106" i="5"/>
  <c r="K104" i="5"/>
  <c r="L104" i="5"/>
  <c r="K105" i="5"/>
  <c r="L105" i="5"/>
  <c r="K96" i="5"/>
  <c r="L96" i="5"/>
  <c r="K99" i="5"/>
  <c r="L99" i="5"/>
  <c r="I97" i="5"/>
  <c r="K95" i="5"/>
  <c r="L95" i="5"/>
  <c r="K91" i="5"/>
  <c r="L91" i="5"/>
  <c r="K88" i="5"/>
  <c r="L88" i="5"/>
  <c r="K71" i="5"/>
  <c r="L71" i="5"/>
  <c r="K67" i="5"/>
  <c r="L67" i="5"/>
  <c r="K60" i="5"/>
  <c r="L60" i="5"/>
  <c r="K61" i="5"/>
  <c r="L61" i="5"/>
  <c r="K62" i="5"/>
  <c r="L62" i="5"/>
  <c r="K49" i="5"/>
  <c r="L49" i="5"/>
  <c r="K47" i="5"/>
  <c r="L47" i="5"/>
  <c r="K48" i="5"/>
  <c r="L48" i="5"/>
  <c r="K50" i="5"/>
  <c r="L50" i="5"/>
  <c r="K46" i="5"/>
  <c r="L46" i="5"/>
  <c r="K18" i="5"/>
  <c r="L18" i="5"/>
  <c r="K5" i="5"/>
  <c r="L5" i="5"/>
  <c r="J41" i="5"/>
  <c r="K41" i="5"/>
  <c r="J36" i="5"/>
  <c r="K36" i="5"/>
  <c r="K42" i="5"/>
  <c r="J42" i="5"/>
  <c r="J68" i="5"/>
  <c r="K68" i="5"/>
  <c r="K43" i="5"/>
  <c r="J43" i="5"/>
  <c r="K39" i="5"/>
  <c r="J39" i="5"/>
  <c r="J35" i="5"/>
  <c r="K35" i="5"/>
  <c r="K33" i="5"/>
  <c r="J33" i="5"/>
  <c r="J70" i="5"/>
  <c r="K70" i="5"/>
  <c r="K34" i="5"/>
  <c r="J34" i="5"/>
  <c r="J112" i="5"/>
  <c r="K112" i="5"/>
  <c r="J111" i="5"/>
  <c r="K111" i="5"/>
  <c r="J92" i="5"/>
  <c r="K92" i="5"/>
  <c r="J89" i="5"/>
  <c r="K89" i="5"/>
  <c r="J55" i="5"/>
  <c r="I55" i="5"/>
  <c r="J105" i="5"/>
  <c r="I105" i="5"/>
  <c r="I116" i="5"/>
  <c r="J116" i="5"/>
  <c r="J56" i="5"/>
  <c r="I56" i="5"/>
  <c r="J46" i="5"/>
  <c r="I46" i="5"/>
  <c r="I33" i="5"/>
  <c r="J4" i="5"/>
  <c r="K4" i="5"/>
  <c r="J104" i="5"/>
  <c r="I104" i="5"/>
  <c r="J54" i="5"/>
  <c r="I54" i="5"/>
  <c r="J99" i="5"/>
  <c r="I99" i="5"/>
  <c r="J63" i="5"/>
  <c r="I63" i="5"/>
  <c r="J53" i="5"/>
  <c r="I53" i="5"/>
  <c r="I34" i="5"/>
  <c r="J14" i="5"/>
  <c r="K14" i="5"/>
  <c r="J95" i="5"/>
  <c r="I95" i="5"/>
  <c r="J62" i="5"/>
  <c r="I62" i="5"/>
  <c r="J50" i="5"/>
  <c r="I50" i="5"/>
  <c r="J10" i="5"/>
  <c r="K10" i="5"/>
  <c r="J120" i="5"/>
  <c r="I120" i="5"/>
  <c r="J119" i="5"/>
  <c r="I119" i="5"/>
  <c r="J98" i="5"/>
  <c r="I98" i="5"/>
  <c r="J60" i="5"/>
  <c r="I60" i="5"/>
  <c r="J49" i="5"/>
  <c r="I49" i="5"/>
  <c r="J64" i="5"/>
  <c r="I64" i="5"/>
  <c r="J118" i="5"/>
  <c r="I118" i="5"/>
  <c r="J106" i="5"/>
  <c r="I106" i="5"/>
  <c r="I96" i="5"/>
  <c r="J96" i="5"/>
  <c r="I61" i="5"/>
  <c r="J61" i="5"/>
  <c r="J48" i="5"/>
  <c r="I48" i="5"/>
  <c r="J3" i="5"/>
  <c r="K3" i="5"/>
  <c r="J117" i="5"/>
  <c r="I117" i="5"/>
  <c r="J57" i="5"/>
  <c r="I57" i="5"/>
  <c r="J47" i="5"/>
  <c r="I47" i="5"/>
  <c r="J8" i="5"/>
  <c r="K8" i="5"/>
  <c r="I41" i="5"/>
  <c r="I43" i="5"/>
  <c r="I39" i="5"/>
  <c r="J40" i="5"/>
  <c r="I40" i="5"/>
  <c r="I42" i="5"/>
  <c r="I71" i="5"/>
  <c r="J71" i="5"/>
  <c r="I67" i="5"/>
  <c r="J67" i="5"/>
  <c r="I88" i="5"/>
  <c r="J88" i="5"/>
  <c r="I91" i="5"/>
  <c r="J91" i="5"/>
  <c r="I110" i="5"/>
  <c r="J110" i="5"/>
  <c r="I113" i="5"/>
  <c r="J113" i="5"/>
  <c r="I5" i="5"/>
  <c r="J5" i="5"/>
  <c r="I18" i="5"/>
  <c r="J18" i="5"/>
  <c r="I14" i="5"/>
  <c r="I4" i="5"/>
  <c r="I8" i="5"/>
  <c r="I3" i="5"/>
  <c r="I10" i="5"/>
  <c r="I112" i="5"/>
  <c r="I111" i="5"/>
  <c r="I89" i="5"/>
  <c r="I92" i="5"/>
  <c r="I68" i="5"/>
  <c r="I70" i="5"/>
  <c r="I36" i="5"/>
  <c r="I35" i="5"/>
  <c r="U23" i="21"/>
  <c r="L23" i="21" s="1"/>
  <c r="AB17" i="21"/>
  <c r="AB12" i="21"/>
  <c r="AB5" i="21"/>
  <c r="AB21" i="21"/>
  <c r="AB7" i="21"/>
  <c r="AB27" i="21"/>
  <c r="AB3" i="21"/>
  <c r="AB18" i="21"/>
  <c r="AB14" i="21"/>
  <c r="AD23" i="21"/>
  <c r="AC3" i="21"/>
  <c r="AB8" i="21"/>
  <c r="AB6" i="21"/>
  <c r="AB16" i="21"/>
  <c r="AB19" i="21"/>
  <c r="AB9" i="21"/>
  <c r="AB28" i="21"/>
  <c r="AB11" i="21"/>
  <c r="AB24" i="21"/>
  <c r="AB13" i="21"/>
  <c r="AB15" i="21"/>
  <c r="AD15" i="21" s="1"/>
  <c r="AB10" i="21"/>
  <c r="O29" i="21"/>
  <c r="AB2" i="21"/>
  <c r="AD2" i="21" s="1"/>
  <c r="AC4" i="21"/>
  <c r="AB4" i="21"/>
  <c r="T29" i="21"/>
  <c r="N22" i="21" l="1"/>
  <c r="F74" i="5"/>
  <c r="E74" i="5" s="1"/>
  <c r="V22" i="21"/>
  <c r="AE22" i="21" s="1"/>
  <c r="F18" i="5" s="1"/>
  <c r="S22" i="21"/>
  <c r="AE20" i="21"/>
  <c r="U4" i="21"/>
  <c r="I4" i="21" s="1"/>
  <c r="AD4" i="21"/>
  <c r="U12" i="21"/>
  <c r="AD12" i="21"/>
  <c r="AE23" i="21"/>
  <c r="AD11" i="21"/>
  <c r="AD6" i="21"/>
  <c r="U9" i="21"/>
  <c r="F97" i="5" s="1"/>
  <c r="AD9" i="21"/>
  <c r="AD13" i="21"/>
  <c r="AD14" i="21"/>
  <c r="U16" i="21"/>
  <c r="F69" i="5" s="1"/>
  <c r="AD16" i="21"/>
  <c r="U7" i="21"/>
  <c r="L7" i="21" s="1"/>
  <c r="AD7" i="21"/>
  <c r="U10" i="21"/>
  <c r="AD10" i="21"/>
  <c r="U28" i="21"/>
  <c r="L28" i="21" s="1"/>
  <c r="AD28" i="21"/>
  <c r="U18" i="21"/>
  <c r="L18" i="21" s="1"/>
  <c r="AD18" i="21"/>
  <c r="U8" i="21"/>
  <c r="AD8" i="21"/>
  <c r="AD3" i="21"/>
  <c r="AD5" i="21"/>
  <c r="U21" i="21"/>
  <c r="AD21" i="21"/>
  <c r="U2" i="21"/>
  <c r="I2" i="21" s="1"/>
  <c r="U24" i="21"/>
  <c r="AD24" i="21"/>
  <c r="U19" i="21"/>
  <c r="L19" i="21" s="1"/>
  <c r="AD19" i="21"/>
  <c r="U17" i="21"/>
  <c r="AD17" i="21"/>
  <c r="U27" i="21"/>
  <c r="L27" i="21" s="1"/>
  <c r="AD27" i="21"/>
  <c r="E64" i="5"/>
  <c r="E56" i="5"/>
  <c r="E47" i="5"/>
  <c r="E50" i="5"/>
  <c r="E120" i="5"/>
  <c r="E33" i="5"/>
  <c r="E63" i="5"/>
  <c r="E35" i="5"/>
  <c r="E54" i="5"/>
  <c r="E43" i="5"/>
  <c r="E34" i="5"/>
  <c r="E119" i="5"/>
  <c r="E36" i="5"/>
  <c r="E105" i="5"/>
  <c r="E57" i="5"/>
  <c r="E106" i="5"/>
  <c r="E112" i="5"/>
  <c r="E55" i="5"/>
  <c r="E99" i="5"/>
  <c r="E118" i="5"/>
  <c r="E62" i="5"/>
  <c r="E113" i="5"/>
  <c r="U3" i="21"/>
  <c r="F102" i="5" s="1"/>
  <c r="E117" i="5"/>
  <c r="U14" i="21"/>
  <c r="E71" i="5"/>
  <c r="U15" i="21"/>
  <c r="F68" i="5" s="1"/>
  <c r="AE25" i="21"/>
  <c r="U11" i="21"/>
  <c r="AE26" i="21"/>
  <c r="U13" i="21"/>
  <c r="U6" i="21"/>
  <c r="F95" i="5" s="1"/>
  <c r="U5" i="21"/>
  <c r="F109" i="5" s="1"/>
  <c r="E109" i="5" s="1"/>
  <c r="J2" i="21"/>
  <c r="S21" i="21" l="1"/>
  <c r="F40" i="5"/>
  <c r="E40" i="5" s="1"/>
  <c r="J11" i="21"/>
  <c r="F103" i="5"/>
  <c r="E103" i="5" s="1"/>
  <c r="M17" i="21"/>
  <c r="F81" i="5"/>
  <c r="E81" i="5" s="1"/>
  <c r="K10" i="21"/>
  <c r="F96" i="5"/>
  <c r="E96" i="5" s="1"/>
  <c r="N14" i="21"/>
  <c r="N29" i="21" s="1"/>
  <c r="F75" i="5"/>
  <c r="E75" i="5" s="1"/>
  <c r="S24" i="21"/>
  <c r="F39" i="5"/>
  <c r="E39" i="5" s="1"/>
  <c r="M13" i="21"/>
  <c r="F67" i="5"/>
  <c r="E67" i="5" s="1"/>
  <c r="V14" i="21"/>
  <c r="L12" i="21"/>
  <c r="F88" i="5"/>
  <c r="E88" i="5" s="1"/>
  <c r="Q16" i="21"/>
  <c r="M16" i="21"/>
  <c r="E70" i="5"/>
  <c r="M15" i="21"/>
  <c r="V17" i="21"/>
  <c r="AE17" i="21" s="1"/>
  <c r="F13" i="5" s="1"/>
  <c r="E104" i="5"/>
  <c r="K9" i="21"/>
  <c r="K6" i="21"/>
  <c r="E102" i="5"/>
  <c r="AE4" i="21"/>
  <c r="R13" i="21"/>
  <c r="Q13" i="21"/>
  <c r="J5" i="21"/>
  <c r="P14" i="21"/>
  <c r="P29" i="21" s="1"/>
  <c r="Q14" i="21"/>
  <c r="L10" i="21"/>
  <c r="E90" i="5"/>
  <c r="H3" i="21"/>
  <c r="H29" i="21" s="1"/>
  <c r="J3" i="21"/>
  <c r="V12" i="21"/>
  <c r="AE12" i="21" s="1"/>
  <c r="F24" i="5" s="1"/>
  <c r="I12" i="21"/>
  <c r="E89" i="5"/>
  <c r="AE18" i="21"/>
  <c r="V10" i="21"/>
  <c r="AE10" i="21" s="1"/>
  <c r="F8" i="5" s="1"/>
  <c r="V16" i="21"/>
  <c r="AE16" i="21" s="1"/>
  <c r="F16" i="5" s="1"/>
  <c r="V9" i="21"/>
  <c r="AE9" i="21" s="1"/>
  <c r="F21" i="5" s="1"/>
  <c r="AE2" i="21"/>
  <c r="E68" i="5"/>
  <c r="E110" i="5"/>
  <c r="AE8" i="21"/>
  <c r="V24" i="21"/>
  <c r="AE24" i="21" s="1"/>
  <c r="V21" i="21"/>
  <c r="AE21" i="21" s="1"/>
  <c r="F10" i="5" s="1"/>
  <c r="AE28" i="21"/>
  <c r="AE7" i="21"/>
  <c r="E91" i="5"/>
  <c r="E92" i="5"/>
  <c r="L9" i="21"/>
  <c r="K8" i="21"/>
  <c r="R21" i="21"/>
  <c r="E61" i="5"/>
  <c r="R17" i="21"/>
  <c r="E60" i="5"/>
  <c r="Q18" i="21"/>
  <c r="E69" i="5"/>
  <c r="V3" i="21"/>
  <c r="AE3" i="21" s="1"/>
  <c r="F4" i="5" s="1"/>
  <c r="I5" i="21"/>
  <c r="Q15" i="21"/>
  <c r="K13" i="21"/>
  <c r="E95" i="5"/>
  <c r="E48" i="5"/>
  <c r="V11" i="21"/>
  <c r="AE11" i="21" s="1"/>
  <c r="F25" i="5" s="1"/>
  <c r="K11" i="21"/>
  <c r="V13" i="21"/>
  <c r="AE13" i="21" s="1"/>
  <c r="F5" i="5" s="1"/>
  <c r="E97" i="5"/>
  <c r="E49" i="5"/>
  <c r="AE14" i="21"/>
  <c r="F14" i="5" s="1"/>
  <c r="E46" i="5"/>
  <c r="AE19" i="21"/>
  <c r="V15" i="21"/>
  <c r="AE15" i="21" s="1"/>
  <c r="F7" i="5" s="1"/>
  <c r="AE27" i="21"/>
  <c r="E53" i="5"/>
  <c r="E98" i="5"/>
  <c r="E41" i="5"/>
  <c r="V6" i="21"/>
  <c r="AE6" i="21" s="1"/>
  <c r="F3" i="5" s="1"/>
  <c r="E42" i="5"/>
  <c r="U29" i="21"/>
  <c r="E116" i="5"/>
  <c r="V5" i="21"/>
  <c r="AE5" i="21" s="1"/>
  <c r="F27" i="5" l="1"/>
  <c r="E27" i="5" s="1"/>
  <c r="F15" i="5"/>
  <c r="E15" i="5" s="1"/>
  <c r="F12" i="5"/>
  <c r="F9" i="5"/>
  <c r="E9" i="5" s="1"/>
  <c r="M29" i="21"/>
  <c r="J29" i="21"/>
  <c r="E7" i="5"/>
  <c r="I29" i="21"/>
  <c r="L29" i="21"/>
  <c r="R29" i="21"/>
  <c r="K29" i="21"/>
  <c r="Q29" i="21"/>
  <c r="S29" i="21"/>
  <c r="E25" i="5" l="1"/>
  <c r="E10" i="5"/>
  <c r="E16" i="5"/>
  <c r="E4" i="5"/>
  <c r="E3" i="5"/>
  <c r="E12" i="5"/>
  <c r="E14" i="5"/>
  <c r="E13" i="5" l="1"/>
  <c r="E111" i="5"/>
  <c r="E18" i="5"/>
  <c r="E5" i="5"/>
  <c r="E24" i="5"/>
  <c r="E8" i="5"/>
  <c r="E21" i="5"/>
  <c r="N32" i="5" l="1"/>
  <c r="M32" i="5"/>
  <c r="J32" i="5"/>
  <c r="P32" i="5"/>
  <c r="L32" i="5"/>
  <c r="I32" i="5"/>
  <c r="K32" i="5"/>
  <c r="E3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D4F0C829-E88D-466E-B289-E685D4181E17}">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F6E4121-B654-464B-990F-7A763FF4E56E}">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C9E6622B-75AA-43FD-9263-C6711F38DB44}">
      <text>
        <r>
          <rPr>
            <b/>
            <sz val="9"/>
            <color indexed="81"/>
            <rFont val="Tahoma"/>
            <family val="2"/>
          </rPr>
          <t>rus: The numeric code for the class</t>
        </r>
      </text>
    </comment>
    <comment ref="AB1" authorId="0" shapeId="0" xr:uid="{F75A4132-E15F-4A6A-96A3-89FC70B774AD}">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645A7EDC-811D-4D87-B3B2-CB233297F26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5848CAB0-A576-4A6A-AED1-5E758EAFC919}">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7DFBE3B9-D328-48E5-A6AE-FAC54C079CFC}">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DB61E072-F4C8-477E-91ED-1E1C262F7743}">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45119C5F-6B58-49D0-98C1-F6BBF92C309B}">
      <text>
        <r>
          <rPr>
            <b/>
            <sz val="9"/>
            <color indexed="81"/>
            <rFont val="Tahoma"/>
            <family val="2"/>
          </rPr>
          <t>rus: The numeric code for the class</t>
        </r>
      </text>
    </comment>
    <comment ref="AB1" authorId="0" shapeId="0" xr:uid="{D57CC84E-5594-4451-A1DF-AFA9F402815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76F318E3-900F-4184-81DD-92A173EF1946}">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81417762-A7A0-4F63-A624-3C5A51186E08}">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<sst xmlns="http://schemas.openxmlformats.org/spreadsheetml/2006/main" count="782" uniqueCount="319">
  <si>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</si>
  <si>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</si>
  <si>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</si>
  <si>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</si>
  <si>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</si>
  <si>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</si>
  <si>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</si>
  <si>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</si>
  <si>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</si>
  <si>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</si>
  <si>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</si>
  <si>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</si>
  <si>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</si>
  <si>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</si>
  <si>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</si>
  <si>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</si>
  <si>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</si>
  <si>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</si>
  <si>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</si>
  <si>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</si>
  <si>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</si>
  <si>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</si>
  <si>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</si>
  <si>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</si>
  <si>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</si>
  <si>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</si>
  <si>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</si>
  <si>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</si>
  <si>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</si>
  <si>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Class Championship points score for a competitor is the sum of the points score from each round, omitting the competitor’s two worst results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</si>
  <si>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</si>
  <si>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</si>
  <si>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</si>
  <si>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</si>
  <si>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</si>
  <si>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</si>
  <si>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</si>
  <si>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</si>
  <si>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</si>
  <si>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</si>
  <si>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</si>
  <si>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</si>
  <si>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</si>
  <si>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Total Points</t>
  </si>
  <si>
    <t>Steve</t>
  </si>
  <si>
    <t>WILLIAMSZ</t>
  </si>
  <si>
    <t>Lap record</t>
  </si>
  <si>
    <t>secs off record</t>
  </si>
  <si>
    <t>Bmark Adjust</t>
  </si>
  <si>
    <t>Posn Pts</t>
  </si>
  <si>
    <t>Alan Conrad</t>
  </si>
  <si>
    <t>Randy Stagno Navarra</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</si>
  <si>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</si>
  <si>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</si>
  <si>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</si>
  <si>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</si>
  <si>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</si>
  <si>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</si>
  <si>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</si>
  <si>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</si>
  <si>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</si>
  <si>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</si>
  <si>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</si>
  <si>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</si>
  <si>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</si>
  <si>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</si>
  <si>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</si>
  <si>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</si>
  <si>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</si>
  <si>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</si>
  <si>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</si>
  <si>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</si>
  <si>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</si>
  <si>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Max Lloyd</t>
  </si>
  <si>
    <t>GARNER</t>
  </si>
  <si>
    <t>Randy</t>
  </si>
  <si>
    <t>STAGNO NAVARRA</t>
  </si>
  <si>
    <t>Alan</t>
  </si>
  <si>
    <t>CONRAD</t>
  </si>
  <si>
    <t>David</t>
  </si>
  <si>
    <t>ADAM</t>
  </si>
  <si>
    <t>Brendan Beavis</t>
  </si>
  <si>
    <t>Dean Hasnat</t>
  </si>
  <si>
    <t>Simon McLean</t>
  </si>
  <si>
    <t>DANNOCK</t>
  </si>
  <si>
    <t>Peter</t>
  </si>
  <si>
    <t>Noel</t>
  </si>
  <si>
    <t>HERITAGE</t>
  </si>
  <si>
    <t>Steven</t>
  </si>
  <si>
    <t>CASSAR</t>
  </si>
  <si>
    <t>1:54.6634</t>
  </si>
  <si>
    <t>-</t>
  </si>
  <si>
    <t>S3</t>
  </si>
  <si>
    <t>David Adam</t>
  </si>
  <si>
    <t>Steven Cassar</t>
  </si>
  <si>
    <t>Noel Heritage</t>
  </si>
  <si>
    <t>Peter Dannock</t>
  </si>
  <si>
    <t>Simeon Ouzas</t>
  </si>
  <si>
    <t>John Reid</t>
  </si>
  <si>
    <t>S25</t>
  </si>
  <si>
    <t>wayne scanlan</t>
  </si>
  <si>
    <t>S19</t>
  </si>
  <si>
    <t>The Club Sprint Champion is the competitor who accrues the most overall Class Sprint Championship points for the season, omitting the competitor’s single worst result</t>
  </si>
  <si>
    <t>MX5 Vic - MOTORSPORT CHAMPIONSHIP 2021</t>
  </si>
  <si>
    <t>1:42.9577</t>
  </si>
  <si>
    <t>S6</t>
  </si>
  <si>
    <t>1:50.0611</t>
  </si>
  <si>
    <t>S8</t>
  </si>
  <si>
    <t>Owen Boak</t>
  </si>
  <si>
    <t>1:50.6652</t>
  </si>
  <si>
    <t>1:51.2464</t>
  </si>
  <si>
    <t>S18</t>
  </si>
  <si>
    <t>1:52.9352</t>
  </si>
  <si>
    <t>Gareth Pedley</t>
  </si>
  <si>
    <t>1:53.1326</t>
  </si>
  <si>
    <t>David Wilken</t>
  </si>
  <si>
    <t>1:55.2825</t>
  </si>
  <si>
    <t>1:56.0621</t>
  </si>
  <si>
    <t>1:56.3431</t>
  </si>
  <si>
    <t>S23</t>
  </si>
  <si>
    <t>1:58.6709</t>
  </si>
  <si>
    <t>2:00.5739</t>
  </si>
  <si>
    <t>2:01.0048</t>
  </si>
  <si>
    <t>Hung Do</t>
  </si>
  <si>
    <t>NCC</t>
  </si>
  <si>
    <t>2:01.7042</t>
  </si>
  <si>
    <t>2:02.7485</t>
  </si>
  <si>
    <t>2:02.9610</t>
  </si>
  <si>
    <t>NDC</t>
  </si>
  <si>
    <t>2:04.6044</t>
  </si>
  <si>
    <t>Eden Beavis</t>
  </si>
  <si>
    <t>2:06.3058</t>
  </si>
  <si>
    <t>2:06.8016</t>
  </si>
  <si>
    <t>2:06.9709</t>
  </si>
  <si>
    <t>2:08.1637</t>
  </si>
  <si>
    <t>S24</t>
  </si>
  <si>
    <t>Craig Girvan</t>
  </si>
  <si>
    <t>2:08.6283</t>
  </si>
  <si>
    <t>Peter Whitaker</t>
  </si>
  <si>
    <t>2:10.6299</t>
  </si>
  <si>
    <t>John Downes</t>
  </si>
  <si>
    <t>2:11.0720</t>
  </si>
  <si>
    <t>S20</t>
  </si>
  <si>
    <t>James Kent</t>
  </si>
  <si>
    <t>2:13.5182</t>
  </si>
  <si>
    <t>mark marris</t>
  </si>
  <si>
    <t>2:14.2561</t>
  </si>
  <si>
    <t>Michael Day</t>
  </si>
  <si>
    <t>2:16.6459</t>
  </si>
  <si>
    <t>Travis Abreu</t>
  </si>
  <si>
    <t>2:26.6316</t>
  </si>
  <si>
    <t>Max</t>
  </si>
  <si>
    <t>LLOYD</t>
  </si>
  <si>
    <t>Hung</t>
  </si>
  <si>
    <t>DO</t>
  </si>
  <si>
    <t xml:space="preserve">NC Clubman </t>
  </si>
  <si>
    <t>ND Clubman</t>
  </si>
  <si>
    <t>Craig</t>
  </si>
  <si>
    <t>GIRVAN</t>
  </si>
  <si>
    <t>Robert</t>
  </si>
  <si>
    <t>DOWNES</t>
  </si>
  <si>
    <t>Paul</t>
  </si>
  <si>
    <t>LEDWITH</t>
  </si>
  <si>
    <t>John</t>
  </si>
  <si>
    <t>NC Clubman</t>
  </si>
  <si>
    <t>2:00.5303</t>
  </si>
  <si>
    <t>0.001s to 0.500s over Benchmark Time</t>
  </si>
  <si>
    <t>0.501s to 1.000s over Benchmark Time</t>
  </si>
  <si>
    <t>Greater than 2.000s over Benchmark Time</t>
  </si>
  <si>
    <t>1. Phillip Island 16/1/21</t>
  </si>
  <si>
    <t>2. Sandown 27/2/21</t>
  </si>
  <si>
    <t>3. Wodonga Tafe 14/3/21</t>
  </si>
  <si>
    <t>4. Winton 18/4/21</t>
  </si>
  <si>
    <t>5. Sandown 8/5/21</t>
  </si>
  <si>
    <t>6. Winton 20/6/21</t>
  </si>
  <si>
    <t>7. Phillip Island 3/7/21 TBC</t>
  </si>
  <si>
    <t>8. Pheasant Wood 21/8/21          Wakefield Park 22/8/21</t>
  </si>
  <si>
    <t>9. Sandown 4/9/21</t>
  </si>
  <si>
    <t>10. Winton 14/11/21</t>
  </si>
  <si>
    <t>11. Philliip Island 12/12/21</t>
  </si>
  <si>
    <t>Steve Wiliamsz</t>
  </si>
  <si>
    <t>Russell GARNER</t>
  </si>
  <si>
    <t>1:26.1472</t>
  </si>
  <si>
    <t>S13</t>
  </si>
  <si>
    <t>Tim MEADEN</t>
  </si>
  <si>
    <t>1:26.4484</t>
  </si>
  <si>
    <t>David ADAM</t>
  </si>
  <si>
    <t>1:26.6889</t>
  </si>
  <si>
    <t>Gareth PEDLEY</t>
  </si>
  <si>
    <t>1:27.7884</t>
  </si>
  <si>
    <t>Ray MONIK</t>
  </si>
  <si>
    <t>1:28.2621</t>
  </si>
  <si>
    <t>Alan CONRAD</t>
  </si>
  <si>
    <t>1:29.6108</t>
  </si>
  <si>
    <t>Gavin NEWMAN</t>
  </si>
  <si>
    <t>1:31.7551</t>
  </si>
  <si>
    <t>Hung DO</t>
  </si>
  <si>
    <t>1:34.3549</t>
  </si>
  <si>
    <t>S22</t>
  </si>
  <si>
    <t>Steve WILLIAMSZ</t>
  </si>
  <si>
    <t>1:34.3665</t>
  </si>
  <si>
    <t>Noel HERITAGE</t>
  </si>
  <si>
    <t>1:35.2473</t>
  </si>
  <si>
    <t>Peter DANNOCK</t>
  </si>
  <si>
    <t>1:35.4662</t>
  </si>
  <si>
    <t>Robert DOWNES</t>
  </si>
  <si>
    <t>1:36.0447</t>
  </si>
  <si>
    <t>Ian VAGUE</t>
  </si>
  <si>
    <t>1:36.3137</t>
  </si>
  <si>
    <t>S9</t>
  </si>
  <si>
    <t>Max LLOYD</t>
  </si>
  <si>
    <t>1:36.6232</t>
  </si>
  <si>
    <t>Simeon OUZAS</t>
  </si>
  <si>
    <t>1:36.7090</t>
  </si>
  <si>
    <t>Andrew POTTER</t>
  </si>
  <si>
    <t>1:38.0404</t>
  </si>
  <si>
    <t>Adrian ZADRO</t>
  </si>
  <si>
    <t>1:38.3291</t>
  </si>
  <si>
    <t>Craig BAIRD</t>
  </si>
  <si>
    <t>1:38.9131</t>
  </si>
  <si>
    <t>John REID</t>
  </si>
  <si>
    <t>1:38.9307</t>
  </si>
  <si>
    <t>Craig GIRVAN</t>
  </si>
  <si>
    <t>1:39.0165</t>
  </si>
  <si>
    <t>S4</t>
  </si>
  <si>
    <t>Wayne SCANLAN</t>
  </si>
  <si>
    <t>1:39.0847</t>
  </si>
  <si>
    <t>John DOWNES</t>
  </si>
  <si>
    <t>1:40.3370</t>
  </si>
  <si>
    <t>S14</t>
  </si>
  <si>
    <t>Peter WHITAKER</t>
  </si>
  <si>
    <t>1:42.8494</t>
  </si>
  <si>
    <t>John McBREEN</t>
  </si>
  <si>
    <t>1:44.0017</t>
  </si>
  <si>
    <t>James KENT</t>
  </si>
  <si>
    <t>1:44.4024</t>
  </si>
  <si>
    <t>P4</t>
  </si>
  <si>
    <t>Michael DAY</t>
  </si>
  <si>
    <t>1:45.3160</t>
  </si>
  <si>
    <t>Robert MASON</t>
  </si>
  <si>
    <t>1:45.4107</t>
  </si>
  <si>
    <t>Jarrah PITT</t>
  </si>
  <si>
    <t>1:47.7151</t>
  </si>
  <si>
    <t>S10</t>
  </si>
  <si>
    <t>James Sanderson</t>
  </si>
  <si>
    <t>Robert Hart</t>
  </si>
  <si>
    <t>Peter Phillips</t>
  </si>
  <si>
    <t>Russell</t>
  </si>
  <si>
    <t>Tim</t>
  </si>
  <si>
    <t>MEADEN</t>
  </si>
  <si>
    <t>Gavin</t>
  </si>
  <si>
    <t>NEWMAN</t>
  </si>
  <si>
    <t>Ian</t>
  </si>
  <si>
    <t>VAGUE</t>
  </si>
  <si>
    <t>Andrew</t>
  </si>
  <si>
    <t>POTTER</t>
  </si>
  <si>
    <t>Adrian</t>
  </si>
  <si>
    <t>ZADRO</t>
  </si>
  <si>
    <t>BAIRD</t>
  </si>
  <si>
    <t>McBREEN</t>
  </si>
  <si>
    <t>MASON</t>
  </si>
  <si>
    <t>New Lap record</t>
  </si>
  <si>
    <t>New Lap Record</t>
  </si>
  <si>
    <t>0:56.0614</t>
  </si>
  <si>
    <t>0:56.0967</t>
  </si>
  <si>
    <t>Chris Hogan</t>
  </si>
  <si>
    <t>0:56.9177</t>
  </si>
  <si>
    <t>0:57.0394</t>
  </si>
  <si>
    <t>Mark Seaton</t>
  </si>
  <si>
    <t>0:57.6190</t>
  </si>
  <si>
    <t>0:58.7527</t>
  </si>
  <si>
    <t>0:58.7802</t>
  </si>
  <si>
    <t>Gavin Newman</t>
  </si>
  <si>
    <t>0:58.8855</t>
  </si>
  <si>
    <t>Peter Stagno Navarra</t>
  </si>
  <si>
    <t>0:59.6939</t>
  </si>
  <si>
    <t>Dean Brooking</t>
  </si>
  <si>
    <t>1:00.2930</t>
  </si>
  <si>
    <t>Joseph Maccora</t>
  </si>
  <si>
    <t>1:00.7207</t>
  </si>
  <si>
    <t>Jensen Engelhardt</t>
  </si>
  <si>
    <t>1:00.9423</t>
  </si>
  <si>
    <t>1:01.1267</t>
  </si>
  <si>
    <t>Matthew Hogan</t>
  </si>
  <si>
    <t>1:01.4263</t>
  </si>
  <si>
    <t>Isaac Pittolo</t>
  </si>
  <si>
    <t>1:01.9107</t>
  </si>
  <si>
    <t>Sam Gumina</t>
  </si>
  <si>
    <t>1:02.0759</t>
  </si>
  <si>
    <t>Barry Payne</t>
  </si>
  <si>
    <t>1:02.1112</t>
  </si>
  <si>
    <t>1:02.4365</t>
  </si>
  <si>
    <t>Andrew Potter</t>
  </si>
  <si>
    <t>1:03.0540</t>
  </si>
  <si>
    <t>1:03.0661</t>
  </si>
  <si>
    <t>1:03.2394</t>
  </si>
  <si>
    <t>Ian Vague</t>
  </si>
  <si>
    <t>1:03.3940</t>
  </si>
  <si>
    <t>Murray Seymour</t>
  </si>
  <si>
    <t>1:03.8168</t>
  </si>
  <si>
    <t>Tim Meaden</t>
  </si>
  <si>
    <t>1:04.5400</t>
  </si>
  <si>
    <t>John McBreen</t>
  </si>
  <si>
    <t>1:04.6089</t>
  </si>
  <si>
    <t>Craig Baird</t>
  </si>
  <si>
    <t>1:05.0340</t>
  </si>
  <si>
    <t>Adrian Zadro</t>
  </si>
  <si>
    <t>1:05.0790</t>
  </si>
  <si>
    <t>Annabel Silver</t>
  </si>
  <si>
    <t>1:06.2192</t>
  </si>
  <si>
    <t>1:06.6752</t>
  </si>
  <si>
    <t>Grant Howitt</t>
  </si>
  <si>
    <t>1:09.4374</t>
  </si>
  <si>
    <t>New lap record</t>
  </si>
  <si>
    <t>Not Set</t>
  </si>
  <si>
    <t>MACCORA</t>
  </si>
  <si>
    <t>Joseph</t>
  </si>
  <si>
    <t>Barry</t>
  </si>
  <si>
    <t>PAYNE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</si>
</sst>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4">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58">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4" borderId="0" xfId="0" applyFill="1" applyBorder="1" applyAlignment="1">
      <alignment horizontal="center"/>
    </xf>
    <xf numFmtId="0" fontId="0" fillId="15" borderId="17" xfId="0" applyFill="1" applyBorder="1"/>
    <xf numFmtId="0" fontId="0" fillId="15" borderId="17" xfId="0" applyFill="1" applyBorder="1" applyAlignment="1">
      <alignment horizontal="left" vertical="top"/>
    </xf>
    <xf numFmtId="0" fontId="0" fillId="15" borderId="17" xfId="0" applyFill="1" applyBorder="1" applyAlignment="1">
      <alignment horizontal="center"/>
    </xf>
    <xf numFmtId="0" fontId="0" fillId="15" borderId="17" xfId="0" applyFill="1" applyBorder="1" applyAlignment="1">
      <alignment horizontal="left" vertical="top" wrapText="1"/>
    </xf>
    <xf numFmtId="0" fontId="0" fillId="0" borderId="11" xfId="0" applyFill="1" applyBorder="1" applyAlignment="1">
      <alignment horizontal="center"/>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4" borderId="6" xfId="0" applyFill="1" applyBorder="1" applyAlignment="1">
      <alignment horizontal="center"/>
    </xf>
    <xf numFmtId="2" fontId="0" fillId="0" borderId="0" xfId="0" applyNumberForma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4"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5" borderId="2" xfId="0" applyFill="1" applyBorder="1" applyAlignment="1">
      <alignment horizontal="center" vertical="top"/>
    </xf>
    <xf numFmtId="0" fontId="5" fillId="15" borderId="8" xfId="0" applyFont="1" applyFill="1" applyBorder="1" applyAlignment="1">
      <alignment horizontal="left" vertical="top"/>
    </xf>
    <xf numFmtId="0" fontId="5" fillId="15" borderId="2" xfId="0" applyFont="1" applyFill="1" applyBorder="1" applyAlignment="1">
      <alignment horizontal="center" vertical="center"/>
    </xf>
    <xf numFmtId="0" fontId="0" fillId="15" borderId="8" xfId="0" applyFill="1" applyBorder="1" applyAlignment="1">
      <alignment horizontal="center" vertical="center"/>
    </xf>
    <xf numFmtId="0" fontId="0" fillId="15" borderId="4" xfId="0" applyFill="1" applyBorder="1" applyAlignment="1">
      <alignment horizontal="center" vertical="top"/>
    </xf>
    <xf numFmtId="0" fontId="5" fillId="15" borderId="1" xfId="0" applyFont="1" applyFill="1" applyBorder="1" applyAlignment="1">
      <alignment horizontal="left" vertical="top"/>
    </xf>
    <xf numFmtId="0" fontId="5" fillId="15" borderId="4" xfId="0" applyFont="1" applyFill="1" applyBorder="1" applyAlignment="1">
      <alignment horizontal="center" vertical="center"/>
    </xf>
    <xf numFmtId="0" fontId="0" fillId="15" borderId="1" xfId="0" applyFill="1" applyBorder="1" applyAlignment="1">
      <alignment horizontal="center" vertical="center"/>
    </xf>
    <xf numFmtId="0" fontId="5" fillId="15" borderId="8" xfId="0" applyFont="1" applyFill="1" applyBorder="1" applyAlignment="1">
      <alignment horizontal="left" vertical="top" wrapText="1"/>
    </xf>
    <xf numFmtId="0" fontId="5" fillId="15" borderId="1" xfId="0" applyFont="1" applyFill="1" applyBorder="1" applyAlignment="1">
      <alignment horizontal="left" vertical="top" wrapText="1"/>
    </xf>
    <xf numFmtId="0" fontId="0" fillId="15" borderId="12" xfId="0" applyFill="1" applyBorder="1" applyAlignment="1">
      <alignment horizontal="center" vertical="top"/>
    </xf>
    <xf numFmtId="0" fontId="0" fillId="15" borderId="13" xfId="0" applyFill="1" applyBorder="1" applyAlignment="1">
      <alignment horizontal="left" vertical="top"/>
    </xf>
    <xf numFmtId="0" fontId="5" fillId="15" borderId="12" xfId="0" applyFont="1" applyFill="1" applyBorder="1" applyAlignment="1">
      <alignment horizontal="center" vertical="center"/>
    </xf>
    <xf numFmtId="0" fontId="0" fillId="15" borderId="13" xfId="0" applyFill="1" applyBorder="1" applyAlignment="1">
      <alignment horizontal="center" vertical="center"/>
    </xf>
    <xf numFmtId="0" fontId="0" fillId="15" borderId="14" xfId="0" applyFill="1" applyBorder="1" applyAlignment="1">
      <alignment vertical="top"/>
    </xf>
    <xf numFmtId="0" fontId="0" fillId="15" borderId="1" xfId="0" applyFill="1" applyBorder="1" applyAlignment="1">
      <alignment horizontal="left" vertical="top"/>
    </xf>
    <xf numFmtId="0" fontId="0" fillId="15" borderId="10" xfId="0" applyFill="1" applyBorder="1" applyAlignment="1">
      <alignment vertical="top"/>
    </xf>
    <xf numFmtId="0" fontId="9" fillId="15" borderId="18" xfId="0" applyFont="1" applyFill="1" applyBorder="1" applyAlignment="1">
      <alignment vertical="center" wrapText="1"/>
    </xf>
    <xf numFmtId="0" fontId="9" fillId="15" borderId="19" xfId="0" applyFont="1" applyFill="1" applyBorder="1" applyAlignment="1">
      <alignment vertical="center" wrapText="1"/>
    </xf>
    <xf numFmtId="0" fontId="5" fillId="15" borderId="2" xfId="0" quotePrefix="1" applyFont="1" applyFill="1" applyBorder="1" applyAlignment="1">
      <alignment vertical="top"/>
    </xf>
    <xf numFmtId="0" fontId="5" fillId="15" borderId="3" xfId="0" quotePrefix="1" applyFont="1" applyFill="1" applyBorder="1" applyAlignment="1">
      <alignment vertical="top"/>
    </xf>
    <xf numFmtId="0" fontId="5" fillId="15" borderId="4" xfId="0" quotePrefix="1" applyFont="1" applyFill="1" applyBorder="1" applyAlignment="1">
      <alignment vertical="top"/>
    </xf>
    <xf numFmtId="0" fontId="4" fillId="4" borderId="15" xfId="0" applyFont="1" applyFill="1" applyBorder="1" applyAlignment="1">
      <alignment horizontal="center"/>
    </xf>
    <xf numFmtId="0" fontId="0" fillId="14"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0" xfId="0" applyFill="1" applyBorder="1"/>
    <xf numFmtId="0" fontId="0" fillId="14" borderId="7" xfId="0" applyFill="1" applyBorder="1" applyAlignment="1">
      <alignment horizontal="center"/>
    </xf>
    <xf numFmtId="0" fontId="0" fillId="14" borderId="5" xfId="0" applyFill="1" applyBorder="1" applyAlignment="1">
      <alignment horizontal="center"/>
    </xf>
    <xf numFmtId="0" fontId="0" fillId="14" borderId="11" xfId="0" applyFill="1" applyBorder="1" applyAlignment="1">
      <alignment horizontal="center"/>
    </xf>
    <xf numFmtId="0" fontId="0" fillId="14" borderId="1" xfId="0" applyFill="1" applyBorder="1" applyAlignment="1">
      <alignment horizontal="center"/>
    </xf>
    <xf numFmtId="0" fontId="0" fillId="14"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12" borderId="0" xfId="0" applyNumberFormat="1" applyFill="1" applyBorder="1" applyAlignment="1">
      <alignment horizontal="center"/>
    </xf>
    <xf numFmtId="0" fontId="0" fillId="17" borderId="0" xfId="0" applyFill="1" applyBorder="1"/>
    <xf numFmtId="0" fontId="4" fillId="17" borderId="0" xfId="0" quotePrefix="1" applyFont="1" applyFill="1" applyBorder="1" applyAlignment="1">
      <alignment horizontal="center"/>
    </xf>
    <xf numFmtId="0" fontId="5" fillId="17" borderId="0" xfId="0" applyFont="1" applyFill="1"/>
    <xf numFmtId="0" fontId="0" fillId="17" borderId="0" xfId="0" applyFill="1" applyAlignment="1">
      <alignment horizontal="center"/>
    </xf>
    <xf numFmtId="0" fontId="4" fillId="17" borderId="2" xfId="0" applyNumberFormat="1" applyFont="1" applyFill="1" applyBorder="1" applyAlignment="1">
      <alignment horizontal="center"/>
    </xf>
    <xf numFmtId="0" fontId="5" fillId="17" borderId="5" xfId="0" applyFont="1" applyFill="1" applyBorder="1" applyAlignment="1">
      <alignment horizontal="center"/>
    </xf>
    <xf numFmtId="0" fontId="4" fillId="17" borderId="3" xfId="0" applyNumberFormat="1" applyFont="1" applyFill="1" applyBorder="1" applyAlignment="1">
      <alignment horizontal="center"/>
    </xf>
    <xf numFmtId="0" fontId="0" fillId="17" borderId="0" xfId="0" applyFill="1"/>
    <xf numFmtId="0" fontId="4" fillId="17" borderId="0" xfId="0" applyFont="1" applyFill="1" applyBorder="1" applyAlignment="1">
      <alignment horizontal="center"/>
    </xf>
    <xf numFmtId="0" fontId="4" fillId="17" borderId="4" xfId="0" applyNumberFormat="1" applyFont="1" applyFill="1" applyBorder="1" applyAlignment="1">
      <alignment horizontal="center"/>
    </xf>
    <xf numFmtId="0" fontId="6" fillId="17" borderId="0" xfId="0" applyFont="1" applyFill="1" applyBorder="1" applyAlignment="1"/>
    <xf numFmtId="49" fontId="0" fillId="17"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6" borderId="7" xfId="0" quotePrefix="1" applyFont="1" applyFill="1" applyBorder="1" applyAlignment="1">
      <alignment horizontal="center"/>
    </xf>
    <xf numFmtId="0" fontId="4" fillId="16"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4" fillId="16" borderId="11" xfId="0" quotePrefix="1" applyFont="1" applyFill="1" applyBorder="1" applyAlignment="1">
      <alignment horizontal="center"/>
    </xf>
    <xf numFmtId="0" fontId="0" fillId="18" borderId="0" xfId="0" applyFill="1" applyBorder="1"/>
    <xf numFmtId="0" fontId="0" fillId="18" borderId="5" xfId="0" applyFill="1" applyBorder="1" applyAlignment="1">
      <alignment horizontal="center"/>
    </xf>
    <xf numFmtId="0" fontId="0" fillId="18" borderId="0" xfId="0" applyFill="1" applyBorder="1" applyAlignment="1">
      <alignment horizontal="center"/>
    </xf>
    <xf numFmtId="0" fontId="5" fillId="18" borderId="0" xfId="0" applyNumberFormat="1" applyFont="1" applyFill="1" applyBorder="1" applyAlignment="1">
      <alignment horizontal="center"/>
    </xf>
    <xf numFmtId="0" fontId="5" fillId="18" borderId="6" xfId="0" applyNumberFormat="1" applyFont="1" applyFill="1" applyBorder="1" applyAlignment="1">
      <alignment horizontal="center"/>
    </xf>
    <xf numFmtId="0" fontId="0" fillId="13" borderId="5" xfId="0" applyFill="1" applyBorder="1" applyAlignment="1">
      <alignment horizontal="center"/>
    </xf>
    <xf numFmtId="0" fontId="0" fillId="13" borderId="0" xfId="0" applyFill="1" applyBorder="1" applyAlignment="1">
      <alignment horizontal="center"/>
    </xf>
    <xf numFmtId="0" fontId="5" fillId="13" borderId="0" xfId="0" applyNumberFormat="1" applyFont="1" applyFill="1" applyBorder="1" applyAlignment="1">
      <alignment horizontal="center"/>
    </xf>
    <xf numFmtId="0" fontId="5" fillId="13" borderId="6" xfId="0" applyNumberFormat="1" applyFont="1" applyFill="1" applyBorder="1" applyAlignment="1">
      <alignment horizontal="center"/>
    </xf>
    <xf numFmtId="0" fontId="4" fillId="0" borderId="0" xfId="0" applyFont="1" applyBorder="1" applyAlignment="1">
      <alignment horizontal="center" textRotation="90" wrapText="1"/>
    </xf>
    <xf numFmtId="0" fontId="4" fillId="16" borderId="7" xfId="0" applyNumberFormat="1" applyFont="1" applyFill="1" applyBorder="1" applyAlignment="1">
      <alignment horizontal="center"/>
    </xf>
    <xf numFmtId="0" fontId="4" fillId="16" borderId="5" xfId="0" applyNumberFormat="1" applyFont="1" applyFill="1" applyBorder="1" applyAlignment="1">
      <alignment horizontal="center"/>
    </xf>
    <xf numFmtId="0" fontId="4" fillId="16" borderId="11" xfId="0" applyNumberFormat="1" applyFont="1" applyFill="1" applyBorder="1" applyAlignment="1">
      <alignment horizontal="center"/>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5" fillId="17" borderId="0" xfId="0" applyFont="1" applyFill="1" applyBorder="1" applyAlignment="1">
      <alignment horizontal="center"/>
    </xf>
    <xf numFmtId="0" fontId="5" fillId="5" borderId="0" xfId="0" applyFont="1" applyFill="1" applyBorder="1" applyAlignment="1">
      <alignment horizontal="center"/>
    </xf>
    <xf numFmtId="0" fontId="0" fillId="21" borderId="0" xfId="0" applyFill="1"/>
    <xf numFmtId="0" fontId="4" fillId="21" borderId="0" xfId="0" applyFont="1" applyFill="1" applyBorder="1" applyAlignment="1">
      <alignment horizontal="center"/>
    </xf>
    <xf numFmtId="164" fontId="0" fillId="21" borderId="0" xfId="0" applyNumberFormat="1" applyFill="1" applyBorder="1" applyAlignment="1">
      <alignment horizontal="center"/>
    </xf>
    <xf numFmtId="0" fontId="4" fillId="21" borderId="4" xfId="0" applyNumberFormat="1" applyFont="1" applyFill="1" applyBorder="1" applyAlignment="1">
      <alignment horizontal="center"/>
    </xf>
    <xf numFmtId="0" fontId="5" fillId="21" borderId="5" xfId="0" applyFont="1" applyFill="1" applyBorder="1" applyAlignment="1">
      <alignment horizontal="center"/>
    </xf>
    <xf numFmtId="0" fontId="5" fillId="21" borderId="0" xfId="0" applyFont="1" applyFill="1" applyBorder="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applyFont="1" applyFill="1" applyBorder="1" applyAlignment="1">
      <alignment horizontal="center"/>
    </xf>
    <xf numFmtId="0" fontId="5" fillId="22" borderId="0" xfId="0" applyFont="1" applyFill="1"/>
    <xf numFmtId="0" fontId="5" fillId="22" borderId="0" xfId="0" applyFont="1" applyFill="1" applyBorder="1"/>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xf numFmtId="0" fontId="0" fillId="22" borderId="0" xfId="0" applyFill="1" applyBorder="1"/>
    <xf numFmtId="0" fontId="4" fillId="22" borderId="4" xfId="0" applyNumberFormat="1" applyFont="1" applyFill="1" applyBorder="1" applyAlignment="1">
      <alignment horizontal="center"/>
    </xf>
    <xf numFmtId="0" fontId="6" fillId="20" borderId="0" xfId="0" applyFont="1" applyFill="1" applyBorder="1" applyAlignment="1"/>
    <xf numFmtId="164" fontId="0" fillId="20" borderId="0" xfId="0" applyNumberFormat="1" applyFill="1" applyBorder="1"/>
    <xf numFmtId="164" fontId="0" fillId="20" borderId="0" xfId="0" applyNumberFormat="1" applyFill="1" applyBorder="1" applyAlignment="1">
      <alignment horizontal="center"/>
    </xf>
    <xf numFmtId="0" fontId="4" fillId="20" borderId="0" xfId="0" applyNumberFormat="1" applyFont="1" applyFill="1" applyBorder="1" applyAlignment="1">
      <alignment horizontal="center"/>
    </xf>
    <xf numFmtId="0" fontId="5" fillId="20" borderId="0" xfId="0" applyFont="1" applyFill="1" applyBorder="1" applyAlignment="1">
      <alignment horizontal="center"/>
    </xf>
    <xf numFmtId="0" fontId="4" fillId="20" borderId="0" xfId="0" quotePrefix="1" applyFont="1" applyFill="1" applyBorder="1" applyAlignment="1">
      <alignment horizontal="center"/>
    </xf>
    <xf numFmtId="0" fontId="5" fillId="20" borderId="0" xfId="0" applyFont="1" applyFill="1" applyBorder="1"/>
    <xf numFmtId="0" fontId="5" fillId="20" borderId="0" xfId="0" applyFont="1" applyFill="1" applyAlignment="1">
      <alignment horizontal="center"/>
    </xf>
    <xf numFmtId="0" fontId="4" fillId="20" borderId="2" xfId="0" applyNumberFormat="1" applyFont="1" applyFill="1" applyBorder="1" applyAlignment="1">
      <alignment horizontal="center"/>
    </xf>
    <xf numFmtId="0" fontId="5" fillId="20" borderId="5" xfId="0" applyFont="1" applyFill="1" applyBorder="1" applyAlignment="1">
      <alignment horizontal="center"/>
    </xf>
    <xf numFmtId="0" fontId="4" fillId="20" borderId="3" xfId="0" applyNumberFormat="1" applyFont="1" applyFill="1" applyBorder="1" applyAlignment="1">
      <alignment horizontal="center"/>
    </xf>
    <xf numFmtId="0" fontId="0" fillId="20" borderId="0" xfId="0" applyFill="1" applyBorder="1"/>
    <xf numFmtId="0" fontId="4" fillId="20" borderId="0" xfId="0" applyFont="1" applyFill="1" applyBorder="1" applyAlignment="1">
      <alignment horizontal="center"/>
    </xf>
    <xf numFmtId="0" fontId="4" fillId="20"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3" borderId="0" xfId="0" applyFont="1" applyFill="1" applyBorder="1" applyAlignment="1"/>
    <xf numFmtId="164" fontId="0" fillId="23" borderId="0" xfId="0" applyNumberFormat="1" applyFill="1" applyBorder="1"/>
    <xf numFmtId="164" fontId="0" fillId="23" borderId="0" xfId="0" applyNumberFormat="1" applyFill="1" applyBorder="1" applyAlignment="1">
      <alignment horizontal="center"/>
    </xf>
    <xf numFmtId="0" fontId="4" fillId="23" borderId="0" xfId="0" applyNumberFormat="1" applyFont="1" applyFill="1" applyBorder="1" applyAlignment="1">
      <alignment horizontal="center"/>
    </xf>
    <xf numFmtId="0" fontId="5" fillId="23" borderId="0" xfId="0" applyFont="1" applyFill="1" applyBorder="1" applyAlignment="1">
      <alignment horizontal="center"/>
    </xf>
    <xf numFmtId="0" fontId="4" fillId="23" borderId="0" xfId="0" quotePrefix="1" applyFont="1" applyFill="1" applyBorder="1" applyAlignment="1">
      <alignment horizontal="center"/>
    </xf>
    <xf numFmtId="0" fontId="5" fillId="23" borderId="0" xfId="0" applyFont="1" applyFill="1" applyBorder="1"/>
    <xf numFmtId="0" fontId="5" fillId="23" borderId="0" xfId="0" applyFont="1" applyFill="1" applyAlignment="1">
      <alignment horizontal="center"/>
    </xf>
    <xf numFmtId="0" fontId="4" fillId="23" borderId="2" xfId="0" applyNumberFormat="1" applyFont="1" applyFill="1" applyBorder="1" applyAlignment="1">
      <alignment horizontal="center"/>
    </xf>
    <xf numFmtId="0" fontId="5" fillId="23" borderId="5" xfId="0" applyFont="1" applyFill="1" applyBorder="1" applyAlignment="1">
      <alignment horizontal="center"/>
    </xf>
    <xf numFmtId="0" fontId="4" fillId="23" borderId="3" xfId="0" applyNumberFormat="1" applyFont="1" applyFill="1" applyBorder="1" applyAlignment="1">
      <alignment horizontal="center"/>
    </xf>
    <xf numFmtId="0" fontId="0" fillId="23" borderId="0" xfId="0" applyFill="1" applyBorder="1"/>
    <xf numFmtId="0" fontId="4" fillId="23" borderId="0" xfId="0" applyFont="1" applyFill="1" applyBorder="1" applyAlignment="1">
      <alignment horizontal="center"/>
    </xf>
    <xf numFmtId="0" fontId="4" fillId="23"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4" fillId="19" borderId="3" xfId="0" applyNumberFormat="1" applyFont="1" applyFill="1" applyBorder="1" applyAlignment="1">
      <alignment horizontal="center"/>
    </xf>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9" borderId="5" xfId="0" applyFont="1" applyFill="1" applyBorder="1" applyAlignment="1">
      <alignment horizontal="center" vertical="center" wrapText="1"/>
    </xf>
    <xf numFmtId="0" fontId="4" fillId="19" borderId="3" xfId="0" applyFont="1" applyFill="1" applyBorder="1" applyAlignment="1">
      <alignment horizontal="center"/>
    </xf>
    <xf numFmtId="164" fontId="4" fillId="19" borderId="3" xfId="0" applyNumberFormat="1" applyFont="1" applyFill="1" applyBorder="1" applyAlignment="1">
      <alignment horizontal="center"/>
    </xf>
    <xf numFmtId="0" fontId="4" fillId="23" borderId="5" xfId="0" applyFont="1" applyFill="1" applyBorder="1" applyAlignment="1">
      <alignment horizontal="center" vertical="center" wrapText="1"/>
    </xf>
    <xf numFmtId="0" fontId="4" fillId="23" borderId="3" xfId="0" applyFont="1" applyFill="1" applyBorder="1" applyAlignment="1">
      <alignment horizontal="center"/>
    </xf>
    <xf numFmtId="164" fontId="4" fillId="23"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19" borderId="13" xfId="0" applyFont="1" applyFill="1" applyBorder="1" applyAlignment="1">
      <alignment horizontal="center" vertical="center"/>
    </xf>
    <xf numFmtId="0" fontId="4" fillId="23" borderId="13" xfId="0" applyFont="1" applyFill="1" applyBorder="1" applyAlignment="1">
      <alignment horizontal="center" vertical="center"/>
    </xf>
    <xf numFmtId="0" fontId="4" fillId="20"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21" borderId="13" xfId="0" applyFont="1" applyFill="1" applyBorder="1" applyAlignment="1">
      <alignment horizontal="center" vertical="center"/>
    </xf>
    <xf numFmtId="49" fontId="0" fillId="0" borderId="8" xfId="0" applyNumberFormat="1" applyBorder="1" applyAlignment="1">
      <alignment horizontal="center"/>
    </xf>
    <xf numFmtId="49" fontId="0" fillId="18" borderId="0" xfId="0" applyNumberFormat="1" applyFill="1" applyBorder="1" applyAlignment="1">
      <alignment horizontal="center"/>
    </xf>
    <xf numFmtId="49" fontId="0" fillId="13" borderId="0" xfId="0" applyNumberFormat="1" applyFill="1" applyBorder="1" applyAlignment="1">
      <alignment horizontal="center"/>
    </xf>
    <xf numFmtId="49" fontId="0" fillId="0" borderId="1" xfId="0" applyNumberFormat="1" applyBorder="1" applyAlignment="1">
      <alignment horizontal="center"/>
    </xf>
    <xf numFmtId="0" fontId="5" fillId="10" borderId="5" xfId="0" applyFont="1" applyFill="1" applyBorder="1" applyAlignment="1">
      <alignment horizontal="center"/>
    </xf>
    <xf numFmtId="0" fontId="5" fillId="19"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9" borderId="0" xfId="0" applyFont="1" applyFill="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4" fillId="21" borderId="0" xfId="0" applyFont="1" applyFill="1" applyAlignment="1">
      <alignment horizontal="center"/>
    </xf>
    <xf numFmtId="164" fontId="4" fillId="21" borderId="6" xfId="0" applyNumberFormat="1" applyFont="1" applyFill="1" applyBorder="1" applyAlignment="1">
      <alignment horizontal="center"/>
    </xf>
    <xf numFmtId="0" fontId="4" fillId="22" borderId="0" xfId="0" applyFont="1" applyFill="1" applyAlignment="1">
      <alignment horizontal="center"/>
    </xf>
    <xf numFmtId="164" fontId="4" fillId="22" borderId="6" xfId="0" applyNumberFormat="1" applyFont="1" applyFill="1" applyBorder="1" applyAlignment="1">
      <alignment horizontal="center"/>
    </xf>
    <xf numFmtId="0" fontId="4" fillId="23" borderId="0" xfId="0" applyFont="1" applyFill="1" applyAlignment="1">
      <alignment horizontal="center"/>
    </xf>
    <xf numFmtId="164" fontId="4" fillId="23" borderId="6" xfId="0" applyNumberFormat="1" applyFont="1" applyFill="1" applyBorder="1" applyAlignment="1">
      <alignment horizontal="center"/>
    </xf>
    <xf numFmtId="0" fontId="4" fillId="19" borderId="0" xfId="0" applyFont="1" applyFill="1" applyAlignment="1">
      <alignment horizontal="center"/>
    </xf>
    <xf numFmtId="164" fontId="4" fillId="19" borderId="6" xfId="0" applyNumberFormat="1"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23"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0" fillId="0" borderId="7" xfId="0" applyBorder="1"/>
    <xf numFmtId="0" fontId="0" fillId="0" borderId="5" xfId="0" applyBorder="1"/>
    <xf numFmtId="0" fontId="0" fillId="0" borderId="11" xfId="0" applyBorder="1"/>
    <xf numFmtId="49" fontId="0" fillId="0" borderId="1" xfId="0" applyNumberFormat="1" applyBorder="1"/>
    <xf numFmtId="49" fontId="4" fillId="0" borderId="0" xfId="0" applyNumberFormat="1" applyFont="1" applyBorder="1" applyAlignment="1">
      <alignment horizontal="center"/>
    </xf>
    <xf numFmtId="0" fontId="4" fillId="0" borderId="0" xfId="0" applyFont="1" applyBorder="1"/>
    <xf numFmtId="49" fontId="4" fillId="0" borderId="8" xfId="0" applyNumberFormat="1" applyFont="1" applyBorder="1"/>
    <xf numFmtId="0" fontId="4" fillId="0" borderId="0" xfId="0" applyFont="1"/>
    <xf numFmtId="49" fontId="4" fillId="0" borderId="0" xfId="0" applyNumberFormat="1" applyFont="1" applyAlignment="1">
      <alignment horizontal="center"/>
    </xf>
    <xf numFmtId="49" fontId="0" fillId="0" borderId="0" xfId="0" applyNumberFormat="1" applyAlignment="1">
      <alignment horizontal="center"/>
    </xf>
    <xf numFmtId="0" fontId="4" fillId="6" borderId="0" xfId="0" applyFont="1" applyFill="1" applyBorder="1" applyAlignment="1">
      <alignment horizontal="center"/>
    </xf>
    <xf numFmtId="0" fontId="4" fillId="7" borderId="0" xfId="0" applyFont="1" applyFill="1" applyBorder="1" applyAlignment="1">
      <alignment horizontal="center"/>
    </xf>
    <xf numFmtId="0" fontId="5" fillId="0" borderId="0" xfId="0" applyFont="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5" borderId="9" xfId="0" applyFont="1" applyFill="1" applyBorder="1" applyAlignment="1">
      <alignment horizontal="center" vertical="center"/>
    </xf>
    <xf numFmtId="0" fontId="5" fillId="15" borderId="10" xfId="0" applyFont="1" applyFill="1" applyBorder="1" applyAlignment="1">
      <alignment horizontal="center" vertical="center"/>
    </xf>
    <xf numFmtId="49" fontId="5" fillId="0" borderId="0" xfId="0" applyNumberFormat="1" applyFont="1" applyAlignment="1">
      <alignment horizontal="center"/>
    </xf>
  </cellXfs>
  <cellStyles count="4">
    <cellStyle name="Hyperlink" xfId="1" builtinId="8"/>
    <cellStyle name="Normal" xfId="0" builtinId="0"/>
    <cellStyle name="Normal 2 2" xfId="2" xr:uid="{00000000-0005-0000-0000-000002000000}"/>
    <cellStyle name="Normal 3" xfId="3" xr:uid="{00000000-0005-0000-0000-000003000000}"/>
  </cellStyles>
  <dxfs count="352">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7">
          <cell r="A7" t="str">
            <v>Class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4"/>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P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4" width="6.42578125" style="8" customWidth="1"/>
    <col min="15" max="16" width="4.42578125" style="8" bestFit="1" customWidth="1"/>
    <col min="17" max="17" width="19.7109375" style="1" hidden="1" customWidth="1"/>
    <col min="18" max="18" width="7.140625" style="1" customWidth="1"/>
    <col min="19" max="16384" width="9.140625" style="1"/>
  </cols>
  <sheetData>
    <row r="1" spans="1:18" ht="16.5" thickBot="1" x14ac:dyDescent="0.3">
      <c r="A1" s="450" t="s">
        <v>103</v>
      </c>
      <c r="B1" s="451"/>
      <c r="C1" s="451"/>
      <c r="D1" s="451"/>
      <c r="E1" s="451"/>
      <c r="F1" s="451"/>
      <c r="G1" s="451"/>
      <c r="H1" s="451"/>
      <c r="I1" s="451"/>
      <c r="J1" s="451"/>
      <c r="K1" s="451"/>
      <c r="L1" s="451"/>
      <c r="M1" s="451"/>
      <c r="N1" s="451"/>
      <c r="O1" s="451"/>
      <c r="P1" s="452"/>
    </row>
    <row r="2" spans="1:18" s="27" customFormat="1" ht="132.75" customHeight="1" thickBot="1" x14ac:dyDescent="0.25">
      <c r="A2" s="2" t="s">
        <v>0</v>
      </c>
      <c r="B2" s="49" t="s">
        <v>1</v>
      </c>
      <c r="C2" s="49"/>
      <c r="D2" s="2" t="s">
        <v>2</v>
      </c>
      <c r="E2" s="50" t="s">
        <v>43</v>
      </c>
      <c r="F2" s="51" t="s">
        <v>169</v>
      </c>
      <c r="G2" s="51" t="s">
        <v>170</v>
      </c>
      <c r="H2" s="51" t="s">
        <v>171</v>
      </c>
      <c r="I2" s="51" t="s">
        <v>172</v>
      </c>
      <c r="J2" s="51" t="s">
        <v>173</v>
      </c>
      <c r="K2" s="51" t="s">
        <v>174</v>
      </c>
      <c r="L2" s="51" t="s">
        <v>175</v>
      </c>
      <c r="M2" s="280" t="s">
        <v>176</v>
      </c>
      <c r="N2" s="51" t="s">
        <v>177</v>
      </c>
      <c r="O2" s="51" t="s">
        <v>178</v>
      </c>
      <c r="P2" s="51" t="s">
        <v>179</v>
      </c>
      <c r="Q2" s="26"/>
      <c r="R2" s="26"/>
    </row>
    <row r="3" spans="1:18" s="5" customFormat="1" x14ac:dyDescent="0.2">
      <c r="A3" s="262">
        <v>1</v>
      </c>
      <c r="B3" s="264" t="s">
        <v>79</v>
      </c>
      <c r="C3" s="234" t="s">
        <v>80</v>
      </c>
      <c r="D3" s="235" t="s">
        <v>42</v>
      </c>
      <c r="E3" s="281">
        <f t="shared" ref="E3:E27" si="0">SUM(F3:P3) - MIN(F3:P3)</f>
        <v>320</v>
      </c>
      <c r="F3" s="284">
        <f>IFERROR(VLOOKUP($Q3,'Rd1 PI'!$C$2:$AE$28,29,0),0)</f>
        <v>110</v>
      </c>
      <c r="G3" s="235">
        <f>IFERROR(VLOOKUP($Q3,'Rd2 Sandown'!$C$2:$AE$28,29,0),0)</f>
        <v>110</v>
      </c>
      <c r="H3" s="235">
        <f>IFERROR(VLOOKUP($Q3,'Rd3 Wodonga'!$C$2:$AE$31,29,0),0)</f>
        <v>100</v>
      </c>
      <c r="I3" s="235">
        <f>IFERROR(VLOOKUP($Q3,#REF!,27,0),0)</f>
        <v>0</v>
      </c>
      <c r="J3" s="235">
        <f>IFERROR(VLOOKUP($Q3,#REF!,27,0),0)</f>
        <v>0</v>
      </c>
      <c r="K3" s="235">
        <f>IFERROR(VLOOKUP($Q3,#REF!,27,0),0)</f>
        <v>0</v>
      </c>
      <c r="L3" s="235">
        <f>IFERROR(VLOOKUP($Q3,#REF!,27,0),0)</f>
        <v>0</v>
      </c>
      <c r="M3" s="235">
        <f>IFERROR(VLOOKUP($Q3,#REF!,27,0),0)</f>
        <v>0</v>
      </c>
      <c r="N3" s="235">
        <f>IFERROR(VLOOKUP($Q3,#REF!,27,0),0)</f>
        <v>0</v>
      </c>
      <c r="O3" s="235">
        <f>IFERROR(VLOOKUP($Q3,#REF!,27,0),0)</f>
        <v>0</v>
      </c>
      <c r="P3" s="238">
        <f>IFERROR(VLOOKUP($Q3,#REF!,27,0),0)</f>
        <v>0</v>
      </c>
      <c r="Q3" s="5" t="str">
        <f t="shared" ref="Q3:Q27" si="1">CONCATENATE(LOWER(B3)," ",LOWER(C3))</f>
        <v>david adam</v>
      </c>
    </row>
    <row r="4" spans="1:18" s="5" customFormat="1" x14ac:dyDescent="0.2">
      <c r="A4" s="263">
        <v>1</v>
      </c>
      <c r="B4" s="265" t="s">
        <v>247</v>
      </c>
      <c r="C4" s="236" t="s">
        <v>74</v>
      </c>
      <c r="D4" s="4" t="s">
        <v>16</v>
      </c>
      <c r="E4" s="282">
        <f t="shared" si="0"/>
        <v>320</v>
      </c>
      <c r="F4" s="285">
        <f>IFERROR(VLOOKUP($Q4,'Rd1 PI'!$C$2:$AE$28,29,0),0)</f>
        <v>110</v>
      </c>
      <c r="G4" s="4">
        <f>IFERROR(VLOOKUP($Q4,'Rd2 Sandown'!$C$2:$AE$28,29,0),0)</f>
        <v>110</v>
      </c>
      <c r="H4" s="4">
        <f>IFERROR(VLOOKUP($Q4,'Rd3 Wodonga'!$C$2:$AE$31,29,0),0)</f>
        <v>100</v>
      </c>
      <c r="I4" s="4">
        <f>IFERROR(VLOOKUP($Q4,#REF!,27,0),0)</f>
        <v>0</v>
      </c>
      <c r="J4" s="4">
        <f>IFERROR(VLOOKUP($Q4,#REF!,27,0),0)</f>
        <v>0</v>
      </c>
      <c r="K4" s="4">
        <f>IFERROR(VLOOKUP($Q4,#REF!,27,0),0)</f>
        <v>0</v>
      </c>
      <c r="L4" s="4">
        <f>IFERROR(VLOOKUP($Q4,#REF!,27,0),0)</f>
        <v>0</v>
      </c>
      <c r="M4" s="4">
        <f>IFERROR(VLOOKUP($Q4,#REF!,27,0),0)</f>
        <v>0</v>
      </c>
      <c r="N4" s="4">
        <f>IFERROR(VLOOKUP($Q4,#REF!,27,0),0)</f>
        <v>0</v>
      </c>
      <c r="O4" s="4">
        <f>IFERROR(VLOOKUP($Q4,#REF!,27,0),0)</f>
        <v>0</v>
      </c>
      <c r="P4" s="239">
        <f>IFERROR(VLOOKUP($Q4,#REF!,27,0),0)</f>
        <v>0</v>
      </c>
      <c r="Q4" s="5" t="str">
        <f t="shared" si="1"/>
        <v>russell garner</v>
      </c>
    </row>
    <row r="5" spans="1:18" s="5" customFormat="1" x14ac:dyDescent="0.2">
      <c r="A5" s="263">
        <v>3</v>
      </c>
      <c r="B5" s="265" t="s">
        <v>44</v>
      </c>
      <c r="C5" s="236" t="s">
        <v>45</v>
      </c>
      <c r="D5" s="4" t="s">
        <v>21</v>
      </c>
      <c r="E5" s="282">
        <f t="shared" si="0"/>
        <v>310</v>
      </c>
      <c r="F5" s="285">
        <f>IFERROR(VLOOKUP($Q5,'Rd1 PI'!$C$2:$AE$28,29,0),0)</f>
        <v>105</v>
      </c>
      <c r="G5" s="4">
        <f>IFERROR(VLOOKUP($Q5,'Rd2 Sandown'!$C$2:$AE$28,29,0),0)</f>
        <v>105</v>
      </c>
      <c r="H5" s="4">
        <f>IFERROR(VLOOKUP($Q5,'Rd3 Wodonga'!$C$2:$AE$31,29,0),0)</f>
        <v>100</v>
      </c>
      <c r="I5" s="4">
        <f>IFERROR(VLOOKUP($Q5,#REF!,27,0),0)</f>
        <v>0</v>
      </c>
      <c r="J5" s="4">
        <f>IFERROR(VLOOKUP($Q5,#REF!,27,0),0)</f>
        <v>0</v>
      </c>
      <c r="K5" s="4">
        <f>IFERROR(VLOOKUP($Q5,#REF!,27,0),0)</f>
        <v>0</v>
      </c>
      <c r="L5" s="4">
        <f>IFERROR(VLOOKUP($Q5,#REF!,27,0),0)</f>
        <v>0</v>
      </c>
      <c r="M5" s="4">
        <f>IFERROR(VLOOKUP($Q5,#REF!,27,0),0)</f>
        <v>0</v>
      </c>
      <c r="N5" s="4">
        <f>IFERROR(VLOOKUP($Q5,#REF!,27,0),0)</f>
        <v>0</v>
      </c>
      <c r="O5" s="4">
        <f>IFERROR(VLOOKUP($Q5,#REF!,27,0),0)</f>
        <v>0</v>
      </c>
      <c r="P5" s="239">
        <f>IFERROR(VLOOKUP($Q5,#REF!,27,0),0)</f>
        <v>0</v>
      </c>
      <c r="Q5" s="5" t="str">
        <f t="shared" si="1"/>
        <v>steve williamsz</v>
      </c>
    </row>
    <row r="6" spans="1:18" s="5" customFormat="1" x14ac:dyDescent="0.2">
      <c r="A6" s="263">
        <v>4</v>
      </c>
      <c r="B6" s="265" t="s">
        <v>86</v>
      </c>
      <c r="C6" s="236" t="s">
        <v>87</v>
      </c>
      <c r="D6" s="4" t="s">
        <v>41</v>
      </c>
      <c r="E6" s="282">
        <f t="shared" si="0"/>
        <v>225</v>
      </c>
      <c r="F6" s="285">
        <f>IFERROR(VLOOKUP($Q6,'Rd1 PI'!$C$2:$AE$28,29,0),0)</f>
        <v>90</v>
      </c>
      <c r="G6" s="4">
        <f>IFERROR(VLOOKUP($Q6,'Rd2 Sandown'!$C$2:$AE$28,29,0),0)</f>
        <v>35</v>
      </c>
      <c r="H6" s="4">
        <f>IFERROR(VLOOKUP($Q6,'Rd3 Wodonga'!$C$2:$AE$31,29,0),0)</f>
        <v>100</v>
      </c>
      <c r="I6" s="4">
        <f>IFERROR(VLOOKUP($Q6,#REF!,27,0),0)</f>
        <v>0</v>
      </c>
      <c r="J6" s="4">
        <f>IFERROR(VLOOKUP($Q6,#REF!,27,0),0)</f>
        <v>0</v>
      </c>
      <c r="K6" s="4">
        <f>IFERROR(VLOOKUP($Q6,#REF!,27,0),0)</f>
        <v>0</v>
      </c>
      <c r="L6" s="4">
        <f>IFERROR(VLOOKUP($Q6,#REF!,27,0),0)</f>
        <v>0</v>
      </c>
      <c r="M6" s="4">
        <f>IFERROR(VLOOKUP($Q6,#REF!,27,0),0)</f>
        <v>0</v>
      </c>
      <c r="N6" s="4">
        <f>IFERROR(VLOOKUP($Q6,#REF!,27,0),0)</f>
        <v>0</v>
      </c>
      <c r="O6" s="4">
        <f>IFERROR(VLOOKUP($Q6,#REF!,27,0),0)</f>
        <v>0</v>
      </c>
      <c r="P6" s="239">
        <f>IFERROR(VLOOKUP($Q6,#REF!,27,0),0)</f>
        <v>0</v>
      </c>
      <c r="Q6" s="5" t="str">
        <f t="shared" si="1"/>
        <v>noel heritage</v>
      </c>
    </row>
    <row r="7" spans="1:18" s="5" customFormat="1" x14ac:dyDescent="0.2">
      <c r="A7" s="263">
        <v>5</v>
      </c>
      <c r="B7" s="265" t="s">
        <v>85</v>
      </c>
      <c r="C7" s="236" t="s">
        <v>84</v>
      </c>
      <c r="D7" s="4" t="s">
        <v>21</v>
      </c>
      <c r="E7" s="282">
        <f t="shared" si="0"/>
        <v>210</v>
      </c>
      <c r="F7" s="285">
        <f>IFERROR(VLOOKUP($Q7,'Rd1 PI'!$C$2:$AE$28,29,0),0)</f>
        <v>65</v>
      </c>
      <c r="G7" s="4">
        <f>IFERROR(VLOOKUP($Q7,'Rd2 Sandown'!$C$2:$AE$28,29,0),0)</f>
        <v>70</v>
      </c>
      <c r="H7" s="4">
        <f>IFERROR(VLOOKUP($Q7,'Rd3 Wodonga'!$C$2:$AE$31,29,0),0)</f>
        <v>75</v>
      </c>
      <c r="I7" s="4">
        <f>IFERROR(VLOOKUP($Q7,#REF!,27,0),0)</f>
        <v>0</v>
      </c>
      <c r="J7" s="4">
        <f>IFERROR(VLOOKUP($Q7,#REF!,27,0),0)</f>
        <v>0</v>
      </c>
      <c r="K7" s="4">
        <f>IFERROR(VLOOKUP($Q7,#REF!,27,0),0)</f>
        <v>0</v>
      </c>
      <c r="L7" s="4">
        <f>IFERROR(VLOOKUP($Q7,#REF!,27,0),0)</f>
        <v>0</v>
      </c>
      <c r="M7" s="4">
        <f>IFERROR(VLOOKUP($Q7,#REF!,27,0),0)</f>
        <v>0</v>
      </c>
      <c r="N7" s="4">
        <f>IFERROR(VLOOKUP($Q7,#REF!,27,0),0)</f>
        <v>0</v>
      </c>
      <c r="O7" s="4">
        <f>IFERROR(VLOOKUP($Q7,#REF!,27,0),0)</f>
        <v>0</v>
      </c>
      <c r="P7" s="239">
        <f>IFERROR(VLOOKUP($Q7,#REF!,27,0),0)</f>
        <v>0</v>
      </c>
      <c r="Q7" s="5" t="str">
        <f t="shared" si="1"/>
        <v>peter dannock</v>
      </c>
    </row>
    <row r="8" spans="1:18" s="5" customFormat="1" x14ac:dyDescent="0.2">
      <c r="A8" s="263">
        <v>5</v>
      </c>
      <c r="B8" s="265" t="s">
        <v>77</v>
      </c>
      <c r="C8" s="236" t="s">
        <v>78</v>
      </c>
      <c r="D8" s="4" t="s">
        <v>42</v>
      </c>
      <c r="E8" s="282">
        <f t="shared" si="0"/>
        <v>210</v>
      </c>
      <c r="F8" s="285">
        <f>IFERROR(VLOOKUP($Q8,'Rd1 PI'!$C$2:$AE$28,29,0),0)</f>
        <v>55</v>
      </c>
      <c r="G8" s="4">
        <f>IFERROR(VLOOKUP($Q8,'Rd2 Sandown'!$C$2:$AE$28,29,0),0)</f>
        <v>80</v>
      </c>
      <c r="H8" s="4">
        <f>IFERROR(VLOOKUP($Q8,'Rd3 Wodonga'!$C$2:$AE$31,29,0),0)</f>
        <v>75</v>
      </c>
      <c r="I8" s="4">
        <f>IFERROR(VLOOKUP($Q8,#REF!,27,0),0)</f>
        <v>0</v>
      </c>
      <c r="J8" s="4">
        <f>IFERROR(VLOOKUP($Q8,#REF!,27,0),0)</f>
        <v>0</v>
      </c>
      <c r="K8" s="4">
        <f>IFERROR(VLOOKUP($Q8,#REF!,27,0),0)</f>
        <v>0</v>
      </c>
      <c r="L8" s="4">
        <f>IFERROR(VLOOKUP($Q8,#REF!,27,0),0)</f>
        <v>0</v>
      </c>
      <c r="M8" s="4">
        <f>IFERROR(VLOOKUP($Q8,#REF!,27,0),0)</f>
        <v>0</v>
      </c>
      <c r="N8" s="4">
        <f>IFERROR(VLOOKUP($Q8,#REF!,27,0),0)</f>
        <v>0</v>
      </c>
      <c r="O8" s="4">
        <f>IFERROR(VLOOKUP($Q8,#REF!,27,0),0)</f>
        <v>0</v>
      </c>
      <c r="P8" s="239">
        <f>IFERROR(VLOOKUP($Q8,#REF!,27,0),0)</f>
        <v>0</v>
      </c>
      <c r="Q8" s="5" t="str">
        <f t="shared" si="1"/>
        <v>alan conrad</v>
      </c>
    </row>
    <row r="9" spans="1:18" s="5" customFormat="1" x14ac:dyDescent="0.2">
      <c r="A9" s="263">
        <v>7</v>
      </c>
      <c r="B9" s="265" t="s">
        <v>163</v>
      </c>
      <c r="C9" s="236" t="s">
        <v>160</v>
      </c>
      <c r="D9" s="4" t="s">
        <v>5</v>
      </c>
      <c r="E9" s="282">
        <f t="shared" si="0"/>
        <v>190</v>
      </c>
      <c r="F9" s="285">
        <f>IFERROR(VLOOKUP($Q9,'Rd1 PI'!$C$2:$AE$28,29,0),0)</f>
        <v>65</v>
      </c>
      <c r="G9" s="4">
        <f>IFERROR(VLOOKUP($Q9,'Rd2 Sandown'!$C$2:$AE$28,29,0),0)</f>
        <v>50</v>
      </c>
      <c r="H9" s="4">
        <f>IFERROR(VLOOKUP($Q9,'Rd3 Wodonga'!$C$2:$AE$31,29,0),0)</f>
        <v>75</v>
      </c>
      <c r="I9" s="4">
        <f>IFERROR(VLOOKUP($Q9,#REF!,27,0),0)</f>
        <v>0</v>
      </c>
      <c r="J9" s="4">
        <f>IFERROR(VLOOKUP($Q9,#REF!,27,0),0)</f>
        <v>0</v>
      </c>
      <c r="K9" s="4">
        <f>IFERROR(VLOOKUP($Q9,#REF!,27,0),0)</f>
        <v>0</v>
      </c>
      <c r="L9" s="4">
        <f>IFERROR(VLOOKUP($Q9,#REF!,27,0),0)</f>
        <v>0</v>
      </c>
      <c r="M9" s="4">
        <f>IFERROR(VLOOKUP($Q9,#REF!,27,0),0)</f>
        <v>0</v>
      </c>
      <c r="N9" s="4">
        <f>IFERROR(VLOOKUP($Q9,#REF!,27,0),0)</f>
        <v>0</v>
      </c>
      <c r="O9" s="4">
        <f>IFERROR(VLOOKUP($Q9,#REF!,27,0),0)</f>
        <v>0</v>
      </c>
      <c r="P9" s="239">
        <f>IFERROR(VLOOKUP($Q9,#REF!,27,0),0)</f>
        <v>0</v>
      </c>
      <c r="Q9" s="5" t="str">
        <f t="shared" si="1"/>
        <v>john downes</v>
      </c>
    </row>
    <row r="10" spans="1:18" s="5" customFormat="1" x14ac:dyDescent="0.2">
      <c r="A10" s="263">
        <v>8</v>
      </c>
      <c r="B10" s="265" t="s">
        <v>27</v>
      </c>
      <c r="C10" s="236" t="s">
        <v>28</v>
      </c>
      <c r="D10" s="4" t="s">
        <v>5</v>
      </c>
      <c r="E10" s="282">
        <f t="shared" si="0"/>
        <v>185</v>
      </c>
      <c r="F10" s="285">
        <f>IFERROR(VLOOKUP($Q10,'Rd1 PI'!$C$2:$AE$28,29,0),0)</f>
        <v>90</v>
      </c>
      <c r="G10" s="4">
        <f>IFERROR(VLOOKUP($Q10,'Rd2 Sandown'!$C$2:$AE$28,29,0),0)</f>
        <v>95</v>
      </c>
      <c r="H10" s="4">
        <f>IFERROR(VLOOKUP($Q10,'Rd3 Wodonga'!$C$2:$AE$31,29,0),0)</f>
        <v>0</v>
      </c>
      <c r="I10" s="4">
        <f>IFERROR(VLOOKUP($Q10,#REF!,27,0),0)</f>
        <v>0</v>
      </c>
      <c r="J10" s="4">
        <f>IFERROR(VLOOKUP($Q10,#REF!,27,0),0)</f>
        <v>0</v>
      </c>
      <c r="K10" s="4">
        <f>IFERROR(VLOOKUP($Q10,#REF!,27,0),0)</f>
        <v>0</v>
      </c>
      <c r="L10" s="4">
        <f>IFERROR(VLOOKUP($Q10,#REF!,27,0),0)</f>
        <v>0</v>
      </c>
      <c r="M10" s="4">
        <f>IFERROR(VLOOKUP($Q10,#REF!,27,0),0)</f>
        <v>0</v>
      </c>
      <c r="N10" s="4">
        <f>IFERROR(VLOOKUP($Q10,#REF!,27,0),0)</f>
        <v>0</v>
      </c>
      <c r="O10" s="4">
        <f>IFERROR(VLOOKUP($Q10,#REF!,27,0),0)</f>
        <v>0</v>
      </c>
      <c r="P10" s="239">
        <f>IFERROR(VLOOKUP($Q10,#REF!,27,0),0)</f>
        <v>0</v>
      </c>
      <c r="Q10" s="5" t="str">
        <f t="shared" si="1"/>
        <v>simeon ouzas</v>
      </c>
    </row>
    <row r="11" spans="1:18" s="5" customFormat="1" x14ac:dyDescent="0.2">
      <c r="A11" s="263">
        <v>9</v>
      </c>
      <c r="B11" s="265" t="s">
        <v>250</v>
      </c>
      <c r="C11" s="236" t="s">
        <v>251</v>
      </c>
      <c r="D11" s="4" t="s">
        <v>41</v>
      </c>
      <c r="E11" s="282">
        <f t="shared" si="0"/>
        <v>165</v>
      </c>
      <c r="F11" s="285">
        <f>IFERROR(VLOOKUP($Q11,'Rd1 PI'!$C$2:$AE$28,29,0),0)</f>
        <v>0</v>
      </c>
      <c r="G11" s="4">
        <f>IFERROR(VLOOKUP($Q11,'Rd2 Sandown'!$C$2:$AE$28,29,0),0)</f>
        <v>90</v>
      </c>
      <c r="H11" s="4">
        <f>IFERROR(VLOOKUP($Q11,'Rd3 Wodonga'!$C$2:$AE$31,29,0),0)</f>
        <v>75</v>
      </c>
      <c r="I11" s="4">
        <f>IFERROR(VLOOKUP($Q11,#REF!,27,0),0)</f>
        <v>0</v>
      </c>
      <c r="J11" s="4">
        <f>IFERROR(VLOOKUP($Q11,#REF!,27,0),0)</f>
        <v>0</v>
      </c>
      <c r="K11" s="4">
        <f>IFERROR(VLOOKUP($Q11,#REF!,27,0),0)</f>
        <v>0</v>
      </c>
      <c r="L11" s="4">
        <f>IFERROR(VLOOKUP($Q11,#REF!,27,0),0)</f>
        <v>0</v>
      </c>
      <c r="M11" s="4">
        <f>IFERROR(VLOOKUP($Q11,#REF!,27,0),0)</f>
        <v>0</v>
      </c>
      <c r="N11" s="4">
        <f>IFERROR(VLOOKUP($Q11,#REF!,27,0),0)</f>
        <v>0</v>
      </c>
      <c r="O11" s="4">
        <f>IFERROR(VLOOKUP($Q11,#REF!,27,0),0)</f>
        <v>0</v>
      </c>
      <c r="P11" s="239">
        <f>IFERROR(VLOOKUP($Q11,#REF!,27,0),0)</f>
        <v>0</v>
      </c>
      <c r="Q11" s="5" t="str">
        <f t="shared" si="1"/>
        <v>gavin newman</v>
      </c>
    </row>
    <row r="12" spans="1:18" s="5" customFormat="1" x14ac:dyDescent="0.2">
      <c r="A12" s="263">
        <v>9</v>
      </c>
      <c r="B12" s="265" t="s">
        <v>256</v>
      </c>
      <c r="C12" s="236" t="s">
        <v>257</v>
      </c>
      <c r="D12" s="4" t="s">
        <v>5</v>
      </c>
      <c r="E12" s="282">
        <f t="shared" si="0"/>
        <v>165</v>
      </c>
      <c r="F12" s="285">
        <f>IFERROR(VLOOKUP($Q12,'Rd1 PI'!$C$2:$AE$28,29,0),0)</f>
        <v>0</v>
      </c>
      <c r="G12" s="4">
        <f>IFERROR(VLOOKUP($Q12,'Rd2 Sandown'!$C$2:$AE$28,29,0),0)</f>
        <v>65</v>
      </c>
      <c r="H12" s="4">
        <f>IFERROR(VLOOKUP($Q12,'Rd3 Wodonga'!$C$2:$AE$31,29,0),0)</f>
        <v>100</v>
      </c>
      <c r="I12" s="4">
        <f>IFERROR(VLOOKUP($Q12,#REF!,27,0),0)</f>
        <v>0</v>
      </c>
      <c r="J12" s="4">
        <f>IFERROR(VLOOKUP($Q12,#REF!,27,0),0)</f>
        <v>0</v>
      </c>
      <c r="K12" s="4">
        <f>IFERROR(VLOOKUP($Q12,#REF!,27,0),0)</f>
        <v>0</v>
      </c>
      <c r="L12" s="4">
        <f>IFERROR(VLOOKUP($Q12,#REF!,27,0),0)</f>
        <v>0</v>
      </c>
      <c r="M12" s="4">
        <f>IFERROR(VLOOKUP($Q12,#REF!,27,0),0)</f>
        <v>0</v>
      </c>
      <c r="N12" s="4">
        <f>IFERROR(VLOOKUP($Q12,#REF!,27,0),0)</f>
        <v>0</v>
      </c>
      <c r="O12" s="4">
        <f>IFERROR(VLOOKUP($Q12,#REF!,27,0),0)</f>
        <v>0</v>
      </c>
      <c r="P12" s="239">
        <f>IFERROR(VLOOKUP($Q12,#REF!,27,0),0)</f>
        <v>0</v>
      </c>
      <c r="Q12" s="5" t="str">
        <f t="shared" si="1"/>
        <v>adrian zadro</v>
      </c>
    </row>
    <row r="13" spans="1:18" s="5" customFormat="1" x14ac:dyDescent="0.2">
      <c r="A13" s="263">
        <v>11</v>
      </c>
      <c r="B13" s="265" t="s">
        <v>159</v>
      </c>
      <c r="C13" s="236" t="s">
        <v>160</v>
      </c>
      <c r="D13" s="4" t="s">
        <v>128</v>
      </c>
      <c r="E13" s="282">
        <f t="shared" si="0"/>
        <v>160</v>
      </c>
      <c r="F13" s="285">
        <f>IFERROR(VLOOKUP($Q13,'Rd1 PI'!$C$2:$AE$28,29,0),0)</f>
        <v>35</v>
      </c>
      <c r="G13" s="4">
        <f>IFERROR(VLOOKUP($Q13,'Rd2 Sandown'!$C$2:$AE$28,29,0),0)</f>
        <v>50</v>
      </c>
      <c r="H13" s="4">
        <f>IFERROR(VLOOKUP($Q13,'Rd3 Wodonga'!$C$2:$AE$31,29,0),0)</f>
        <v>75</v>
      </c>
      <c r="I13" s="4">
        <f>IFERROR(VLOOKUP($Q13,#REF!,27,0),0)</f>
        <v>0</v>
      </c>
      <c r="J13" s="4">
        <f>IFERROR(VLOOKUP($Q13,#REF!,27,0),0)</f>
        <v>0</v>
      </c>
      <c r="K13" s="4">
        <f>IFERROR(VLOOKUP($Q13,#REF!,27,0),0)</f>
        <v>0</v>
      </c>
      <c r="L13" s="4">
        <f>IFERROR(VLOOKUP($Q13,#REF!,27,0),0)</f>
        <v>0</v>
      </c>
      <c r="M13" s="4">
        <f>IFERROR(VLOOKUP($Q13,#REF!,27,0),0)</f>
        <v>0</v>
      </c>
      <c r="N13" s="4">
        <f>IFERROR(VLOOKUP($Q13,#REF!,27,0),0)</f>
        <v>0</v>
      </c>
      <c r="O13" s="4">
        <f>IFERROR(VLOOKUP($Q13,#REF!,27,0),0)</f>
        <v>0</v>
      </c>
      <c r="P13" s="239">
        <f>IFERROR(VLOOKUP($Q13,#REF!,27,0),0)</f>
        <v>0</v>
      </c>
      <c r="Q13" s="5" t="str">
        <f t="shared" si="1"/>
        <v>robert downes</v>
      </c>
    </row>
    <row r="14" spans="1:18" s="5" customFormat="1" x14ac:dyDescent="0.2">
      <c r="A14" s="263">
        <v>12</v>
      </c>
      <c r="B14" s="265" t="s">
        <v>153</v>
      </c>
      <c r="C14" s="236" t="s">
        <v>154</v>
      </c>
      <c r="D14" s="4" t="s">
        <v>124</v>
      </c>
      <c r="E14" s="282">
        <f t="shared" si="0"/>
        <v>155</v>
      </c>
      <c r="F14" s="285">
        <f>IFERROR(VLOOKUP($Q14,'Rd1 PI'!$C$2:$AE$28,29,0),0)</f>
        <v>65</v>
      </c>
      <c r="G14" s="4">
        <f>IFERROR(VLOOKUP($Q14,'Rd2 Sandown'!$C$2:$AE$28,29,0),0)</f>
        <v>90</v>
      </c>
      <c r="H14" s="4">
        <f>IFERROR(VLOOKUP($Q14,'Rd3 Wodonga'!$C$2:$AE$31,29,0),0)</f>
        <v>0</v>
      </c>
      <c r="I14" s="4">
        <f>IFERROR(VLOOKUP($Q14,#REF!,27,0),0)</f>
        <v>0</v>
      </c>
      <c r="J14" s="4">
        <f>IFERROR(VLOOKUP($Q14,#REF!,27,0),0)</f>
        <v>0</v>
      </c>
      <c r="K14" s="4">
        <f>IFERROR(VLOOKUP($Q14,#REF!,27,0),0)</f>
        <v>0</v>
      </c>
      <c r="L14" s="4">
        <f>IFERROR(VLOOKUP($Q14,#REF!,27,0),0)</f>
        <v>0</v>
      </c>
      <c r="M14" s="4">
        <f>IFERROR(VLOOKUP($Q14,#REF!,27,0),0)</f>
        <v>0</v>
      </c>
      <c r="N14" s="4">
        <f>IFERROR(VLOOKUP($Q14,#REF!,27,0),0)</f>
        <v>0</v>
      </c>
      <c r="O14" s="4">
        <f>IFERROR(VLOOKUP($Q14,#REF!,27,0),0)</f>
        <v>0</v>
      </c>
      <c r="P14" s="239">
        <f>IFERROR(VLOOKUP($Q14,#REF!,27,0),0)</f>
        <v>0</v>
      </c>
      <c r="Q14" s="5" t="str">
        <f t="shared" si="1"/>
        <v>hung do</v>
      </c>
    </row>
    <row r="15" spans="1:18" s="5" customFormat="1" x14ac:dyDescent="0.2">
      <c r="A15" s="263">
        <v>13</v>
      </c>
      <c r="B15" s="265" t="s">
        <v>161</v>
      </c>
      <c r="C15" s="236" t="s">
        <v>162</v>
      </c>
      <c r="D15" s="4" t="s">
        <v>13</v>
      </c>
      <c r="E15" s="282">
        <f t="shared" si="0"/>
        <v>145</v>
      </c>
      <c r="F15" s="285">
        <f>IFERROR(VLOOKUP($Q15,'Rd1 PI'!$C$2:$AE$28,29,0),0)</f>
        <v>70</v>
      </c>
      <c r="G15" s="4">
        <f>IFERROR(VLOOKUP($Q15,'Rd2 Sandown'!$C$2:$AE$28,29,0),0)</f>
        <v>0</v>
      </c>
      <c r="H15" s="4">
        <f>IFERROR(VLOOKUP($Q15,'Rd3 Wodonga'!$C$2:$AE$31,29,0),0)</f>
        <v>75</v>
      </c>
      <c r="I15" s="4">
        <f>IFERROR(VLOOKUP($Q15,#REF!,27,0),0)</f>
        <v>0</v>
      </c>
      <c r="J15" s="4">
        <f>IFERROR(VLOOKUP($Q15,#REF!,27,0),0)</f>
        <v>0</v>
      </c>
      <c r="K15" s="4">
        <f>IFERROR(VLOOKUP($Q15,#REF!,27,0),0)</f>
        <v>0</v>
      </c>
      <c r="L15" s="4">
        <f>IFERROR(VLOOKUP($Q15,#REF!,27,0),0)</f>
        <v>0</v>
      </c>
      <c r="M15" s="4">
        <f>IFERROR(VLOOKUP($Q15,#REF!,27,0),0)</f>
        <v>0</v>
      </c>
      <c r="N15" s="4">
        <f>IFERROR(VLOOKUP($Q15,#REF!,27,0),0)</f>
        <v>0</v>
      </c>
      <c r="O15" s="4">
        <f>IFERROR(VLOOKUP($Q15,#REF!,27,0),0)</f>
        <v>0</v>
      </c>
      <c r="P15" s="239">
        <f>IFERROR(VLOOKUP($Q15,#REF!,27,0),0)</f>
        <v>0</v>
      </c>
      <c r="Q15" s="5" t="str">
        <f t="shared" si="1"/>
        <v>paul ledwith</v>
      </c>
    </row>
    <row r="16" spans="1:18" s="5" customFormat="1" x14ac:dyDescent="0.2">
      <c r="A16" s="263">
        <v>14</v>
      </c>
      <c r="B16" s="265" t="s">
        <v>151</v>
      </c>
      <c r="C16" s="236" t="s">
        <v>152</v>
      </c>
      <c r="D16" s="4" t="s">
        <v>21</v>
      </c>
      <c r="E16" s="282">
        <f t="shared" si="0"/>
        <v>100</v>
      </c>
      <c r="F16" s="285">
        <f>IFERROR(VLOOKUP($Q16,'Rd1 PI'!$C$2:$AE$28,29,0),0)</f>
        <v>50</v>
      </c>
      <c r="G16" s="4">
        <f>IFERROR(VLOOKUP($Q16,'Rd2 Sandown'!$C$2:$AE$28,29,0),0)</f>
        <v>50</v>
      </c>
      <c r="H16" s="4">
        <f>IFERROR(VLOOKUP($Q16,'Rd3 Wodonga'!$C$2:$AE$31,29,0),0)</f>
        <v>0</v>
      </c>
      <c r="I16" s="4">
        <f>IFERROR(VLOOKUP($Q16,#REF!,27,0),0)</f>
        <v>0</v>
      </c>
      <c r="J16" s="4">
        <f>IFERROR(VLOOKUP($Q16,#REF!,27,0),0)</f>
        <v>0</v>
      </c>
      <c r="K16" s="4">
        <f>IFERROR(VLOOKUP($Q16,#REF!,27,0),0)</f>
        <v>0</v>
      </c>
      <c r="L16" s="4">
        <f>IFERROR(VLOOKUP($Q16,#REF!,27,0),0)</f>
        <v>0</v>
      </c>
      <c r="M16" s="4">
        <f>IFERROR(VLOOKUP($Q16,#REF!,27,0),0)</f>
        <v>0</v>
      </c>
      <c r="N16" s="4">
        <f>IFERROR(VLOOKUP($Q16,#REF!,27,0),0)</f>
        <v>0</v>
      </c>
      <c r="O16" s="4">
        <f>IFERROR(VLOOKUP($Q16,#REF!,27,0),0)</f>
        <v>0</v>
      </c>
      <c r="P16" s="239">
        <f>IFERROR(VLOOKUP($Q16,#REF!,27,0),0)</f>
        <v>0</v>
      </c>
      <c r="Q16" s="5" t="str">
        <f t="shared" si="1"/>
        <v>max lloyd</v>
      </c>
    </row>
    <row r="17" spans="1:18" s="5" customFormat="1" x14ac:dyDescent="0.2">
      <c r="A17" s="263">
        <v>15</v>
      </c>
      <c r="B17" s="265" t="s">
        <v>159</v>
      </c>
      <c r="C17" s="236" t="s">
        <v>260</v>
      </c>
      <c r="D17" s="4" t="s">
        <v>3</v>
      </c>
      <c r="E17" s="282">
        <f t="shared" si="0"/>
        <v>90</v>
      </c>
      <c r="F17" s="285">
        <f>IFERROR(VLOOKUP($Q17,'Rd1 PI'!$C$2:$AE$28,29,0),0)</f>
        <v>0</v>
      </c>
      <c r="G17" s="4">
        <f>IFERROR(VLOOKUP($Q17,'Rd2 Sandown'!$C$2:$AE$28,29,0),0)</f>
        <v>90</v>
      </c>
      <c r="H17" s="4">
        <f>IFERROR(VLOOKUP($Q17,'Rd3 Wodonga'!$C$2:$AE$31,29,0),0)</f>
        <v>0</v>
      </c>
      <c r="I17" s="4">
        <f>IFERROR(VLOOKUP($Q17,#REF!,27,0),0)</f>
        <v>0</v>
      </c>
      <c r="J17" s="4">
        <f>IFERROR(VLOOKUP($Q17,#REF!,27,0),0)</f>
        <v>0</v>
      </c>
      <c r="K17" s="4">
        <f>IFERROR(VLOOKUP($Q17,#REF!,27,0),0)</f>
        <v>0</v>
      </c>
      <c r="L17" s="4">
        <f>IFERROR(VLOOKUP($Q17,#REF!,27,0),0)</f>
        <v>0</v>
      </c>
      <c r="M17" s="4">
        <f>IFERROR(VLOOKUP($Q17,#REF!,27,0),0)</f>
        <v>0</v>
      </c>
      <c r="N17" s="4">
        <f>IFERROR(VLOOKUP($Q17,#REF!,27,0),0)</f>
        <v>0</v>
      </c>
      <c r="O17" s="4">
        <f>IFERROR(VLOOKUP($Q17,#REF!,27,0),0)</f>
        <v>0</v>
      </c>
      <c r="P17" s="239">
        <f>IFERROR(VLOOKUP($Q17,#REF!,27,0),0)</f>
        <v>0</v>
      </c>
      <c r="Q17" s="5" t="str">
        <f t="shared" si="1"/>
        <v>robert mason</v>
      </c>
    </row>
    <row r="18" spans="1:18" s="5" customFormat="1" x14ac:dyDescent="0.2">
      <c r="A18" s="263">
        <v>16</v>
      </c>
      <c r="B18" s="265" t="s">
        <v>157</v>
      </c>
      <c r="C18" s="236" t="s">
        <v>158</v>
      </c>
      <c r="D18" s="4" t="s">
        <v>124</v>
      </c>
      <c r="E18" s="282">
        <f t="shared" si="0"/>
        <v>85</v>
      </c>
      <c r="F18" s="285">
        <f>IFERROR(VLOOKUP($Q18,'Rd1 PI'!$C$2:$AE$28,29,0),0)</f>
        <v>5</v>
      </c>
      <c r="G18" s="4">
        <f>IFERROR(VLOOKUP($Q18,'Rd2 Sandown'!$C$2:$AE$28,29,0),0)</f>
        <v>5</v>
      </c>
      <c r="H18" s="4">
        <f>IFERROR(VLOOKUP($Q18,'Rd3 Wodonga'!$C$2:$AE$31,29,0),0)</f>
        <v>75</v>
      </c>
      <c r="I18" s="4">
        <f>IFERROR(VLOOKUP($Q18,#REF!,27,0),0)</f>
        <v>0</v>
      </c>
      <c r="J18" s="4">
        <f>IFERROR(VLOOKUP($Q18,#REF!,27,0),0)</f>
        <v>0</v>
      </c>
      <c r="K18" s="4">
        <f>IFERROR(VLOOKUP($Q18,#REF!,27,0),0)</f>
        <v>0</v>
      </c>
      <c r="L18" s="4">
        <f>IFERROR(VLOOKUP($Q18,#REF!,27,0),0)</f>
        <v>0</v>
      </c>
      <c r="M18" s="4">
        <f>IFERROR(VLOOKUP($Q18,#REF!,27,0),0)</f>
        <v>0</v>
      </c>
      <c r="N18" s="4">
        <f>IFERROR(VLOOKUP($Q18,#REF!,27,0),0)</f>
        <v>0</v>
      </c>
      <c r="O18" s="4">
        <f>IFERROR(VLOOKUP($Q18,#REF!,27,0),0)</f>
        <v>0</v>
      </c>
      <c r="P18" s="239">
        <f>IFERROR(VLOOKUP($Q18,#REF!,27,0),0)</f>
        <v>0</v>
      </c>
      <c r="Q18" s="5" t="str">
        <f t="shared" si="1"/>
        <v>craig girvan</v>
      </c>
    </row>
    <row r="19" spans="1:18" s="5" customFormat="1" x14ac:dyDescent="0.2">
      <c r="A19" s="263">
        <v>17</v>
      </c>
      <c r="B19" s="265" t="s">
        <v>248</v>
      </c>
      <c r="C19" s="236" t="s">
        <v>249</v>
      </c>
      <c r="D19" s="4" t="s">
        <v>14</v>
      </c>
      <c r="E19" s="282">
        <f t="shared" si="0"/>
        <v>80</v>
      </c>
      <c r="F19" s="285">
        <f>IFERROR(VLOOKUP($Q19,'Rd1 PI'!$C$2:$AE$28,29,0),0)</f>
        <v>0</v>
      </c>
      <c r="G19" s="4">
        <f>IFERROR(VLOOKUP($Q19,'Rd2 Sandown'!$C$2:$AE$28,29,0),0)</f>
        <v>65</v>
      </c>
      <c r="H19" s="4">
        <f>IFERROR(VLOOKUP($Q19,'Rd3 Wodonga'!$C$2:$AE$31,29,0),0)</f>
        <v>15</v>
      </c>
      <c r="I19" s="4">
        <f>IFERROR(VLOOKUP($Q19,#REF!,27,0),0)</f>
        <v>0</v>
      </c>
      <c r="J19" s="4">
        <f>IFERROR(VLOOKUP($Q19,#REF!,27,0),0)</f>
        <v>0</v>
      </c>
      <c r="K19" s="4">
        <f>IFERROR(VLOOKUP($Q19,#REF!,27,0),0)</f>
        <v>0</v>
      </c>
      <c r="L19" s="4">
        <f>IFERROR(VLOOKUP($Q19,#REF!,27,0),0)</f>
        <v>0</v>
      </c>
      <c r="M19" s="4">
        <f>IFERROR(VLOOKUP($Q19,#REF!,27,0),0)</f>
        <v>0</v>
      </c>
      <c r="N19" s="4">
        <f>IFERROR(VLOOKUP($Q19,#REF!,27,0),0)</f>
        <v>0</v>
      </c>
      <c r="O19" s="4">
        <f>IFERROR(VLOOKUP($Q19,#REF!,27,0),0)</f>
        <v>0</v>
      </c>
      <c r="P19" s="239">
        <f>IFERROR(VLOOKUP($Q19,#REF!,27,0),0)</f>
        <v>0</v>
      </c>
      <c r="Q19" s="5" t="str">
        <f t="shared" si="1"/>
        <v>tim meaden</v>
      </c>
    </row>
    <row r="20" spans="1:18" s="5" customFormat="1" x14ac:dyDescent="0.2">
      <c r="A20" s="263">
        <v>17</v>
      </c>
      <c r="B20" s="265" t="s">
        <v>252</v>
      </c>
      <c r="C20" s="236" t="s">
        <v>253</v>
      </c>
      <c r="D20" s="4" t="s">
        <v>124</v>
      </c>
      <c r="E20" s="282">
        <f t="shared" si="0"/>
        <v>80</v>
      </c>
      <c r="F20" s="285">
        <f>IFERROR(VLOOKUP($Q20,'Rd1 PI'!$C$2:$AE$28,29,0),0)</f>
        <v>0</v>
      </c>
      <c r="G20" s="4">
        <f>IFERROR(VLOOKUP($Q20,'Rd2 Sandown'!$C$2:$AE$28,29,0),0)</f>
        <v>35</v>
      </c>
      <c r="H20" s="4">
        <f>IFERROR(VLOOKUP($Q20,'Rd3 Wodonga'!$C$2:$AE$31,29,0),0)</f>
        <v>45</v>
      </c>
      <c r="I20" s="4">
        <f>IFERROR(VLOOKUP($Q20,#REF!,27,0),0)</f>
        <v>0</v>
      </c>
      <c r="J20" s="4">
        <f>IFERROR(VLOOKUP($Q20,#REF!,27,0),0)</f>
        <v>0</v>
      </c>
      <c r="K20" s="4">
        <f>IFERROR(VLOOKUP($Q20,#REF!,27,0),0)</f>
        <v>0</v>
      </c>
      <c r="L20" s="4">
        <f>IFERROR(VLOOKUP($Q20,#REF!,27,0),0)</f>
        <v>0</v>
      </c>
      <c r="M20" s="4">
        <f>IFERROR(VLOOKUP($Q20,#REF!,27,0),0)</f>
        <v>0</v>
      </c>
      <c r="N20" s="4">
        <f>IFERROR(VLOOKUP($Q20,#REF!,27,0),0)</f>
        <v>0</v>
      </c>
      <c r="O20" s="4">
        <f>IFERROR(VLOOKUP($Q20,#REF!,27,0),0)</f>
        <v>0</v>
      </c>
      <c r="P20" s="239">
        <f>IFERROR(VLOOKUP($Q20,#REF!,27,0),0)</f>
        <v>0</v>
      </c>
      <c r="Q20" s="5" t="str">
        <f t="shared" si="1"/>
        <v>ian vague</v>
      </c>
    </row>
    <row r="21" spans="1:18" s="5" customFormat="1" x14ac:dyDescent="0.2">
      <c r="A21" s="263">
        <v>19</v>
      </c>
      <c r="B21" s="265" t="s">
        <v>75</v>
      </c>
      <c r="C21" s="236" t="s">
        <v>76</v>
      </c>
      <c r="D21" s="4" t="s">
        <v>42</v>
      </c>
      <c r="E21" s="282">
        <f t="shared" si="0"/>
        <v>70</v>
      </c>
      <c r="F21" s="285">
        <f>IFERROR(VLOOKUP($Q21,'Rd1 PI'!$C$2:$AE$28,29,0),0)</f>
        <v>70</v>
      </c>
      <c r="G21" s="4">
        <f>IFERROR(VLOOKUP($Q21,'Rd2 Sandown'!$C$2:$AE$28,29,0),0)</f>
        <v>0</v>
      </c>
      <c r="H21" s="4">
        <f>IFERROR(VLOOKUP($Q21,'Rd3 Wodonga'!$C$2:$AE$31,29,0),0)</f>
        <v>0</v>
      </c>
      <c r="I21" s="4">
        <f>IFERROR(VLOOKUP($Q21,#REF!,27,0),0)</f>
        <v>0</v>
      </c>
      <c r="J21" s="4">
        <f>IFERROR(VLOOKUP($Q21,#REF!,27,0),0)</f>
        <v>0</v>
      </c>
      <c r="K21" s="4">
        <f>IFERROR(VLOOKUP($Q21,#REF!,27,0),0)</f>
        <v>0</v>
      </c>
      <c r="L21" s="4">
        <f>IFERROR(VLOOKUP($Q21,#REF!,27,0),0)</f>
        <v>0</v>
      </c>
      <c r="M21" s="4">
        <f>IFERROR(VLOOKUP($Q21,#REF!,27,0),0)</f>
        <v>0</v>
      </c>
      <c r="N21" s="4">
        <f>IFERROR(VLOOKUP($Q21,#REF!,27,0),0)</f>
        <v>0</v>
      </c>
      <c r="O21" s="4">
        <f>IFERROR(VLOOKUP($Q21,#REF!,27,0),0)</f>
        <v>0</v>
      </c>
      <c r="P21" s="239">
        <f>IFERROR(VLOOKUP($Q21,#REF!,27,0),0)</f>
        <v>0</v>
      </c>
      <c r="Q21" s="5" t="str">
        <f t="shared" si="1"/>
        <v>randy stagno navarra</v>
      </c>
    </row>
    <row r="22" spans="1:18" s="5" customFormat="1" x14ac:dyDescent="0.2">
      <c r="A22" s="263">
        <v>20</v>
      </c>
      <c r="B22" s="265" t="s">
        <v>157</v>
      </c>
      <c r="C22" s="236" t="s">
        <v>258</v>
      </c>
      <c r="D22" s="4" t="s">
        <v>4</v>
      </c>
      <c r="E22" s="282">
        <f t="shared" si="0"/>
        <v>65</v>
      </c>
      <c r="F22" s="285">
        <f>IFERROR(VLOOKUP($Q22,'Rd1 PI'!$C$2:$AE$28,29,0),0)</f>
        <v>0</v>
      </c>
      <c r="G22" s="4">
        <f>IFERROR(VLOOKUP($Q22,'Rd2 Sandown'!$C$2:$AE$28,29,0),0)</f>
        <v>5</v>
      </c>
      <c r="H22" s="4">
        <f>IFERROR(VLOOKUP($Q22,'Rd3 Wodonga'!$C$2:$AE$31,29,0),0)</f>
        <v>60</v>
      </c>
      <c r="I22" s="4">
        <f>IFERROR(VLOOKUP($Q22,#REF!,27,0),0)</f>
        <v>0</v>
      </c>
      <c r="J22" s="4">
        <f>IFERROR(VLOOKUP($Q22,#REF!,27,0),0)</f>
        <v>0</v>
      </c>
      <c r="K22" s="4">
        <f>IFERROR(VLOOKUP($Q22,#REF!,27,0),0)</f>
        <v>0</v>
      </c>
      <c r="L22" s="4">
        <f>IFERROR(VLOOKUP($Q22,#REF!,27,0),0)</f>
        <v>0</v>
      </c>
      <c r="M22" s="4">
        <f>IFERROR(VLOOKUP($Q22,#REF!,27,0),0)</f>
        <v>0</v>
      </c>
      <c r="N22" s="4">
        <f>IFERROR(VLOOKUP($Q22,#REF!,27,0),0)</f>
        <v>0</v>
      </c>
      <c r="O22" s="4">
        <f>IFERROR(VLOOKUP($Q22,#REF!,27,0),0)</f>
        <v>0</v>
      </c>
      <c r="P22" s="239">
        <f>IFERROR(VLOOKUP($Q22,#REF!,27,0),0)</f>
        <v>0</v>
      </c>
      <c r="Q22" s="5" t="str">
        <f t="shared" si="1"/>
        <v>craig baird</v>
      </c>
    </row>
    <row r="23" spans="1:18" s="5" customFormat="1" x14ac:dyDescent="0.2">
      <c r="A23" s="263">
        <v>20</v>
      </c>
      <c r="B23" s="265" t="s">
        <v>163</v>
      </c>
      <c r="C23" s="236" t="s">
        <v>259</v>
      </c>
      <c r="D23" s="4" t="s">
        <v>40</v>
      </c>
      <c r="E23" s="282">
        <f t="shared" si="0"/>
        <v>65</v>
      </c>
      <c r="F23" s="285">
        <f>IFERROR(VLOOKUP($Q23,'Rd1 PI'!$C$2:$AE$28,29,0),0)</f>
        <v>0</v>
      </c>
      <c r="G23" s="4">
        <f>IFERROR(VLOOKUP($Q23,'Rd2 Sandown'!$C$2:$AE$28,29,0),0)</f>
        <v>5</v>
      </c>
      <c r="H23" s="4">
        <f>IFERROR(VLOOKUP($Q23,'Rd3 Wodonga'!$C$2:$AE$31,29,0),0)</f>
        <v>60</v>
      </c>
      <c r="I23" s="4">
        <f>IFERROR(VLOOKUP($Q23,#REF!,27,0),0)</f>
        <v>0</v>
      </c>
      <c r="J23" s="4">
        <f>IFERROR(VLOOKUP($Q23,#REF!,27,0),0)</f>
        <v>0</v>
      </c>
      <c r="K23" s="4">
        <f>IFERROR(VLOOKUP($Q23,#REF!,27,0),0)</f>
        <v>0</v>
      </c>
      <c r="L23" s="4">
        <f>IFERROR(VLOOKUP($Q23,#REF!,27,0),0)</f>
        <v>0</v>
      </c>
      <c r="M23" s="4">
        <f>IFERROR(VLOOKUP($Q23,#REF!,27,0),0)</f>
        <v>0</v>
      </c>
      <c r="N23" s="4">
        <f>IFERROR(VLOOKUP($Q23,#REF!,27,0),0)</f>
        <v>0</v>
      </c>
      <c r="O23" s="4">
        <f>IFERROR(VLOOKUP($Q23,#REF!,27,0),0)</f>
        <v>0</v>
      </c>
      <c r="P23" s="239">
        <f>IFERROR(VLOOKUP($Q23,#REF!,27,0),0)</f>
        <v>0</v>
      </c>
      <c r="Q23" s="5" t="str">
        <f t="shared" si="1"/>
        <v>john mcbreen</v>
      </c>
    </row>
    <row r="24" spans="1:18" s="5" customFormat="1" x14ac:dyDescent="0.2">
      <c r="A24" s="263">
        <v>22</v>
      </c>
      <c r="B24" s="265" t="s">
        <v>317</v>
      </c>
      <c r="C24" s="236" t="s">
        <v>318</v>
      </c>
      <c r="D24" s="4" t="s">
        <v>41</v>
      </c>
      <c r="E24" s="282">
        <f t="shared" si="0"/>
        <v>45</v>
      </c>
      <c r="F24" s="285">
        <f>IFERROR(VLOOKUP($Q24,'Rd1 PI'!$C$2:$AE$28,29,0),0)</f>
        <v>0</v>
      </c>
      <c r="G24" s="4">
        <f>IFERROR(VLOOKUP($Q24,'Rd2 Sandown'!$C$2:$AE$28,29,0),0)</f>
        <v>0</v>
      </c>
      <c r="H24" s="4">
        <f>IFERROR(VLOOKUP($Q24,'Rd3 Wodonga'!$C$2:$AE$31,29,0),0)</f>
        <v>45</v>
      </c>
      <c r="I24" s="4">
        <f>IFERROR(VLOOKUP($Q24,#REF!,27,0),0)</f>
        <v>0</v>
      </c>
      <c r="J24" s="4">
        <f>IFERROR(VLOOKUP($Q24,#REF!,27,0),0)</f>
        <v>0</v>
      </c>
      <c r="K24" s="4">
        <f>IFERROR(VLOOKUP($Q24,#REF!,27,0),0)</f>
        <v>0</v>
      </c>
      <c r="L24" s="4">
        <f>IFERROR(VLOOKUP($Q24,#REF!,27,0),0)</f>
        <v>0</v>
      </c>
      <c r="M24" s="4">
        <f>IFERROR(VLOOKUP($Q24,#REF!,27,0),0)</f>
        <v>0</v>
      </c>
      <c r="N24" s="4">
        <f>IFERROR(VLOOKUP($Q24,#REF!,27,0),0)</f>
        <v>0</v>
      </c>
      <c r="O24" s="4">
        <f>IFERROR(VLOOKUP($Q24,#REF!,27,0),0)</f>
        <v>0</v>
      </c>
      <c r="P24" s="239">
        <f>IFERROR(VLOOKUP($Q24,#REF!,27,0),0)</f>
        <v>0</v>
      </c>
      <c r="Q24" s="5" t="str">
        <f t="shared" si="1"/>
        <v>barry payne</v>
      </c>
    </row>
    <row r="25" spans="1:18" s="5" customFormat="1" x14ac:dyDescent="0.2">
      <c r="A25" s="263">
        <v>23</v>
      </c>
      <c r="B25" s="265" t="s">
        <v>88</v>
      </c>
      <c r="C25" s="236" t="s">
        <v>89</v>
      </c>
      <c r="D25" s="4" t="s">
        <v>16</v>
      </c>
      <c r="E25" s="282">
        <f t="shared" si="0"/>
        <v>20</v>
      </c>
      <c r="F25" s="285">
        <f>IFERROR(VLOOKUP($Q25,'Rd1 PI'!$C$2:$AE$28,29,0),0)</f>
        <v>20</v>
      </c>
      <c r="G25" s="4">
        <f>IFERROR(VLOOKUP($Q25,'Rd2 Sandown'!$C$2:$AE$28,29,0),0)</f>
        <v>0</v>
      </c>
      <c r="H25" s="4">
        <f>IFERROR(VLOOKUP($Q25,'Rd3 Wodonga'!$C$2:$AE$31,29,0),0)</f>
        <v>0</v>
      </c>
      <c r="I25" s="4">
        <f>IFERROR(VLOOKUP($Q25,#REF!,27,0),0)</f>
        <v>0</v>
      </c>
      <c r="J25" s="4">
        <f>IFERROR(VLOOKUP($Q25,#REF!,27,0),0)</f>
        <v>0</v>
      </c>
      <c r="K25" s="4">
        <f>IFERROR(VLOOKUP($Q25,#REF!,27,0),0)</f>
        <v>0</v>
      </c>
      <c r="L25" s="4">
        <f>IFERROR(VLOOKUP($Q25,#REF!,27,0),0)</f>
        <v>0</v>
      </c>
      <c r="M25" s="4">
        <f>IFERROR(VLOOKUP($Q25,#REF!,27,0),0)</f>
        <v>0</v>
      </c>
      <c r="N25" s="4">
        <f>IFERROR(VLOOKUP($Q25,#REF!,27,0),0)</f>
        <v>0</v>
      </c>
      <c r="O25" s="4">
        <f>IFERROR(VLOOKUP($Q25,#REF!,27,0),0)</f>
        <v>0</v>
      </c>
      <c r="P25" s="239">
        <f>IFERROR(VLOOKUP($Q25,#REF!,27,0),0)</f>
        <v>0</v>
      </c>
      <c r="Q25" s="5" t="str">
        <f t="shared" si="1"/>
        <v>steven cassar</v>
      </c>
    </row>
    <row r="26" spans="1:18" s="5" customFormat="1" x14ac:dyDescent="0.2">
      <c r="A26" s="263">
        <v>23</v>
      </c>
      <c r="B26" s="265" t="s">
        <v>254</v>
      </c>
      <c r="C26" s="236" t="s">
        <v>255</v>
      </c>
      <c r="D26" s="4" t="s">
        <v>41</v>
      </c>
      <c r="E26" s="282">
        <f t="shared" si="0"/>
        <v>20</v>
      </c>
      <c r="F26" s="285">
        <f>IFERROR(VLOOKUP($Q26,'Rd1 PI'!$C$2:$AE$28,29,0),0)</f>
        <v>0</v>
      </c>
      <c r="G26" s="4">
        <f>IFERROR(VLOOKUP($Q26,'Rd2 Sandown'!$C$2:$AE$28,29,0),0)</f>
        <v>5</v>
      </c>
      <c r="H26" s="4">
        <f>IFERROR(VLOOKUP($Q26,'Rd3 Wodonga'!$C$2:$AE$31,29,0),0)</f>
        <v>15</v>
      </c>
      <c r="I26" s="4">
        <f>IFERROR(VLOOKUP($Q26,#REF!,27,0),0)</f>
        <v>0</v>
      </c>
      <c r="J26" s="4">
        <f>IFERROR(VLOOKUP($Q26,#REF!,27,0),0)</f>
        <v>0</v>
      </c>
      <c r="K26" s="4">
        <f>IFERROR(VLOOKUP($Q26,#REF!,27,0),0)</f>
        <v>0</v>
      </c>
      <c r="L26" s="4">
        <f>IFERROR(VLOOKUP($Q26,#REF!,27,0),0)</f>
        <v>0</v>
      </c>
      <c r="M26" s="4">
        <f>IFERROR(VLOOKUP($Q26,#REF!,27,0),0)</f>
        <v>0</v>
      </c>
      <c r="N26" s="4">
        <f>IFERROR(VLOOKUP($Q26,#REF!,27,0),0)</f>
        <v>0</v>
      </c>
      <c r="O26" s="4">
        <f>IFERROR(VLOOKUP($Q26,#REF!,27,0),0)</f>
        <v>0</v>
      </c>
      <c r="P26" s="239">
        <f>IFERROR(VLOOKUP($Q26,#REF!,27,0),0)</f>
        <v>0</v>
      </c>
      <c r="Q26" s="5" t="str">
        <f t="shared" si="1"/>
        <v>andrew potter</v>
      </c>
    </row>
    <row r="27" spans="1:18" s="5" customFormat="1" ht="13.5" thickBot="1" x14ac:dyDescent="0.25">
      <c r="A27" s="270">
        <v>26</v>
      </c>
      <c r="B27" s="266" t="s">
        <v>316</v>
      </c>
      <c r="C27" s="237" t="s">
        <v>315</v>
      </c>
      <c r="D27" s="240" t="s">
        <v>14</v>
      </c>
      <c r="E27" s="283">
        <f t="shared" si="0"/>
        <v>0</v>
      </c>
      <c r="F27" s="286">
        <f>IFERROR(VLOOKUP($Q27,'Rd1 PI'!$C$2:$AE$28,29,0),0)</f>
        <v>0</v>
      </c>
      <c r="G27" s="240">
        <f>IFERROR(VLOOKUP($Q27,'Rd2 Sandown'!$C$2:$AE$28,29,0),0)</f>
        <v>0</v>
      </c>
      <c r="H27" s="240">
        <f>IFERROR(VLOOKUP($Q27,'Rd3 Wodonga'!$C$2:$AE$31,29,0),0)</f>
        <v>0</v>
      </c>
      <c r="I27" s="240">
        <f>IFERROR(VLOOKUP($Q27,#REF!,27,0),0)</f>
        <v>0</v>
      </c>
      <c r="J27" s="240">
        <f>IFERROR(VLOOKUP($Q27,#REF!,27,0),0)</f>
        <v>0</v>
      </c>
      <c r="K27" s="240">
        <f>IFERROR(VLOOKUP($Q27,#REF!,27,0),0)</f>
        <v>0</v>
      </c>
      <c r="L27" s="240">
        <f>IFERROR(VLOOKUP($Q27,#REF!,27,0),0)</f>
        <v>0</v>
      </c>
      <c r="M27" s="240">
        <f>IFERROR(VLOOKUP($Q27,#REF!,27,0),0)</f>
        <v>0</v>
      </c>
      <c r="N27" s="240">
        <f>IFERROR(VLOOKUP($Q27,#REF!,27,0),0)</f>
        <v>0</v>
      </c>
      <c r="O27" s="240">
        <f>IFERROR(VLOOKUP($Q27,#REF!,27,0),0)</f>
        <v>0</v>
      </c>
      <c r="P27" s="241">
        <f>IFERROR(VLOOKUP($Q27,#REF!,27,0),0)</f>
        <v>0</v>
      </c>
      <c r="Q27" s="5" t="str">
        <f t="shared" si="1"/>
        <v>joseph maccora</v>
      </c>
    </row>
    <row r="28" spans="1:18" x14ac:dyDescent="0.2">
      <c r="A28" s="3"/>
      <c r="B28" s="9"/>
      <c r="C28" s="9"/>
      <c r="D28" s="12"/>
      <c r="E28" s="12"/>
      <c r="F28" s="5"/>
      <c r="G28" s="5"/>
      <c r="H28" s="5"/>
      <c r="I28" s="5"/>
      <c r="J28" s="5"/>
      <c r="K28" s="5"/>
      <c r="L28" s="5"/>
      <c r="M28" s="5"/>
      <c r="N28" s="5"/>
      <c r="O28" s="5"/>
      <c r="P28" s="5"/>
      <c r="Q28" s="14"/>
      <c r="R28" s="15"/>
    </row>
    <row r="29" spans="1:18" ht="15.75" x14ac:dyDescent="0.25">
      <c r="A29" s="10" t="s">
        <v>6</v>
      </c>
      <c r="B29" s="6"/>
      <c r="C29" s="6"/>
      <c r="D29" s="17"/>
      <c r="E29" s="24"/>
      <c r="F29" s="12"/>
      <c r="G29" s="12"/>
      <c r="H29" s="12"/>
      <c r="I29" s="12"/>
      <c r="J29" s="12"/>
      <c r="K29" s="12"/>
      <c r="L29" s="12"/>
      <c r="M29" s="12"/>
      <c r="N29" s="12"/>
      <c r="O29" s="12"/>
      <c r="P29" s="12"/>
      <c r="Q29" s="14"/>
      <c r="R29" s="15"/>
    </row>
    <row r="30" spans="1:18" x14ac:dyDescent="0.2">
      <c r="A30" s="16"/>
      <c r="B30" s="6"/>
      <c r="C30" s="6"/>
      <c r="D30" s="17"/>
      <c r="E30" s="24"/>
      <c r="F30" s="12"/>
      <c r="G30" s="12"/>
      <c r="H30" s="12"/>
      <c r="I30" s="12"/>
      <c r="J30" s="12"/>
      <c r="K30" s="12"/>
      <c r="L30" s="12"/>
      <c r="M30" s="12"/>
      <c r="N30" s="12"/>
      <c r="O30" s="12"/>
      <c r="P30" s="12"/>
      <c r="Q30" s="14"/>
      <c r="R30" s="15"/>
    </row>
    <row r="31" spans="1:18" s="5" customFormat="1" ht="13.5" thickBot="1" x14ac:dyDescent="0.25">
      <c r="A31" s="253" t="s">
        <v>7</v>
      </c>
      <c r="B31" s="254"/>
      <c r="C31" s="254"/>
      <c r="D31" s="7"/>
      <c r="E31" s="24"/>
      <c r="F31" s="12"/>
      <c r="G31" s="12"/>
      <c r="H31" s="12"/>
      <c r="I31" s="12"/>
      <c r="J31" s="12"/>
      <c r="K31" s="12"/>
      <c r="L31" s="12"/>
      <c r="M31" s="12"/>
      <c r="N31" s="12"/>
      <c r="O31" s="12"/>
      <c r="P31" s="12"/>
    </row>
    <row r="32" spans="1:18" s="5" customFormat="1" x14ac:dyDescent="0.2">
      <c r="A32" s="244">
        <v>1</v>
      </c>
      <c r="B32" s="245" t="s">
        <v>159</v>
      </c>
      <c r="C32" s="245" t="s">
        <v>260</v>
      </c>
      <c r="D32" s="246" t="s">
        <v>3</v>
      </c>
      <c r="E32" s="247">
        <f>SUM(F32:P32) - SMALL(F32:P32,2) - MIN(F32:P32)</f>
        <v>100</v>
      </c>
      <c r="F32" s="248">
        <f>IFERROR(VLOOKUP($Q32,'Rd1 PI'!$C$2:$AE$28,19,0),0)</f>
        <v>0</v>
      </c>
      <c r="G32" s="287">
        <f>IFERROR(VLOOKUP($Q32,'Rd2 Sandown'!$C$2:$AE$28,19,0),0)</f>
        <v>100</v>
      </c>
      <c r="H32" s="287">
        <f>IFERROR(VLOOKUP($Q32,'Rd3 Wodonga'!$C$2:$AE$31,19,0),0)</f>
        <v>0</v>
      </c>
      <c r="I32" s="4">
        <f>IFERROR(VLOOKUP($Q32,#REF!,17,0),0)</f>
        <v>0</v>
      </c>
      <c r="J32" s="4">
        <f>IFERROR(VLOOKUP($Q32,#REF!,17,0),0)</f>
        <v>0</v>
      </c>
      <c r="K32" s="4">
        <f>IFERROR(VLOOKUP($Q32,#REF!,17,0),0)</f>
        <v>0</v>
      </c>
      <c r="L32" s="4">
        <f>IFERROR(VLOOKUP($Q32,#REF!,17,0),0)</f>
        <v>0</v>
      </c>
      <c r="M32" s="4">
        <f>IFERROR(VLOOKUP($Q32,#REF!,17,0),0)</f>
        <v>0</v>
      </c>
      <c r="N32" s="4">
        <f>IFERROR(VLOOKUP($Q32,#REF!,17,0),0)</f>
        <v>0</v>
      </c>
      <c r="O32" s="4">
        <f>IFERROR(VLOOKUP($Q32,#REF!,17,0),0)</f>
        <v>0</v>
      </c>
      <c r="P32" s="4">
        <f>IFERROR(VLOOKUP($Q32,#REF!,17,0),0)</f>
        <v>0</v>
      </c>
      <c r="Q32" s="5" t="str">
        <f>CONCATENATE(LOWER(B32)," ",LOWER(C32))</f>
        <v>robert mason</v>
      </c>
    </row>
    <row r="33" spans="1:18" s="5" customFormat="1" x14ac:dyDescent="0.2">
      <c r="A33" s="244">
        <v>2</v>
      </c>
      <c r="B33" s="245"/>
      <c r="C33" s="245"/>
      <c r="D33" s="246" t="s">
        <v>3</v>
      </c>
      <c r="E33" s="249">
        <f>SUM(F33:P33) - SMALL(F33:P33,2) - MIN(F33:P33)</f>
        <v>0</v>
      </c>
      <c r="F33" s="248">
        <f>IFERROR(VLOOKUP($Q33,'Rd1 PI'!$C$2:$AE$28,19,0),0)</f>
        <v>0</v>
      </c>
      <c r="G33" s="287">
        <f>IFERROR(VLOOKUP($Q33,'Rd2 Sandown'!$C$2:$AE$28,19,0),0)</f>
        <v>0</v>
      </c>
      <c r="H33" s="287">
        <f>IFERROR(VLOOKUP($Q33,'Rd3 Wodonga'!$C$2:$AE$31,19,0),0)</f>
        <v>0</v>
      </c>
      <c r="I33" s="4">
        <f>IFERROR(VLOOKUP($Q33,#REF!,17,0),0)</f>
        <v>0</v>
      </c>
      <c r="J33" s="4">
        <f>IFERROR(VLOOKUP($Q33,#REF!,17,0),0)</f>
        <v>0</v>
      </c>
      <c r="K33" s="4">
        <f>IFERROR(VLOOKUP($Q33,#REF!,17,0),0)</f>
        <v>0</v>
      </c>
      <c r="L33" s="4">
        <f>IFERROR(VLOOKUP($Q33,#REF!,17,0),0)</f>
        <v>0</v>
      </c>
      <c r="M33" s="4">
        <f>IFERROR(VLOOKUP($Q33,#REF!,17,0),0)</f>
        <v>0</v>
      </c>
      <c r="N33" s="4">
        <f>IFERROR(VLOOKUP($Q33,#REF!,17,0),0)</f>
        <v>0</v>
      </c>
      <c r="O33" s="4">
        <f>IFERROR(VLOOKUP($Q33,#REF!,17,0),0)</f>
        <v>0</v>
      </c>
      <c r="P33" s="4">
        <f>IFERROR(VLOOKUP($Q33,#REF!,17,0),0)</f>
        <v>0</v>
      </c>
      <c r="Q33" s="5" t="str">
        <f>CONCATENATE(LOWER(B33)," ",LOWER(C33))</f>
        <v xml:space="preserve"> </v>
      </c>
    </row>
    <row r="34" spans="1:18" s="5" customFormat="1" x14ac:dyDescent="0.2">
      <c r="A34" s="244">
        <v>3</v>
      </c>
      <c r="B34" s="245"/>
      <c r="C34" s="245"/>
      <c r="D34" s="246" t="s">
        <v>3</v>
      </c>
      <c r="E34" s="249">
        <f>SUM(F34:P34) - SMALL(F34:P34,2) - MIN(F34:P34)</f>
        <v>0</v>
      </c>
      <c r="F34" s="248">
        <f>IFERROR(VLOOKUP($Q34,'Rd1 PI'!$C$2:$AE$28,19,0),0)</f>
        <v>0</v>
      </c>
      <c r="G34" s="287">
        <f>IFERROR(VLOOKUP($Q34,'Rd2 Sandown'!$C$2:$AE$28,19,0),0)</f>
        <v>0</v>
      </c>
      <c r="H34" s="287">
        <f>IFERROR(VLOOKUP($Q34,'Rd3 Wodonga'!$C$2:$AE$31,19,0),0)</f>
        <v>0</v>
      </c>
      <c r="I34" s="4">
        <f>IFERROR(VLOOKUP($Q34,#REF!,17,0),0)</f>
        <v>0</v>
      </c>
      <c r="J34" s="4">
        <f>IFERROR(VLOOKUP($Q34,#REF!,17,0),0)</f>
        <v>0</v>
      </c>
      <c r="K34" s="4">
        <f>IFERROR(VLOOKUP($Q34,#REF!,17,0),0)</f>
        <v>0</v>
      </c>
      <c r="L34" s="4">
        <f>IFERROR(VLOOKUP($Q34,#REF!,17,0),0)</f>
        <v>0</v>
      </c>
      <c r="M34" s="4">
        <f>IFERROR(VLOOKUP($Q34,#REF!,17,0),0)</f>
        <v>0</v>
      </c>
      <c r="N34" s="4">
        <f>IFERROR(VLOOKUP($Q34,#REF!,17,0),0)</f>
        <v>0</v>
      </c>
      <c r="O34" s="4">
        <f>IFERROR(VLOOKUP($Q34,#REF!,17,0),0)</f>
        <v>0</v>
      </c>
      <c r="P34" s="4">
        <f>IFERROR(VLOOKUP($Q34,#REF!,17,0),0)</f>
        <v>0</v>
      </c>
      <c r="Q34" s="5" t="str">
        <f>CONCATENATE(LOWER(B34)," ",LOWER(C34))</f>
        <v xml:space="preserve"> </v>
      </c>
    </row>
    <row r="35" spans="1:18" x14ac:dyDescent="0.2">
      <c r="A35" s="244">
        <v>4</v>
      </c>
      <c r="B35" s="250"/>
      <c r="C35" s="250"/>
      <c r="D35" s="246" t="s">
        <v>3</v>
      </c>
      <c r="E35" s="249">
        <f>SUM(F35:P35) - SMALL(F35:P35,2) - MIN(F35:P35)</f>
        <v>0</v>
      </c>
      <c r="F35" s="248">
        <f>IFERROR(VLOOKUP($Q35,'Rd1 PI'!$C$2:$AE$28,19,0),0)</f>
        <v>0</v>
      </c>
      <c r="G35" s="287">
        <f>IFERROR(VLOOKUP($Q35,'Rd2 Sandown'!$C$2:$AE$28,19,0),0)</f>
        <v>0</v>
      </c>
      <c r="H35" s="287">
        <f>IFERROR(VLOOKUP($Q35,'Rd3 Wodonga'!$C$2:$AE$31,19,0),0)</f>
        <v>0</v>
      </c>
      <c r="I35" s="4">
        <f>IFERROR(VLOOKUP($Q35,#REF!,17,0),0)</f>
        <v>0</v>
      </c>
      <c r="J35" s="4">
        <f>IFERROR(VLOOKUP($Q35,#REF!,17,0),0)</f>
        <v>0</v>
      </c>
      <c r="K35" s="4">
        <f>IFERROR(VLOOKUP($Q35,#REF!,17,0),0)</f>
        <v>0</v>
      </c>
      <c r="L35" s="4">
        <f>IFERROR(VLOOKUP($Q35,#REF!,17,0),0)</f>
        <v>0</v>
      </c>
      <c r="M35" s="4">
        <f>IFERROR(VLOOKUP($Q35,#REF!,17,0),0)</f>
        <v>0</v>
      </c>
      <c r="N35" s="4">
        <f>IFERROR(VLOOKUP($Q35,#REF!,17,0),0)</f>
        <v>0</v>
      </c>
      <c r="O35" s="4">
        <f>IFERROR(VLOOKUP($Q35,#REF!,17,0),0)</f>
        <v>0</v>
      </c>
      <c r="P35" s="4">
        <f>IFERROR(VLOOKUP($Q35,#REF!,17,0),0)</f>
        <v>0</v>
      </c>
      <c r="Q35" s="5" t="str">
        <f>CONCATENATE(LOWER(B35)," ",LOWER(C35))</f>
        <v xml:space="preserve"> </v>
      </c>
      <c r="R35" s="15"/>
    </row>
    <row r="36" spans="1:18" ht="13.5" thickBot="1" x14ac:dyDescent="0.25">
      <c r="A36" s="251">
        <v>5</v>
      </c>
      <c r="B36" s="243"/>
      <c r="C36" s="243"/>
      <c r="D36" s="246" t="s">
        <v>3</v>
      </c>
      <c r="E36" s="252">
        <f>SUM(F36:P36) - SMALL(F36:P36,2) - MIN(F36:P36)</f>
        <v>0</v>
      </c>
      <c r="F36" s="248">
        <f>IFERROR(VLOOKUP($Q36,'Rd1 PI'!$C$2:$AE$28,19,0),0)</f>
        <v>0</v>
      </c>
      <c r="G36" s="287">
        <f>IFERROR(VLOOKUP($Q36,'Rd2 Sandown'!$C$2:$AE$28,19,0),0)</f>
        <v>0</v>
      </c>
      <c r="H36" s="287">
        <f>IFERROR(VLOOKUP($Q36,'Rd3 Wodonga'!$C$2:$AE$31,19,0),0)</f>
        <v>0</v>
      </c>
      <c r="I36" s="287">
        <f>IFERROR(VLOOKUP($Q36,#REF!,17,0),0)</f>
        <v>0</v>
      </c>
      <c r="J36" s="287">
        <f>IFERROR(VLOOKUP($Q36,#REF!,17,0),0)</f>
        <v>0</v>
      </c>
      <c r="K36" s="287">
        <f>IFERROR(VLOOKUP($Q36,#REF!,17,0),0)</f>
        <v>0</v>
      </c>
      <c r="L36" s="287">
        <f>IFERROR(VLOOKUP($Q36,#REF!,17,0),0)</f>
        <v>0</v>
      </c>
      <c r="M36" s="287">
        <f>IFERROR(VLOOKUP($Q36,#REF!,17,0),0)</f>
        <v>0</v>
      </c>
      <c r="N36" s="287">
        <f>IFERROR(VLOOKUP($Q36,#REF!,17,0),0)</f>
        <v>0</v>
      </c>
      <c r="O36" s="287">
        <f>IFERROR(VLOOKUP($Q36,#REF!,17,0),0)</f>
        <v>0</v>
      </c>
      <c r="P36" s="287">
        <f>IFERROR(VLOOKUP($Q36,#REF!,17,0),0)</f>
        <v>0</v>
      </c>
      <c r="Q36" s="5" t="str">
        <f>CONCATENATE(LOWER(B36)," ",LOWER(C36))</f>
        <v xml:space="preserve"> </v>
      </c>
      <c r="R36" s="15"/>
    </row>
    <row r="37" spans="1:18" x14ac:dyDescent="0.2">
      <c r="B37" s="6"/>
      <c r="C37" s="6"/>
      <c r="D37" s="17"/>
      <c r="E37" s="24"/>
      <c r="F37" s="4"/>
      <c r="G37" s="4"/>
      <c r="H37" s="4"/>
      <c r="I37" s="4"/>
      <c r="J37" s="12"/>
      <c r="K37" s="12"/>
      <c r="L37" s="4"/>
      <c r="M37" s="4"/>
      <c r="N37" s="4"/>
      <c r="O37" s="4"/>
      <c r="P37" s="4"/>
      <c r="Q37" s="14"/>
      <c r="R37" s="15"/>
    </row>
    <row r="38" spans="1:18" s="5" customFormat="1" ht="13.5" thickBot="1" x14ac:dyDescent="0.25">
      <c r="A38" s="41" t="s">
        <v>8</v>
      </c>
      <c r="B38" s="42"/>
      <c r="C38" s="42"/>
      <c r="D38" s="7"/>
      <c r="E38" s="24"/>
      <c r="F38" s="4"/>
      <c r="G38" s="4"/>
      <c r="H38" s="4"/>
      <c r="I38" s="4"/>
      <c r="J38" s="12"/>
      <c r="K38" s="12"/>
      <c r="L38" s="4"/>
      <c r="M38" s="4"/>
      <c r="N38" s="4"/>
      <c r="O38" s="4"/>
      <c r="P38" s="4"/>
    </row>
    <row r="39" spans="1:18" s="5" customFormat="1" x14ac:dyDescent="0.2">
      <c r="A39" s="43">
        <v>1</v>
      </c>
      <c r="B39" s="44" t="s">
        <v>163</v>
      </c>
      <c r="C39" s="44" t="s">
        <v>160</v>
      </c>
      <c r="D39" s="40" t="s">
        <v>5</v>
      </c>
      <c r="E39" s="58">
        <f>SUM(F39:P39) - SMALL(F39:P39,2) - MIN(F39:P39)</f>
        <v>210</v>
      </c>
      <c r="F39" s="111">
        <f>IFERROR(VLOOKUP($Q39,'Rd1 PI'!$C$2:$AE$28,19,0),0)</f>
        <v>75</v>
      </c>
      <c r="G39" s="288">
        <f>IFERROR(VLOOKUP($Q39,'Rd2 Sandown'!$C$2:$AE$28,19,0),0)</f>
        <v>60</v>
      </c>
      <c r="H39" s="288">
        <f>IFERROR(VLOOKUP($Q39,'Rd3 Wodonga'!$C$2:$AE$31,19,0),0)</f>
        <v>75</v>
      </c>
      <c r="I39" s="4">
        <f>IFERROR(VLOOKUP($Q39,#REF!,17,0),0)</f>
        <v>0</v>
      </c>
      <c r="J39" s="4">
        <f>IFERROR(VLOOKUP($Q39,#REF!,17,0),0)</f>
        <v>0</v>
      </c>
      <c r="K39" s="4">
        <f>IFERROR(VLOOKUP($Q39,#REF!,17,0),0)</f>
        <v>0</v>
      </c>
      <c r="L39" s="4">
        <f>IFERROR(VLOOKUP($Q39,#REF!,17,0),0)</f>
        <v>0</v>
      </c>
      <c r="M39" s="4">
        <f>IFERROR(VLOOKUP($Q39,#REF!,17,0),0)</f>
        <v>0</v>
      </c>
      <c r="N39" s="4">
        <f>IFERROR(VLOOKUP($Q39,#REF!,17,0),0)</f>
        <v>0</v>
      </c>
      <c r="O39" s="4">
        <f>IFERROR(VLOOKUP($Q39,#REF!,17,0),0)</f>
        <v>0</v>
      </c>
      <c r="P39" s="4">
        <f>IFERROR(VLOOKUP($Q39,#REF!,17,0),0)</f>
        <v>0</v>
      </c>
      <c r="Q39" s="5" t="str">
        <f>CONCATENATE(LOWER(B39)," ",LOWER(C39))</f>
        <v>john downes</v>
      </c>
      <c r="R39" s="15"/>
    </row>
    <row r="40" spans="1:18" x14ac:dyDescent="0.2">
      <c r="A40" s="43">
        <v>2</v>
      </c>
      <c r="B40" s="44" t="s">
        <v>27</v>
      </c>
      <c r="C40" s="44" t="s">
        <v>28</v>
      </c>
      <c r="D40" s="40" t="s">
        <v>5</v>
      </c>
      <c r="E40" s="59">
        <f>SUM(F40:P40) - SMALL(F40:P40,2) - MIN(F40:P40)</f>
        <v>200</v>
      </c>
      <c r="F40" s="111">
        <f>IFERROR(VLOOKUP($Q40,'Rd1 PI'!$C$2:$AE$28,19,0),0)</f>
        <v>100</v>
      </c>
      <c r="G40" s="288">
        <f>IFERROR(VLOOKUP($Q40,'Rd2 Sandown'!$C$2:$AE$28,19,0),0)</f>
        <v>100</v>
      </c>
      <c r="H40" s="288">
        <f>IFERROR(VLOOKUP($Q40,'Rd3 Wodonga'!$C$2:$AE$31,19,0),0)</f>
        <v>0</v>
      </c>
      <c r="I40" s="4">
        <f>IFERROR(VLOOKUP($Q40,#REF!,17,0),0)</f>
        <v>0</v>
      </c>
      <c r="J40" s="4">
        <f>IFERROR(VLOOKUP($Q40,#REF!,17,0),0)</f>
        <v>0</v>
      </c>
      <c r="K40" s="4">
        <f>IFERROR(VLOOKUP($Q40,#REF!,17,0),0)</f>
        <v>0</v>
      </c>
      <c r="L40" s="4">
        <f>IFERROR(VLOOKUP($Q40,#REF!,17,0),0)</f>
        <v>0</v>
      </c>
      <c r="M40" s="4">
        <f>IFERROR(VLOOKUP($Q40,#REF!,17,0),0)</f>
        <v>0</v>
      </c>
      <c r="N40" s="4">
        <f>IFERROR(VLOOKUP($Q40,#REF!,17,0),0)</f>
        <v>0</v>
      </c>
      <c r="O40" s="4">
        <f>IFERROR(VLOOKUP($Q40,#REF!,17,0),0)</f>
        <v>0</v>
      </c>
      <c r="P40" s="4">
        <f>IFERROR(VLOOKUP($Q40,#REF!,17,0),0)</f>
        <v>0</v>
      </c>
      <c r="Q40" s="5" t="str">
        <f>CONCATENATE(LOWER(B40)," ",LOWER(C40))</f>
        <v>simeon ouzas</v>
      </c>
      <c r="R40" s="5"/>
    </row>
    <row r="41" spans="1:18" x14ac:dyDescent="0.2">
      <c r="A41" s="43">
        <v>3</v>
      </c>
      <c r="B41" s="44" t="s">
        <v>256</v>
      </c>
      <c r="C41" s="44" t="s">
        <v>257</v>
      </c>
      <c r="D41" s="40" t="s">
        <v>5</v>
      </c>
      <c r="E41" s="59">
        <f>SUM(F41:P41) - SMALL(F41:P41,2) - MIN(F41:P41)</f>
        <v>175</v>
      </c>
      <c r="F41" s="111">
        <f>IFERROR(VLOOKUP($Q41,'Rd1 PI'!$C$2:$AE$28,19,0),0)</f>
        <v>0</v>
      </c>
      <c r="G41" s="288">
        <f>IFERROR(VLOOKUP($Q41,'Rd2 Sandown'!$C$2:$AE$28,19,0),0)</f>
        <v>75</v>
      </c>
      <c r="H41" s="288">
        <f>IFERROR(VLOOKUP($Q41,'Rd3 Wodonga'!$C$2:$AE$31,19,0),0)</f>
        <v>100</v>
      </c>
      <c r="I41" s="4">
        <f>IFERROR(VLOOKUP($Q41,#REF!,17,0),0)</f>
        <v>0</v>
      </c>
      <c r="J41" s="4">
        <f>IFERROR(VLOOKUP($Q41,#REF!,17,0),0)</f>
        <v>0</v>
      </c>
      <c r="K41" s="4">
        <f>IFERROR(VLOOKUP($Q41,#REF!,17,0),0)</f>
        <v>0</v>
      </c>
      <c r="L41" s="4">
        <f>IFERROR(VLOOKUP($Q41,#REF!,17,0),0)</f>
        <v>0</v>
      </c>
      <c r="M41" s="4">
        <f>IFERROR(VLOOKUP($Q41,#REF!,17,0),0)</f>
        <v>0</v>
      </c>
      <c r="N41" s="4">
        <f>IFERROR(VLOOKUP($Q41,#REF!,17,0),0)</f>
        <v>0</v>
      </c>
      <c r="O41" s="4">
        <f>IFERROR(VLOOKUP($Q41,#REF!,17,0),0)</f>
        <v>0</v>
      </c>
      <c r="P41" s="4">
        <f>IFERROR(VLOOKUP($Q41,#REF!,17,0),0)</f>
        <v>0</v>
      </c>
      <c r="Q41" s="5" t="str">
        <f>CONCATENATE(LOWER(B41)," ",LOWER(C41))</f>
        <v>adrian zadro</v>
      </c>
      <c r="R41" s="15"/>
    </row>
    <row r="42" spans="1:18" x14ac:dyDescent="0.2">
      <c r="A42" s="43">
        <v>4</v>
      </c>
      <c r="B42" s="44"/>
      <c r="C42" s="44"/>
      <c r="D42" s="40" t="s">
        <v>5</v>
      </c>
      <c r="E42" s="59">
        <f>SUM(F42:P42) - SMALL(F42:P42,2) - MIN(F42:P42)</f>
        <v>0</v>
      </c>
      <c r="F42" s="111">
        <f>IFERROR(VLOOKUP($Q42,'Rd1 PI'!$C$2:$AE$28,19,0),0)</f>
        <v>0</v>
      </c>
      <c r="G42" s="288">
        <f>IFERROR(VLOOKUP($Q42,'Rd2 Sandown'!$C$2:$AE$28,19,0),0)</f>
        <v>0</v>
      </c>
      <c r="H42" s="288">
        <f>IFERROR(VLOOKUP($Q42,'Rd3 Wodonga'!$C$2:$AE$31,19,0),0)</f>
        <v>0</v>
      </c>
      <c r="I42" s="4">
        <f>IFERROR(VLOOKUP($Q42,#REF!,17,0),0)</f>
        <v>0</v>
      </c>
      <c r="J42" s="4">
        <f>IFERROR(VLOOKUP($Q42,#REF!,17,0),0)</f>
        <v>0</v>
      </c>
      <c r="K42" s="4">
        <f>IFERROR(VLOOKUP($Q42,#REF!,17,0),0)</f>
        <v>0</v>
      </c>
      <c r="L42" s="4">
        <f>IFERROR(VLOOKUP($Q42,#REF!,17,0),0)</f>
        <v>0</v>
      </c>
      <c r="M42" s="4">
        <f>IFERROR(VLOOKUP($Q42,#REF!,17,0),0)</f>
        <v>0</v>
      </c>
      <c r="N42" s="4">
        <f>IFERROR(VLOOKUP($Q42,#REF!,17,0),0)</f>
        <v>0</v>
      </c>
      <c r="O42" s="4">
        <f>IFERROR(VLOOKUP($Q42,#REF!,17,0),0)</f>
        <v>0</v>
      </c>
      <c r="P42" s="4">
        <f>IFERROR(VLOOKUP($Q42,#REF!,17,0),0)</f>
        <v>0</v>
      </c>
      <c r="Q42" s="5" t="str">
        <f>CONCATENATE(LOWER(B42)," ",LOWER(C42))</f>
        <v xml:space="preserve"> </v>
      </c>
      <c r="R42" s="15"/>
    </row>
    <row r="43" spans="1:18" ht="13.5" thickBot="1" x14ac:dyDescent="0.25">
      <c r="A43" s="43">
        <v>5</v>
      </c>
      <c r="B43" s="44"/>
      <c r="C43" s="44"/>
      <c r="D43" s="40" t="s">
        <v>5</v>
      </c>
      <c r="E43" s="60">
        <f t="shared" ref="E43" si="2">SUM(F43:P43) - SMALL(F43:P43,2) - MIN(F43:P43)</f>
        <v>0</v>
      </c>
      <c r="F43" s="111">
        <f>IFERROR(VLOOKUP($Q43,'Rd1 PI'!$C$2:$AE$28,19,0),0)</f>
        <v>0</v>
      </c>
      <c r="G43" s="288">
        <f>IFERROR(VLOOKUP($Q43,'Rd2 Sandown'!$C$2:$AE$28,19,0),0)</f>
        <v>0</v>
      </c>
      <c r="H43" s="288">
        <f>IFERROR(VLOOKUP($Q43,'Rd3 Wodonga'!$C$2:$AE$31,19,0),0)</f>
        <v>0</v>
      </c>
      <c r="I43" s="288">
        <f>IFERROR(VLOOKUP($Q43,#REF!,17,0),0)</f>
        <v>0</v>
      </c>
      <c r="J43" s="288">
        <f>IFERROR(VLOOKUP($Q43,#REF!,17,0),0)</f>
        <v>0</v>
      </c>
      <c r="K43" s="288">
        <f>IFERROR(VLOOKUP($Q43,#REF!,17,0),0)</f>
        <v>0</v>
      </c>
      <c r="L43" s="288">
        <f>IFERROR(VLOOKUP($Q43,#REF!,17,0),0)</f>
        <v>0</v>
      </c>
      <c r="M43" s="288">
        <f>IFERROR(VLOOKUP($Q43,#REF!,17,0),0)</f>
        <v>0</v>
      </c>
      <c r="N43" s="288">
        <f>IFERROR(VLOOKUP($Q43,#REF!,17,0),0)</f>
        <v>0</v>
      </c>
      <c r="O43" s="288">
        <f>IFERROR(VLOOKUP($Q43,#REF!,17,0),0)</f>
        <v>0</v>
      </c>
      <c r="P43" s="288">
        <f>IFERROR(VLOOKUP($Q43,#REF!,17,0),0)</f>
        <v>0</v>
      </c>
      <c r="Q43" s="5" t="str">
        <f t="shared" ref="Q43" si="3">CONCATENATE(LOWER(B43)," ",LOWER(C43))</f>
        <v xml:space="preserve"> </v>
      </c>
      <c r="R43" s="15"/>
    </row>
    <row r="44" spans="1:18" x14ac:dyDescent="0.2">
      <c r="B44" s="18"/>
      <c r="C44" s="18"/>
      <c r="D44" s="19"/>
      <c r="E44" s="24"/>
      <c r="F44" s="4"/>
      <c r="G44" s="4"/>
      <c r="H44" s="4"/>
      <c r="I44" s="4"/>
      <c r="J44" s="4"/>
      <c r="K44" s="4"/>
      <c r="L44" s="4"/>
      <c r="M44" s="4"/>
      <c r="N44" s="4"/>
      <c r="O44" s="4"/>
      <c r="P44" s="4"/>
      <c r="Q44" s="14"/>
      <c r="R44" s="15"/>
    </row>
    <row r="45" spans="1:18" ht="13.5" thickBot="1" x14ac:dyDescent="0.25">
      <c r="A45" s="102" t="s">
        <v>9</v>
      </c>
      <c r="B45" s="103"/>
      <c r="C45" s="103"/>
      <c r="D45" s="15"/>
      <c r="E45" s="24"/>
      <c r="F45" s="294"/>
      <c r="G45" s="4"/>
      <c r="H45" s="4"/>
      <c r="I45" s="4"/>
      <c r="J45" s="4"/>
      <c r="K45" s="4"/>
      <c r="L45" s="4"/>
      <c r="M45" s="4"/>
      <c r="N45" s="4"/>
      <c r="O45" s="4"/>
      <c r="P45" s="4"/>
      <c r="Q45" s="14"/>
      <c r="R45" s="15"/>
    </row>
    <row r="46" spans="1:18" x14ac:dyDescent="0.2">
      <c r="A46" s="95">
        <v>1</v>
      </c>
      <c r="B46" s="96" t="s">
        <v>157</v>
      </c>
      <c r="C46" s="183" t="s">
        <v>258</v>
      </c>
      <c r="D46" s="98" t="s">
        <v>4</v>
      </c>
      <c r="E46" s="93">
        <f>SUM(F46:P46) - SMALL(F46:P46,2) - MIN(F46:P46)</f>
        <v>200</v>
      </c>
      <c r="F46" s="293">
        <f>IFERROR(VLOOKUP($Q46,'Rd1 PI'!$C$2:$AE$28,19,0),0)</f>
        <v>0</v>
      </c>
      <c r="G46" s="294">
        <f>IFERROR(VLOOKUP($Q46,'Rd2 Sandown'!$C$2:$AE$28,19,0),0)</f>
        <v>100</v>
      </c>
      <c r="H46" s="294">
        <f>IFERROR(VLOOKUP($Q46,'Rd3 Wodonga'!$C$2:$AE$31,19,0),0)</f>
        <v>100</v>
      </c>
      <c r="I46" s="4">
        <f>IFERROR(VLOOKUP($Q46,#REF!,17,0),0)</f>
        <v>0</v>
      </c>
      <c r="J46" s="4">
        <f>IFERROR(VLOOKUP($Q46,#REF!,17,0),0)</f>
        <v>0</v>
      </c>
      <c r="K46" s="4">
        <f>IFERROR(VLOOKUP($Q46,#REF!,17,0),0)</f>
        <v>0</v>
      </c>
      <c r="L46" s="4">
        <f>IFERROR(VLOOKUP($Q46,#REF!,17,0),0)</f>
        <v>0</v>
      </c>
      <c r="M46" s="4">
        <f>IFERROR(VLOOKUP($Q46,#REF!,17,0),0)</f>
        <v>0</v>
      </c>
      <c r="N46" s="4">
        <f>IFERROR(VLOOKUP($Q46,#REF!,17,0),0)</f>
        <v>0</v>
      </c>
      <c r="O46" s="4">
        <f>IFERROR(VLOOKUP($Q46,#REF!,17,0),0)</f>
        <v>0</v>
      </c>
      <c r="P46" s="4">
        <f>IFERROR(VLOOKUP($Q46,#REF!,17,0),0)</f>
        <v>0</v>
      </c>
      <c r="Q46" s="5" t="str">
        <f>CONCATENATE(LOWER(B46)," ",LOWER(C46))</f>
        <v>craig baird</v>
      </c>
      <c r="R46" s="15"/>
    </row>
    <row r="47" spans="1:18" x14ac:dyDescent="0.2">
      <c r="A47" s="95">
        <v>2</v>
      </c>
      <c r="B47" s="99"/>
      <c r="C47" s="99"/>
      <c r="D47" s="98" t="s">
        <v>4</v>
      </c>
      <c r="E47" s="94">
        <f>SUM(F47:P47) - SMALL(F47:P47,2) - MIN(F47:P47)</f>
        <v>0</v>
      </c>
      <c r="F47" s="293">
        <f>IFERROR(VLOOKUP($Q47,'Rd1 PI'!$C$2:$AE$28,19,0),0)</f>
        <v>0</v>
      </c>
      <c r="G47" s="294">
        <f>IFERROR(VLOOKUP($Q47,'Rd2 Sandown'!$C$2:$AE$28,19,0),0)</f>
        <v>0</v>
      </c>
      <c r="H47" s="294">
        <f>IFERROR(VLOOKUP($Q47,'Rd3 Wodonga'!$C$2:$AE$31,19,0),0)</f>
        <v>0</v>
      </c>
      <c r="I47" s="4">
        <f>IFERROR(VLOOKUP($Q47,#REF!,17,0),0)</f>
        <v>0</v>
      </c>
      <c r="J47" s="4">
        <f>IFERROR(VLOOKUP($Q47,#REF!,17,0),0)</f>
        <v>0</v>
      </c>
      <c r="K47" s="4">
        <f>IFERROR(VLOOKUP($Q47,#REF!,17,0),0)</f>
        <v>0</v>
      </c>
      <c r="L47" s="4">
        <f>IFERROR(VLOOKUP($Q47,#REF!,17,0),0)</f>
        <v>0</v>
      </c>
      <c r="M47" s="4">
        <f>IFERROR(VLOOKUP($Q47,#REF!,17,0),0)</f>
        <v>0</v>
      </c>
      <c r="N47" s="4">
        <f>IFERROR(VLOOKUP($Q47,#REF!,17,0),0)</f>
        <v>0</v>
      </c>
      <c r="O47" s="4">
        <f>IFERROR(VLOOKUP($Q47,#REF!,17,0),0)</f>
        <v>0</v>
      </c>
      <c r="P47" s="4">
        <f>IFERROR(VLOOKUP($Q47,#REF!,17,0),0)</f>
        <v>0</v>
      </c>
      <c r="Q47" s="5" t="str">
        <f>CONCATENATE(LOWER(B47)," ",LOWER(C47))</f>
        <v xml:space="preserve"> </v>
      </c>
      <c r="R47" s="15"/>
    </row>
    <row r="48" spans="1:18" x14ac:dyDescent="0.2">
      <c r="A48" s="95">
        <v>3</v>
      </c>
      <c r="B48" s="99"/>
      <c r="C48" s="99"/>
      <c r="D48" s="98" t="s">
        <v>4</v>
      </c>
      <c r="E48" s="94">
        <f>SUM(F48:P48) - SMALL(F48:P48,2) - MIN(F48:P48)</f>
        <v>0</v>
      </c>
      <c r="F48" s="293">
        <f>IFERROR(VLOOKUP($Q48,'Rd1 PI'!$C$2:$AE$28,19,0),0)</f>
        <v>0</v>
      </c>
      <c r="G48" s="294">
        <f>IFERROR(VLOOKUP($Q48,'Rd2 Sandown'!$C$2:$AE$28,19,0),0)</f>
        <v>0</v>
      </c>
      <c r="H48" s="294">
        <f>IFERROR(VLOOKUP($Q48,'Rd3 Wodonga'!$C$2:$AE$31,19,0),0)</f>
        <v>0</v>
      </c>
      <c r="I48" s="4">
        <f>IFERROR(VLOOKUP($Q48,#REF!,17,0),0)</f>
        <v>0</v>
      </c>
      <c r="J48" s="4">
        <f>IFERROR(VLOOKUP($Q48,#REF!,17,0),0)</f>
        <v>0</v>
      </c>
      <c r="K48" s="4">
        <f>IFERROR(VLOOKUP($Q48,#REF!,17,0),0)</f>
        <v>0</v>
      </c>
      <c r="L48" s="4">
        <f>IFERROR(VLOOKUP($Q48,#REF!,17,0),0)</f>
        <v>0</v>
      </c>
      <c r="M48" s="4">
        <f>IFERROR(VLOOKUP($Q48,#REF!,17,0),0)</f>
        <v>0</v>
      </c>
      <c r="N48" s="4">
        <f>IFERROR(VLOOKUP($Q48,#REF!,17,0),0)</f>
        <v>0</v>
      </c>
      <c r="O48" s="4">
        <f>IFERROR(VLOOKUP($Q48,#REF!,17,0),0)</f>
        <v>0</v>
      </c>
      <c r="P48" s="4">
        <f>IFERROR(VLOOKUP($Q48,#REF!,17,0),0)</f>
        <v>0</v>
      </c>
      <c r="Q48" s="5" t="str">
        <f>CONCATENATE(LOWER(B48)," ",LOWER(C48))</f>
        <v xml:space="preserve"> </v>
      </c>
      <c r="R48" s="15"/>
    </row>
    <row r="49" spans="1:18" x14ac:dyDescent="0.2">
      <c r="A49" s="95">
        <v>4</v>
      </c>
      <c r="B49" s="99"/>
      <c r="C49" s="99"/>
      <c r="D49" s="98" t="s">
        <v>4</v>
      </c>
      <c r="E49" s="94">
        <f>SUM(F49:P49) - SMALL(F49:P49,2) - MIN(F49:P49)</f>
        <v>0</v>
      </c>
      <c r="F49" s="293">
        <f>IFERROR(VLOOKUP($Q49,'Rd1 PI'!$C$2:$AE$28,19,0),0)</f>
        <v>0</v>
      </c>
      <c r="G49" s="294">
        <f>IFERROR(VLOOKUP($Q49,'Rd2 Sandown'!$C$2:$AE$28,19,0),0)</f>
        <v>0</v>
      </c>
      <c r="H49" s="294">
        <f>IFERROR(VLOOKUP($Q49,'Rd3 Wodonga'!$C$2:$AE$31,19,0),0)</f>
        <v>0</v>
      </c>
      <c r="I49" s="4">
        <f>IFERROR(VLOOKUP($Q49,#REF!,17,0),0)</f>
        <v>0</v>
      </c>
      <c r="J49" s="4">
        <f>IFERROR(VLOOKUP($Q49,#REF!,17,0),0)</f>
        <v>0</v>
      </c>
      <c r="K49" s="4">
        <f>IFERROR(VLOOKUP($Q49,#REF!,17,0),0)</f>
        <v>0</v>
      </c>
      <c r="L49" s="4">
        <f>IFERROR(VLOOKUP($Q49,#REF!,17,0),0)</f>
        <v>0</v>
      </c>
      <c r="M49" s="4">
        <f>IFERROR(VLOOKUP($Q49,#REF!,17,0),0)</f>
        <v>0</v>
      </c>
      <c r="N49" s="4">
        <f>IFERROR(VLOOKUP($Q49,#REF!,17,0),0)</f>
        <v>0</v>
      </c>
      <c r="O49" s="4">
        <f>IFERROR(VLOOKUP($Q49,#REF!,17,0),0)</f>
        <v>0</v>
      </c>
      <c r="P49" s="4">
        <f>IFERROR(VLOOKUP($Q49,#REF!,17,0),0)</f>
        <v>0</v>
      </c>
      <c r="Q49" s="5" t="str">
        <f>CONCATENATE(LOWER(B49)," ",LOWER(C49))</f>
        <v xml:space="preserve"> </v>
      </c>
      <c r="R49" s="15"/>
    </row>
    <row r="50" spans="1:18" ht="13.5" thickBot="1" x14ac:dyDescent="0.25">
      <c r="A50" s="290">
        <v>5</v>
      </c>
      <c r="B50" s="289"/>
      <c r="C50" s="289"/>
      <c r="D50" s="291" t="s">
        <v>4</v>
      </c>
      <c r="E50" s="292">
        <f>SUM(F50:P50) - SMALL(F50:P50,2) - MIN(F50:P50)</f>
        <v>0</v>
      </c>
      <c r="F50" s="293">
        <f>IFERROR(VLOOKUP($Q50,'Rd1 PI'!$C$2:$AE$28,19,0),0)</f>
        <v>0</v>
      </c>
      <c r="G50" s="294">
        <f>IFERROR(VLOOKUP($Q50,'Rd2 Sandown'!$C$2:$AE$28,19,0),0)</f>
        <v>0</v>
      </c>
      <c r="H50" s="294">
        <f>IFERROR(VLOOKUP($Q50,'Rd3 Wodonga'!$C$2:$AE$31,19,0),0)</f>
        <v>0</v>
      </c>
      <c r="I50" s="294">
        <f>IFERROR(VLOOKUP($Q50,#REF!,17,0),0)</f>
        <v>0</v>
      </c>
      <c r="J50" s="294">
        <f>IFERROR(VLOOKUP($Q50,#REF!,17,0),0)</f>
        <v>0</v>
      </c>
      <c r="K50" s="294">
        <f>IFERROR(VLOOKUP($Q50,#REF!,17,0),0)</f>
        <v>0</v>
      </c>
      <c r="L50" s="294">
        <f>IFERROR(VLOOKUP($Q50,#REF!,17,0),0)</f>
        <v>0</v>
      </c>
      <c r="M50" s="294">
        <f>IFERROR(VLOOKUP($Q50,#REF!,17,0),0)</f>
        <v>0</v>
      </c>
      <c r="N50" s="294">
        <f>IFERROR(VLOOKUP($Q50,#REF!,17,0),0)</f>
        <v>0</v>
      </c>
      <c r="O50" s="294">
        <f>IFERROR(VLOOKUP($Q50,#REF!,17,0),0)</f>
        <v>0</v>
      </c>
      <c r="P50" s="294">
        <f>IFERROR(VLOOKUP($Q50,#REF!,17,0),0)</f>
        <v>0</v>
      </c>
      <c r="Q50" s="5" t="str">
        <f>CONCATENATE(LOWER(B50)," ",LOWER(C50))</f>
        <v xml:space="preserve"> </v>
      </c>
      <c r="R50" s="15"/>
    </row>
    <row r="51" spans="1:18" x14ac:dyDescent="0.2">
      <c r="A51" s="13"/>
      <c r="B51" s="22"/>
      <c r="C51" s="22"/>
      <c r="D51" s="23"/>
      <c r="E51" s="24"/>
      <c r="F51" s="4"/>
      <c r="G51" s="4"/>
      <c r="H51" s="4"/>
      <c r="I51" s="4"/>
      <c r="J51" s="4"/>
      <c r="K51" s="4"/>
      <c r="L51" s="4"/>
      <c r="M51" s="4"/>
      <c r="N51" s="4"/>
      <c r="O51" s="4"/>
      <c r="P51" s="4"/>
      <c r="Q51" s="14"/>
      <c r="R51" s="15"/>
    </row>
    <row r="52" spans="1:18" ht="13.5" thickBot="1" x14ac:dyDescent="0.25">
      <c r="A52" s="295" t="s">
        <v>20</v>
      </c>
      <c r="B52" s="296"/>
      <c r="C52" s="296"/>
      <c r="D52" s="297"/>
      <c r="E52" s="298"/>
      <c r="F52" s="299"/>
      <c r="G52" s="299"/>
      <c r="H52" s="299"/>
      <c r="I52" s="299"/>
      <c r="J52" s="299"/>
      <c r="K52" s="299"/>
      <c r="L52" s="299"/>
      <c r="M52" s="299"/>
      <c r="N52" s="299"/>
      <c r="O52" s="299"/>
      <c r="P52" s="299"/>
      <c r="Q52" s="14"/>
      <c r="R52" s="15"/>
    </row>
    <row r="53" spans="1:18" x14ac:dyDescent="0.2">
      <c r="A53" s="300">
        <v>1</v>
      </c>
      <c r="B53" s="301" t="s">
        <v>163</v>
      </c>
      <c r="C53" s="302" t="s">
        <v>259</v>
      </c>
      <c r="D53" s="297" t="s">
        <v>40</v>
      </c>
      <c r="E53" s="303">
        <f>SUM(F53:P53) - SMALL(F53:P53,2) - MIN(F53:P53)</f>
        <v>200</v>
      </c>
      <c r="F53" s="304">
        <f>IFERROR(VLOOKUP($Q53,'Rd1 PI'!$C$2:$AE$28,19,0),0)</f>
        <v>0</v>
      </c>
      <c r="G53" s="299">
        <f>IFERROR(VLOOKUP($Q53,'Rd2 Sandown'!$C$2:$AE$28,19,0),0)</f>
        <v>100</v>
      </c>
      <c r="H53" s="299">
        <f>IFERROR(VLOOKUP($Q53,'Rd3 Wodonga'!$C$2:$AE$31,19,0),0)</f>
        <v>100</v>
      </c>
      <c r="I53" s="299">
        <f>IFERROR(VLOOKUP($Q53,#REF!,17,0),0)</f>
        <v>0</v>
      </c>
      <c r="J53" s="299">
        <f>IFERROR(VLOOKUP($Q53,#REF!,17,0),0)</f>
        <v>0</v>
      </c>
      <c r="K53" s="299">
        <f>IFERROR(VLOOKUP($Q53,#REF!,17,0),0)</f>
        <v>0</v>
      </c>
      <c r="L53" s="299">
        <f>IFERROR(VLOOKUP($Q53,#REF!,17,0),0)</f>
        <v>0</v>
      </c>
      <c r="M53" s="299">
        <f>IFERROR(VLOOKUP($Q53,#REF!,17,0),0)</f>
        <v>0</v>
      </c>
      <c r="N53" s="299">
        <f>IFERROR(VLOOKUP($Q53,#REF!,17,0),0)</f>
        <v>0</v>
      </c>
      <c r="O53" s="299">
        <f>IFERROR(VLOOKUP($Q53,#REF!,17,0),0)</f>
        <v>0</v>
      </c>
      <c r="P53" s="299">
        <f>IFERROR(VLOOKUP($Q53,#REF!,17,0),0)</f>
        <v>0</v>
      </c>
      <c r="Q53" s="5" t="str">
        <f>CONCATENATE(LOWER(B53)," ",LOWER(C53))</f>
        <v>john mcbreen</v>
      </c>
      <c r="R53" s="15"/>
    </row>
    <row r="54" spans="1:18" x14ac:dyDescent="0.2">
      <c r="A54" s="300">
        <v>2</v>
      </c>
      <c r="B54" s="302"/>
      <c r="C54" s="302"/>
      <c r="D54" s="297" t="s">
        <v>40</v>
      </c>
      <c r="E54" s="305">
        <f>SUM(F54:P54) - SMALL(F54:P54,2) - MIN(F54:P54)</f>
        <v>0</v>
      </c>
      <c r="F54" s="304">
        <f>IFERROR(VLOOKUP($Q54,'Rd1 PI'!$C$2:$AE$28,19,0),0)</f>
        <v>0</v>
      </c>
      <c r="G54" s="299">
        <f>IFERROR(VLOOKUP($Q54,'Rd2 Sandown'!$C$2:$AE$28,19,0),0)</f>
        <v>0</v>
      </c>
      <c r="H54" s="299">
        <f>IFERROR(VLOOKUP($Q54,'Rd3 Wodonga'!$C$2:$AE$31,19,0),0)</f>
        <v>0</v>
      </c>
      <c r="I54" s="299">
        <f>IFERROR(VLOOKUP($Q54,#REF!,17,0),0)</f>
        <v>0</v>
      </c>
      <c r="J54" s="299">
        <f>IFERROR(VLOOKUP($Q54,#REF!,17,0),0)</f>
        <v>0</v>
      </c>
      <c r="K54" s="299">
        <f>IFERROR(VLOOKUP($Q54,#REF!,17,0),0)</f>
        <v>0</v>
      </c>
      <c r="L54" s="299">
        <f>IFERROR(VLOOKUP($Q54,#REF!,17,0),0)</f>
        <v>0</v>
      </c>
      <c r="M54" s="299">
        <f>IFERROR(VLOOKUP($Q54,#REF!,17,0),0)</f>
        <v>0</v>
      </c>
      <c r="N54" s="299">
        <f>IFERROR(VLOOKUP($Q54,#REF!,17,0),0)</f>
        <v>0</v>
      </c>
      <c r="O54" s="299">
        <f>IFERROR(VLOOKUP($Q54,#REF!,17,0),0)</f>
        <v>0</v>
      </c>
      <c r="P54" s="299">
        <f>IFERROR(VLOOKUP($Q54,#REF!,17,0),0)</f>
        <v>0</v>
      </c>
      <c r="Q54" s="5" t="str">
        <f>CONCATENATE(LOWER(B54)," ",LOWER(C54))</f>
        <v xml:space="preserve"> </v>
      </c>
      <c r="R54" s="15"/>
    </row>
    <row r="55" spans="1:18" x14ac:dyDescent="0.2">
      <c r="A55" s="300">
        <v>3</v>
      </c>
      <c r="B55" s="306"/>
      <c r="C55" s="306"/>
      <c r="D55" s="297" t="s">
        <v>40</v>
      </c>
      <c r="E55" s="305">
        <f>SUM(F55:P55) - SMALL(F55:P55,2) - MIN(F55:P55)</f>
        <v>0</v>
      </c>
      <c r="F55" s="304">
        <f>IFERROR(VLOOKUP($Q55,'Rd1 PI'!$C$2:$AE$28,19,0),0)</f>
        <v>0</v>
      </c>
      <c r="G55" s="299">
        <f>IFERROR(VLOOKUP($Q55,'Rd2 Sandown'!$C$2:$AE$28,19,0),0)</f>
        <v>0</v>
      </c>
      <c r="H55" s="299">
        <f>IFERROR(VLOOKUP($Q55,'Rd3 Wodonga'!$C$2:$AE$31,19,0),0)</f>
        <v>0</v>
      </c>
      <c r="I55" s="299">
        <f>IFERROR(VLOOKUP($Q55,#REF!,17,0),0)</f>
        <v>0</v>
      </c>
      <c r="J55" s="299">
        <f>IFERROR(VLOOKUP($Q55,#REF!,17,0),0)</f>
        <v>0</v>
      </c>
      <c r="K55" s="299">
        <f>IFERROR(VLOOKUP($Q55,#REF!,17,0),0)</f>
        <v>0</v>
      </c>
      <c r="L55" s="299">
        <f>IFERROR(VLOOKUP($Q55,#REF!,17,0),0)</f>
        <v>0</v>
      </c>
      <c r="M55" s="299">
        <f>IFERROR(VLOOKUP($Q55,#REF!,17,0),0)</f>
        <v>0</v>
      </c>
      <c r="N55" s="299">
        <f>IFERROR(VLOOKUP($Q55,#REF!,17,0),0)</f>
        <v>0</v>
      </c>
      <c r="O55" s="299">
        <f>IFERROR(VLOOKUP($Q55,#REF!,17,0),0)</f>
        <v>0</v>
      </c>
      <c r="P55" s="299">
        <f>IFERROR(VLOOKUP($Q55,#REF!,17,0),0)</f>
        <v>0</v>
      </c>
      <c r="Q55" s="5" t="str">
        <f>CONCATENATE(LOWER(B55)," ",LOWER(C55))</f>
        <v xml:space="preserve"> </v>
      </c>
      <c r="R55" s="15"/>
    </row>
    <row r="56" spans="1:18" x14ac:dyDescent="0.2">
      <c r="A56" s="300">
        <v>4</v>
      </c>
      <c r="B56" s="307"/>
      <c r="C56" s="307"/>
      <c r="D56" s="297" t="s">
        <v>40</v>
      </c>
      <c r="E56" s="305">
        <f>SUM(F56:P56) - SMALL(F56:P56,2) - MIN(F56:P56)</f>
        <v>0</v>
      </c>
      <c r="F56" s="304">
        <f>IFERROR(VLOOKUP($Q56,'Rd1 PI'!$C$2:$AE$28,19,0),0)</f>
        <v>0</v>
      </c>
      <c r="G56" s="299">
        <f>IFERROR(VLOOKUP($Q56,'Rd2 Sandown'!$C$2:$AE$28,19,0),0)</f>
        <v>0</v>
      </c>
      <c r="H56" s="299">
        <f>IFERROR(VLOOKUP($Q56,'Rd3 Wodonga'!$C$2:$AE$31,19,0),0)</f>
        <v>0</v>
      </c>
      <c r="I56" s="299">
        <f>IFERROR(VLOOKUP($Q56,#REF!,17,0),0)</f>
        <v>0</v>
      </c>
      <c r="J56" s="299">
        <f>IFERROR(VLOOKUP($Q56,#REF!,17,0),0)</f>
        <v>0</v>
      </c>
      <c r="K56" s="299">
        <f>IFERROR(VLOOKUP($Q56,#REF!,17,0),0)</f>
        <v>0</v>
      </c>
      <c r="L56" s="299">
        <f>IFERROR(VLOOKUP($Q56,#REF!,17,0),0)</f>
        <v>0</v>
      </c>
      <c r="M56" s="299">
        <f>IFERROR(VLOOKUP($Q56,#REF!,17,0),0)</f>
        <v>0</v>
      </c>
      <c r="N56" s="299">
        <f>IFERROR(VLOOKUP($Q56,#REF!,17,0),0)</f>
        <v>0</v>
      </c>
      <c r="O56" s="299">
        <f>IFERROR(VLOOKUP($Q56,#REF!,17,0),0)</f>
        <v>0</v>
      </c>
      <c r="P56" s="299">
        <f>IFERROR(VLOOKUP($Q56,#REF!,17,0),0)</f>
        <v>0</v>
      </c>
      <c r="Q56" s="5" t="str">
        <f>CONCATENATE(LOWER(B56)," ",LOWER(C56))</f>
        <v xml:space="preserve"> </v>
      </c>
      <c r="R56" s="15"/>
    </row>
    <row r="57" spans="1:18" ht="13.5" thickBot="1" x14ac:dyDescent="0.25">
      <c r="A57" s="300">
        <v>5</v>
      </c>
      <c r="B57" s="306"/>
      <c r="C57" s="306"/>
      <c r="D57" s="297" t="s">
        <v>40</v>
      </c>
      <c r="E57" s="308">
        <f>SUM(F57:P57) - SMALL(F57:P57,2) - MIN(F57:P57)</f>
        <v>0</v>
      </c>
      <c r="F57" s="304">
        <f>IFERROR(VLOOKUP($Q57,'Rd1 PI'!$C$2:$AE$28,19,0),0)</f>
        <v>0</v>
      </c>
      <c r="G57" s="299">
        <f>IFERROR(VLOOKUP($Q57,'Rd2 Sandown'!$C$2:$AE$28,19,0),0)</f>
        <v>0</v>
      </c>
      <c r="H57" s="299">
        <f>IFERROR(VLOOKUP($Q57,'Rd3 Wodonga'!$C$2:$AE$31,19,0),0)</f>
        <v>0</v>
      </c>
      <c r="I57" s="299">
        <f>IFERROR(VLOOKUP($Q57,#REF!,17,0),0)</f>
        <v>0</v>
      </c>
      <c r="J57" s="299">
        <f>IFERROR(VLOOKUP($Q57,#REF!,17,0),0)</f>
        <v>0</v>
      </c>
      <c r="K57" s="299">
        <f>IFERROR(VLOOKUP($Q57,#REF!,17,0),0)</f>
        <v>0</v>
      </c>
      <c r="L57" s="299">
        <f>IFERROR(VLOOKUP($Q57,#REF!,17,0),0)</f>
        <v>0</v>
      </c>
      <c r="M57" s="299">
        <f>IFERROR(VLOOKUP($Q57,#REF!,17,0),0)</f>
        <v>0</v>
      </c>
      <c r="N57" s="299">
        <f>IFERROR(VLOOKUP($Q57,#REF!,17,0),0)</f>
        <v>0</v>
      </c>
      <c r="O57" s="299">
        <f>IFERROR(VLOOKUP($Q57,#REF!,17,0),0)</f>
        <v>0</v>
      </c>
      <c r="P57" s="299">
        <f>IFERROR(VLOOKUP($Q57,#REF!,17,0),0)</f>
        <v>0</v>
      </c>
      <c r="Q57" s="5" t="str">
        <f>CONCATENATE(LOWER(B57)," ",LOWER(C57))</f>
        <v xml:space="preserve"> </v>
      </c>
      <c r="R57" s="15"/>
    </row>
    <row r="58" spans="1:18" x14ac:dyDescent="0.2">
      <c r="A58" s="13"/>
      <c r="B58" s="22"/>
      <c r="C58" s="22"/>
      <c r="D58" s="23"/>
      <c r="E58" s="24"/>
      <c r="F58" s="4"/>
      <c r="G58" s="4"/>
      <c r="H58" s="4"/>
      <c r="I58" s="4"/>
      <c r="J58" s="4"/>
      <c r="K58" s="4"/>
      <c r="L58" s="4"/>
      <c r="M58" s="4"/>
      <c r="N58" s="4"/>
      <c r="O58" s="4"/>
      <c r="P58" s="4"/>
      <c r="Q58" s="14"/>
      <c r="R58" s="15"/>
    </row>
    <row r="59" spans="1:18" s="5" customFormat="1" ht="13.5" thickBot="1" x14ac:dyDescent="0.25">
      <c r="A59" s="309" t="s">
        <v>18</v>
      </c>
      <c r="B59" s="310"/>
      <c r="C59" s="310"/>
      <c r="D59" s="311"/>
      <c r="E59" s="312"/>
      <c r="F59" s="313"/>
      <c r="G59" s="313"/>
      <c r="H59" s="313"/>
      <c r="I59" s="313"/>
      <c r="J59" s="313"/>
      <c r="K59" s="313"/>
      <c r="L59" s="313"/>
      <c r="M59" s="313"/>
      <c r="N59" s="313"/>
      <c r="O59" s="313"/>
      <c r="P59" s="313"/>
    </row>
    <row r="60" spans="1:18" s="5" customFormat="1" x14ac:dyDescent="0.2">
      <c r="A60" s="314">
        <v>1</v>
      </c>
      <c r="B60" s="315"/>
      <c r="C60" s="315"/>
      <c r="D60" s="316" t="s">
        <v>22</v>
      </c>
      <c r="E60" s="317">
        <f>SUM(F60:P60) - SMALL(F60:P60,2) - MIN(F60:P60)</f>
        <v>0</v>
      </c>
      <c r="F60" s="318">
        <f>IFERROR(VLOOKUP($Q60,'Rd1 PI'!$C$2:$AE$28,19,0),0)</f>
        <v>0</v>
      </c>
      <c r="G60" s="313">
        <f>IFERROR(VLOOKUP($Q60,'Rd2 Sandown'!$C$2:$AE$28,19,0),0)</f>
        <v>0</v>
      </c>
      <c r="H60" s="313">
        <f>IFERROR(VLOOKUP($Q60,'Rd3 Wodonga'!$C$2:$AE$31,19,0),0)</f>
        <v>0</v>
      </c>
      <c r="I60" s="313">
        <f>IFERROR(VLOOKUP($Q60,#REF!,17,0),0)</f>
        <v>0</v>
      </c>
      <c r="J60" s="313">
        <f>IFERROR(VLOOKUP($Q60,#REF!,17,0),0)</f>
        <v>0</v>
      </c>
      <c r="K60" s="313">
        <f>IFERROR(VLOOKUP($Q60,#REF!,17,0),0)</f>
        <v>0</v>
      </c>
      <c r="L60" s="313">
        <f>IFERROR(VLOOKUP($Q60,#REF!,17,0),0)</f>
        <v>0</v>
      </c>
      <c r="M60" s="313">
        <f>IFERROR(VLOOKUP($Q60,#REF!,17,0),0)</f>
        <v>0</v>
      </c>
      <c r="N60" s="313">
        <f>IFERROR(VLOOKUP($Q60,#REF!,17,0),0)</f>
        <v>0</v>
      </c>
      <c r="O60" s="313">
        <f>IFERROR(VLOOKUP($Q60,#REF!,17,0),0)</f>
        <v>0</v>
      </c>
      <c r="P60" s="313">
        <f>IFERROR(VLOOKUP($Q60,#REF!,17,0),0)</f>
        <v>0</v>
      </c>
      <c r="Q60" s="5" t="str">
        <f>CONCATENATE(LOWER(B60)," ",LOWER(C60))</f>
        <v xml:space="preserve"> </v>
      </c>
    </row>
    <row r="61" spans="1:18" s="5" customFormat="1" x14ac:dyDescent="0.2">
      <c r="A61" s="314">
        <v>2</v>
      </c>
      <c r="B61" s="315"/>
      <c r="C61" s="315"/>
      <c r="D61" s="316" t="s">
        <v>22</v>
      </c>
      <c r="E61" s="319">
        <f>SUM(F61:P61) - SMALL(F61:P61,2) - MIN(F61:P61)</f>
        <v>0</v>
      </c>
      <c r="F61" s="318">
        <f>IFERROR(VLOOKUP($Q61,'Rd1 PI'!$C$2:$AE$28,19,0),0)</f>
        <v>0</v>
      </c>
      <c r="G61" s="313">
        <f>IFERROR(VLOOKUP($Q61,'Rd2 Sandown'!$C$2:$AE$28,19,0),0)</f>
        <v>0</v>
      </c>
      <c r="H61" s="313">
        <f>IFERROR(VLOOKUP($Q61,'Rd3 Wodonga'!$C$2:$AE$31,19,0),0)</f>
        <v>0</v>
      </c>
      <c r="I61" s="313">
        <f>IFERROR(VLOOKUP($Q61,#REF!,17,0),0)</f>
        <v>0</v>
      </c>
      <c r="J61" s="313">
        <f>IFERROR(VLOOKUP($Q61,#REF!,17,0),0)</f>
        <v>0</v>
      </c>
      <c r="K61" s="313">
        <f>IFERROR(VLOOKUP($Q61,#REF!,17,0),0)</f>
        <v>0</v>
      </c>
      <c r="L61" s="313">
        <f>IFERROR(VLOOKUP($Q61,#REF!,17,0),0)</f>
        <v>0</v>
      </c>
      <c r="M61" s="313">
        <f>IFERROR(VLOOKUP($Q61,#REF!,17,0),0)</f>
        <v>0</v>
      </c>
      <c r="N61" s="313">
        <f>IFERROR(VLOOKUP($Q61,#REF!,17,0),0)</f>
        <v>0</v>
      </c>
      <c r="O61" s="313">
        <f>IFERROR(VLOOKUP($Q61,#REF!,17,0),0)</f>
        <v>0</v>
      </c>
      <c r="P61" s="313">
        <f>IFERROR(VLOOKUP($Q61,#REF!,17,0),0)</f>
        <v>0</v>
      </c>
      <c r="Q61" s="5" t="str">
        <f>CONCATENATE(LOWER(B61)," ",LOWER(C61))</f>
        <v xml:space="preserve"> </v>
      </c>
    </row>
    <row r="62" spans="1:18" s="5" customFormat="1" x14ac:dyDescent="0.2">
      <c r="A62" s="314">
        <v>3</v>
      </c>
      <c r="B62" s="315"/>
      <c r="C62" s="315"/>
      <c r="D62" s="316" t="s">
        <v>22</v>
      </c>
      <c r="E62" s="319">
        <f>SUM(F62:P62) - SMALL(F62:P62,2) - MIN(F62:P62)</f>
        <v>0</v>
      </c>
      <c r="F62" s="318">
        <f>IFERROR(VLOOKUP($Q62,'Rd1 PI'!$C$2:$AE$28,19,0),0)</f>
        <v>0</v>
      </c>
      <c r="G62" s="313">
        <f>IFERROR(VLOOKUP($Q62,'Rd2 Sandown'!$C$2:$AE$28,19,0),0)</f>
        <v>0</v>
      </c>
      <c r="H62" s="313">
        <f>IFERROR(VLOOKUP($Q62,'Rd3 Wodonga'!$C$2:$AE$31,19,0),0)</f>
        <v>0</v>
      </c>
      <c r="I62" s="313">
        <f>IFERROR(VLOOKUP($Q62,#REF!,17,0),0)</f>
        <v>0</v>
      </c>
      <c r="J62" s="313">
        <f>IFERROR(VLOOKUP($Q62,#REF!,17,0),0)</f>
        <v>0</v>
      </c>
      <c r="K62" s="313">
        <f>IFERROR(VLOOKUP($Q62,#REF!,17,0),0)</f>
        <v>0</v>
      </c>
      <c r="L62" s="313">
        <f>IFERROR(VLOOKUP($Q62,#REF!,17,0),0)</f>
        <v>0</v>
      </c>
      <c r="M62" s="313">
        <f>IFERROR(VLOOKUP($Q62,#REF!,17,0),0)</f>
        <v>0</v>
      </c>
      <c r="N62" s="313">
        <f>IFERROR(VLOOKUP($Q62,#REF!,17,0),0)</f>
        <v>0</v>
      </c>
      <c r="O62" s="313">
        <f>IFERROR(VLOOKUP($Q62,#REF!,17,0),0)</f>
        <v>0</v>
      </c>
      <c r="P62" s="313">
        <f>IFERROR(VLOOKUP($Q62,#REF!,17,0),0)</f>
        <v>0</v>
      </c>
      <c r="Q62" s="5" t="str">
        <f>CONCATENATE(LOWER(B62)," ",LOWER(C62))</f>
        <v xml:space="preserve"> </v>
      </c>
    </row>
    <row r="63" spans="1:18" s="5" customFormat="1" x14ac:dyDescent="0.2">
      <c r="A63" s="314">
        <v>4</v>
      </c>
      <c r="B63" s="320"/>
      <c r="C63" s="320"/>
      <c r="D63" s="316" t="s">
        <v>22</v>
      </c>
      <c r="E63" s="319">
        <f>SUM(F63:P63) - SMALL(F63:P63,2) - MIN(F63:P63)</f>
        <v>0</v>
      </c>
      <c r="F63" s="318">
        <f>IFERROR(VLOOKUP($Q63,'Rd1 PI'!$C$2:$AE$28,19,0),0)</f>
        <v>0</v>
      </c>
      <c r="G63" s="313">
        <f>IFERROR(VLOOKUP($Q63,'Rd2 Sandown'!$C$2:$AE$28,19,0),0)</f>
        <v>0</v>
      </c>
      <c r="H63" s="313">
        <f>IFERROR(VLOOKUP($Q63,'Rd3 Wodonga'!$C$2:$AE$31,19,0),0)</f>
        <v>0</v>
      </c>
      <c r="I63" s="313">
        <f>IFERROR(VLOOKUP($Q63,#REF!,17,0),0)</f>
        <v>0</v>
      </c>
      <c r="J63" s="313">
        <f>IFERROR(VLOOKUP($Q63,#REF!,17,0),0)</f>
        <v>0</v>
      </c>
      <c r="K63" s="313">
        <f>IFERROR(VLOOKUP($Q63,#REF!,17,0),0)</f>
        <v>0</v>
      </c>
      <c r="L63" s="313">
        <f>IFERROR(VLOOKUP($Q63,#REF!,17,0),0)</f>
        <v>0</v>
      </c>
      <c r="M63" s="313">
        <f>IFERROR(VLOOKUP($Q63,#REF!,17,0),0)</f>
        <v>0</v>
      </c>
      <c r="N63" s="313">
        <f>IFERROR(VLOOKUP($Q63,#REF!,17,0),0)</f>
        <v>0</v>
      </c>
      <c r="O63" s="313">
        <f>IFERROR(VLOOKUP($Q63,#REF!,17,0),0)</f>
        <v>0</v>
      </c>
      <c r="P63" s="313">
        <f>IFERROR(VLOOKUP($Q63,#REF!,17,0),0)</f>
        <v>0</v>
      </c>
      <c r="Q63" s="5" t="str">
        <f>CONCATENATE(LOWER(B63)," ",LOWER(C63))</f>
        <v xml:space="preserve"> </v>
      </c>
      <c r="R63" s="15"/>
    </row>
    <row r="64" spans="1:18" s="5" customFormat="1" ht="13.5" thickBot="1" x14ac:dyDescent="0.25">
      <c r="A64" s="321">
        <v>5</v>
      </c>
      <c r="B64" s="320"/>
      <c r="C64" s="320"/>
      <c r="D64" s="316" t="s">
        <v>22</v>
      </c>
      <c r="E64" s="322">
        <f>SUM(F64:P64) - SMALL(F64:P64,2) - MIN(F64:P64)</f>
        <v>0</v>
      </c>
      <c r="F64" s="318">
        <f>IFERROR(VLOOKUP($Q64,'Rd1 PI'!$C$2:$AE$28,19,0),0)</f>
        <v>0</v>
      </c>
      <c r="G64" s="313">
        <f>IFERROR(VLOOKUP($Q64,'Rd2 Sandown'!$C$2:$AE$28,19,0),0)</f>
        <v>0</v>
      </c>
      <c r="H64" s="313">
        <f>IFERROR(VLOOKUP($Q64,'Rd3 Wodonga'!$C$2:$AE$31,19,0),0)</f>
        <v>0</v>
      </c>
      <c r="I64" s="313">
        <f>IFERROR(VLOOKUP($Q64,#REF!,17,0),0)</f>
        <v>0</v>
      </c>
      <c r="J64" s="313">
        <f>IFERROR(VLOOKUP($Q64,#REF!,17,0),0)</f>
        <v>0</v>
      </c>
      <c r="K64" s="313">
        <f>IFERROR(VLOOKUP($Q64,#REF!,17,0),0)</f>
        <v>0</v>
      </c>
      <c r="L64" s="313">
        <f>IFERROR(VLOOKUP($Q64,#REF!,17,0),0)</f>
        <v>0</v>
      </c>
      <c r="M64" s="313">
        <f>IFERROR(VLOOKUP($Q64,#REF!,17,0),0)</f>
        <v>0</v>
      </c>
      <c r="N64" s="313">
        <f>IFERROR(VLOOKUP($Q64,#REF!,17,0),0)</f>
        <v>0</v>
      </c>
      <c r="O64" s="313">
        <f>IFERROR(VLOOKUP($Q64,#REF!,17,0),0)</f>
        <v>0</v>
      </c>
      <c r="P64" s="313">
        <f>IFERROR(VLOOKUP($Q64,#REF!,17,0),0)</f>
        <v>0</v>
      </c>
      <c r="Q64" s="5" t="str">
        <f>CONCATENATE(LOWER(B64)," ",LOWER(C64))</f>
        <v xml:space="preserve"> </v>
      </c>
      <c r="R64" s="15"/>
    </row>
    <row r="65" spans="1:18" s="5" customFormat="1" x14ac:dyDescent="0.2">
      <c r="A65" s="13"/>
      <c r="B65" s="22"/>
      <c r="C65" s="22"/>
      <c r="D65" s="4"/>
      <c r="E65" s="24"/>
      <c r="F65" s="4"/>
      <c r="G65" s="4"/>
      <c r="H65" s="4"/>
      <c r="I65" s="4"/>
      <c r="J65" s="4"/>
      <c r="K65" s="4"/>
      <c r="L65" s="4"/>
      <c r="M65" s="4"/>
      <c r="N65" s="4"/>
      <c r="O65" s="4"/>
      <c r="P65" s="4"/>
      <c r="Q65" s="14"/>
      <c r="R65" s="15"/>
    </row>
    <row r="66" spans="1:18" s="5" customFormat="1" ht="13.5" thickBot="1" x14ac:dyDescent="0.25">
      <c r="A66" s="100" t="s">
        <v>19</v>
      </c>
      <c r="B66" s="101"/>
      <c r="C66" s="101"/>
      <c r="D66" s="97"/>
      <c r="E66" s="323"/>
      <c r="F66" s="324"/>
      <c r="G66" s="324"/>
      <c r="H66" s="324"/>
      <c r="I66" s="324"/>
      <c r="J66" s="324"/>
      <c r="K66" s="324"/>
      <c r="L66" s="324"/>
      <c r="M66" s="324"/>
      <c r="N66" s="324"/>
      <c r="O66" s="324"/>
      <c r="P66" s="324"/>
    </row>
    <row r="67" spans="1:18" s="5" customFormat="1" x14ac:dyDescent="0.2">
      <c r="A67" s="325">
        <v>1</v>
      </c>
      <c r="B67" s="109" t="s">
        <v>44</v>
      </c>
      <c r="C67" s="109" t="s">
        <v>45</v>
      </c>
      <c r="D67" s="326" t="s">
        <v>21</v>
      </c>
      <c r="E67" s="89">
        <f>SUM(F67:P67) - SMALL(F67:P67,2) - MIN(F67:P67)</f>
        <v>300</v>
      </c>
      <c r="F67" s="379">
        <f>IFERROR(VLOOKUP($Q67,'Rd1 PI'!$C$2:$AE$28,19,0),0)</f>
        <v>100</v>
      </c>
      <c r="G67" s="324">
        <f>IFERROR(VLOOKUP($Q67,'Rd2 Sandown'!$C$2:$AE$28,19,0),0)</f>
        <v>100</v>
      </c>
      <c r="H67" s="324">
        <f>IFERROR(VLOOKUP($Q67,'Rd3 Wodonga'!$C$2:$AE$31,19,0),0)</f>
        <v>100</v>
      </c>
      <c r="I67" s="324">
        <f>IFERROR(VLOOKUP($Q67,#REF!,17,0),0)</f>
        <v>0</v>
      </c>
      <c r="J67" s="324">
        <f>IFERROR(VLOOKUP($Q67,#REF!,17,0),0)</f>
        <v>0</v>
      </c>
      <c r="K67" s="324">
        <f>IFERROR(VLOOKUP($Q67,#REF!,17,0),0)</f>
        <v>0</v>
      </c>
      <c r="L67" s="324">
        <f>IFERROR(VLOOKUP($Q67,#REF!,17,0),0)</f>
        <v>0</v>
      </c>
      <c r="M67" s="324">
        <f>IFERROR(VLOOKUP($Q67,#REF!,17,0),0)</f>
        <v>0</v>
      </c>
      <c r="N67" s="324">
        <f>IFERROR(VLOOKUP($Q67,#REF!,17,0),0)</f>
        <v>0</v>
      </c>
      <c r="O67" s="324">
        <f>IFERROR(VLOOKUP($Q67,#REF!,17,0),0)</f>
        <v>0</v>
      </c>
      <c r="P67" s="324">
        <f>IFERROR(VLOOKUP($Q67,#REF!,17,0),0)</f>
        <v>0</v>
      </c>
      <c r="Q67" s="5" t="str">
        <f>CONCATENATE(LOWER(B67)," ",LOWER(C67))</f>
        <v>steve williamsz</v>
      </c>
      <c r="R67" s="15"/>
    </row>
    <row r="68" spans="1:18" s="5" customFormat="1" x14ac:dyDescent="0.2">
      <c r="A68" s="325">
        <v>2</v>
      </c>
      <c r="B68" s="109" t="s">
        <v>85</v>
      </c>
      <c r="C68" s="109" t="s">
        <v>84</v>
      </c>
      <c r="D68" s="326" t="s">
        <v>21</v>
      </c>
      <c r="E68" s="90">
        <f>SUM(F68:P68) - SMALL(F68:P68,2) - MIN(F68:P68)</f>
        <v>225</v>
      </c>
      <c r="F68" s="379">
        <f>IFERROR(VLOOKUP($Q68,'Rd1 PI'!$C$2:$AE$28,19,0),0)</f>
        <v>75</v>
      </c>
      <c r="G68" s="324">
        <f>IFERROR(VLOOKUP($Q68,'Rd2 Sandown'!$C$2:$AE$28,19,0),0)</f>
        <v>75</v>
      </c>
      <c r="H68" s="324">
        <f>IFERROR(VLOOKUP($Q68,'Rd3 Wodonga'!$C$2:$AE$31,19,0),0)</f>
        <v>75</v>
      </c>
      <c r="I68" s="324">
        <f>IFERROR(VLOOKUP($Q68,#REF!,17,0),0)</f>
        <v>0</v>
      </c>
      <c r="J68" s="324">
        <f>IFERROR(VLOOKUP($Q68,#REF!,17,0),0)</f>
        <v>0</v>
      </c>
      <c r="K68" s="324">
        <f>IFERROR(VLOOKUP($Q68,#REF!,17,0),0)</f>
        <v>0</v>
      </c>
      <c r="L68" s="324">
        <f>IFERROR(VLOOKUP($Q68,#REF!,17,0),0)</f>
        <v>0</v>
      </c>
      <c r="M68" s="324">
        <f>IFERROR(VLOOKUP($Q68,#REF!,17,0),0)</f>
        <v>0</v>
      </c>
      <c r="N68" s="324">
        <f>IFERROR(VLOOKUP($Q68,#REF!,17,0),0)</f>
        <v>0</v>
      </c>
      <c r="O68" s="324">
        <f>IFERROR(VLOOKUP($Q68,#REF!,17,0),0)</f>
        <v>0</v>
      </c>
      <c r="P68" s="324">
        <f>IFERROR(VLOOKUP($Q68,#REF!,17,0),0)</f>
        <v>0</v>
      </c>
      <c r="Q68" s="5" t="str">
        <f>CONCATENATE(LOWER(B68)," ",LOWER(C68))</f>
        <v>peter dannock</v>
      </c>
    </row>
    <row r="69" spans="1:18" s="5" customFormat="1" x14ac:dyDescent="0.2">
      <c r="A69" s="325">
        <v>3</v>
      </c>
      <c r="B69" s="109" t="s">
        <v>151</v>
      </c>
      <c r="C69" s="109" t="s">
        <v>152</v>
      </c>
      <c r="D69" s="326" t="s">
        <v>21</v>
      </c>
      <c r="E69" s="90">
        <f>SUM(F69:P69) - SMALL(F69:P69,2) - MIN(F69:P69)</f>
        <v>120</v>
      </c>
      <c r="F69" s="379">
        <f>IFERROR(VLOOKUP($Q69,'Rd1 PI'!$C$2:$AE$28,19,0),0)</f>
        <v>60</v>
      </c>
      <c r="G69" s="324">
        <f>IFERROR(VLOOKUP($Q69,'Rd2 Sandown'!$C$2:$AE$28,19,0),0)</f>
        <v>60</v>
      </c>
      <c r="H69" s="324">
        <f>IFERROR(VLOOKUP($Q69,'Rd3 Wodonga'!$C$2:$AE$31,19,0),0)</f>
        <v>0</v>
      </c>
      <c r="I69" s="324">
        <f>IFERROR(VLOOKUP($Q69,#REF!,17,0),0)</f>
        <v>0</v>
      </c>
      <c r="J69" s="324">
        <f>IFERROR(VLOOKUP($Q69,#REF!,17,0),0)</f>
        <v>0</v>
      </c>
      <c r="K69" s="324">
        <f>IFERROR(VLOOKUP($Q69,#REF!,17,0),0)</f>
        <v>0</v>
      </c>
      <c r="L69" s="324">
        <f>IFERROR(VLOOKUP($Q69,#REF!,17,0),0)</f>
        <v>0</v>
      </c>
      <c r="M69" s="324">
        <f>IFERROR(VLOOKUP($Q69,#REF!,17,0),0)</f>
        <v>0</v>
      </c>
      <c r="N69" s="324">
        <f>IFERROR(VLOOKUP($Q69,#REF!,17,0),0)</f>
        <v>0</v>
      </c>
      <c r="O69" s="324">
        <f>IFERROR(VLOOKUP($Q69,#REF!,17,0),0)</f>
        <v>0</v>
      </c>
      <c r="P69" s="324">
        <f>IFERROR(VLOOKUP($Q69,#REF!,17,0),0)</f>
        <v>0</v>
      </c>
      <c r="Q69" s="5" t="str">
        <f>CONCATENATE(LOWER(B69)," ",LOWER(C69))</f>
        <v>max lloyd</v>
      </c>
    </row>
    <row r="70" spans="1:18" x14ac:dyDescent="0.2">
      <c r="A70" s="325">
        <v>4</v>
      </c>
      <c r="B70" s="109"/>
      <c r="C70" s="109"/>
      <c r="D70" s="326" t="s">
        <v>21</v>
      </c>
      <c r="E70" s="90">
        <f>SUM(F70:P70) - SMALL(F70:P70,2) - MIN(F70:P70)</f>
        <v>0</v>
      </c>
      <c r="F70" s="379">
        <f>IFERROR(VLOOKUP($Q70,'Rd1 PI'!$C$2:$AE$28,19,0),0)</f>
        <v>0</v>
      </c>
      <c r="G70" s="324">
        <f>IFERROR(VLOOKUP($Q70,'Rd2 Sandown'!$C$2:$AE$28,19,0),0)</f>
        <v>0</v>
      </c>
      <c r="H70" s="324">
        <f>IFERROR(VLOOKUP($Q70,'Rd3 Wodonga'!$C$2:$AE$31,19,0),0)</f>
        <v>0</v>
      </c>
      <c r="I70" s="324">
        <f>IFERROR(VLOOKUP($Q70,#REF!,17,0),0)</f>
        <v>0</v>
      </c>
      <c r="J70" s="324">
        <f>IFERROR(VLOOKUP($Q70,#REF!,17,0),0)</f>
        <v>0</v>
      </c>
      <c r="K70" s="324">
        <f>IFERROR(VLOOKUP($Q70,#REF!,17,0),0)</f>
        <v>0</v>
      </c>
      <c r="L70" s="324">
        <f>IFERROR(VLOOKUP($Q70,#REF!,17,0),0)</f>
        <v>0</v>
      </c>
      <c r="M70" s="324">
        <f>IFERROR(VLOOKUP($Q70,#REF!,17,0),0)</f>
        <v>0</v>
      </c>
      <c r="N70" s="324">
        <f>IFERROR(VLOOKUP($Q70,#REF!,17,0),0)</f>
        <v>0</v>
      </c>
      <c r="O70" s="324">
        <f>IFERROR(VLOOKUP($Q70,#REF!,17,0),0)</f>
        <v>0</v>
      </c>
      <c r="P70" s="324">
        <f>IFERROR(VLOOKUP($Q70,#REF!,17,0),0)</f>
        <v>0</v>
      </c>
      <c r="Q70" s="5" t="str">
        <f>CONCATENATE(LOWER(B70)," ",LOWER(C70))</f>
        <v xml:space="preserve"> </v>
      </c>
      <c r="R70" s="5"/>
    </row>
    <row r="71" spans="1:18" ht="13.5" thickBot="1" x14ac:dyDescent="0.25">
      <c r="A71" s="91">
        <v>5</v>
      </c>
      <c r="B71" s="109"/>
      <c r="C71" s="109"/>
      <c r="D71" s="326" t="s">
        <v>21</v>
      </c>
      <c r="E71" s="92">
        <f>SUM(F71:P71) - SMALL(F71:P71,2) - MIN(F71:P71)</f>
        <v>0</v>
      </c>
      <c r="F71" s="379">
        <f>IFERROR(VLOOKUP($Q71,'Rd1 PI'!$C$2:$AE$28,19,0),0)</f>
        <v>0</v>
      </c>
      <c r="G71" s="324">
        <f>IFERROR(VLOOKUP($Q71,'Rd2 Sandown'!$C$2:$AE$28,19,0),0)</f>
        <v>0</v>
      </c>
      <c r="H71" s="324">
        <f>IFERROR(VLOOKUP($Q71,'Rd3 Wodonga'!$C$2:$AE$31,19,0),0)</f>
        <v>0</v>
      </c>
      <c r="I71" s="324">
        <f>IFERROR(VLOOKUP($Q71,#REF!,17,0),0)</f>
        <v>0</v>
      </c>
      <c r="J71" s="324">
        <f>IFERROR(VLOOKUP($Q71,#REF!,17,0),0)</f>
        <v>0</v>
      </c>
      <c r="K71" s="324">
        <f>IFERROR(VLOOKUP($Q71,#REF!,17,0),0)</f>
        <v>0</v>
      </c>
      <c r="L71" s="324">
        <f>IFERROR(VLOOKUP($Q71,#REF!,17,0),0)</f>
        <v>0</v>
      </c>
      <c r="M71" s="324">
        <f>IFERROR(VLOOKUP($Q71,#REF!,17,0),0)</f>
        <v>0</v>
      </c>
      <c r="N71" s="324">
        <f>IFERROR(VLOOKUP($Q71,#REF!,17,0),0)</f>
        <v>0</v>
      </c>
      <c r="O71" s="324">
        <f>IFERROR(VLOOKUP($Q71,#REF!,17,0),0)</f>
        <v>0</v>
      </c>
      <c r="P71" s="324">
        <f>IFERROR(VLOOKUP($Q71,#REF!,17,0),0)</f>
        <v>0</v>
      </c>
      <c r="Q71" s="5" t="str">
        <f>CONCATENATE(LOWER(B71)," ",LOWER(C71))</f>
        <v xml:space="preserve"> </v>
      </c>
      <c r="R71" s="15"/>
    </row>
    <row r="72" spans="1:18" x14ac:dyDescent="0.2">
      <c r="A72" s="13"/>
      <c r="B72" s="22"/>
      <c r="C72" s="22"/>
      <c r="D72" s="4"/>
      <c r="E72" s="24"/>
      <c r="F72" s="4"/>
      <c r="G72" s="4"/>
      <c r="H72" s="4"/>
      <c r="I72" s="4"/>
      <c r="J72" s="4"/>
      <c r="K72" s="4"/>
      <c r="L72" s="4"/>
      <c r="M72" s="4"/>
      <c r="N72" s="4"/>
      <c r="O72" s="4"/>
      <c r="P72" s="4"/>
      <c r="Q72" s="14"/>
      <c r="R72" s="15"/>
    </row>
    <row r="73" spans="1:18" s="5" customFormat="1" ht="13.5" thickBot="1" x14ac:dyDescent="0.25">
      <c r="A73" s="327" t="s">
        <v>164</v>
      </c>
      <c r="B73" s="328"/>
      <c r="C73" s="328"/>
      <c r="D73" s="329"/>
      <c r="E73" s="330"/>
      <c r="F73" s="331"/>
      <c r="G73" s="331"/>
      <c r="H73" s="331"/>
      <c r="I73" s="331"/>
      <c r="J73" s="331"/>
      <c r="K73" s="331"/>
      <c r="L73" s="331"/>
      <c r="M73" s="331"/>
      <c r="N73" s="331"/>
      <c r="O73" s="331"/>
      <c r="P73" s="331"/>
    </row>
    <row r="74" spans="1:18" s="5" customFormat="1" x14ac:dyDescent="0.2">
      <c r="A74" s="332">
        <v>1</v>
      </c>
      <c r="B74" s="333" t="s">
        <v>157</v>
      </c>
      <c r="C74" s="333" t="s">
        <v>158</v>
      </c>
      <c r="D74" s="334" t="s">
        <v>124</v>
      </c>
      <c r="E74" s="335">
        <f>SUM(F74:P74) - SMALL(F74:P74,2) - MIN(F74:P74)</f>
        <v>235</v>
      </c>
      <c r="F74" s="336">
        <f>IFERROR(VLOOKUP($Q74,'Rd1 PI'!$C$2:$AE$28,19,0),0)</f>
        <v>75</v>
      </c>
      <c r="G74" s="331">
        <f>IFERROR(VLOOKUP($Q74,'Rd2 Sandown'!$C$2:$AE$28,19,0),0)</f>
        <v>60</v>
      </c>
      <c r="H74" s="331">
        <f>IFERROR(VLOOKUP($Q74,'Rd3 Wodonga'!$C$2:$AE$31,19,0),0)</f>
        <v>100</v>
      </c>
      <c r="I74" s="331">
        <f>IFERROR(VLOOKUP($Q74,#REF!,17,0),0)</f>
        <v>0</v>
      </c>
      <c r="J74" s="331">
        <f>IFERROR(VLOOKUP($Q74,#REF!,17,0),0)</f>
        <v>0</v>
      </c>
      <c r="K74" s="331">
        <f>IFERROR(VLOOKUP($Q74,#REF!,17,0),0)</f>
        <v>0</v>
      </c>
      <c r="L74" s="331">
        <f>IFERROR(VLOOKUP($Q74,#REF!,17,0),0)</f>
        <v>0</v>
      </c>
      <c r="M74" s="331">
        <f>IFERROR(VLOOKUP($Q74,#REF!,17,0),0)</f>
        <v>0</v>
      </c>
      <c r="N74" s="331">
        <f>IFERROR(VLOOKUP($Q74,#REF!,17,0),0)</f>
        <v>0</v>
      </c>
      <c r="O74" s="331">
        <f>IFERROR(VLOOKUP($Q74,#REF!,17,0),0)</f>
        <v>0</v>
      </c>
      <c r="P74" s="331">
        <f>IFERROR(VLOOKUP($Q74,#REF!,17,0),0)</f>
        <v>0</v>
      </c>
      <c r="Q74" s="5" t="str">
        <f>CONCATENATE(LOWER(B74)," ",LOWER(C74))</f>
        <v>craig girvan</v>
      </c>
    </row>
    <row r="75" spans="1:18" s="5" customFormat="1" x14ac:dyDescent="0.2">
      <c r="A75" s="332">
        <v>2</v>
      </c>
      <c r="B75" s="333" t="s">
        <v>153</v>
      </c>
      <c r="C75" s="333" t="s">
        <v>154</v>
      </c>
      <c r="D75" s="334" t="s">
        <v>124</v>
      </c>
      <c r="E75" s="337">
        <f>SUM(F75:P75) - SMALL(F75:P75,2) - MIN(F75:P75)</f>
        <v>200</v>
      </c>
      <c r="F75" s="336">
        <f>IFERROR(VLOOKUP($Q75,'Rd1 PI'!$C$2:$AE$28,19,0),0)</f>
        <v>100</v>
      </c>
      <c r="G75" s="331">
        <f>IFERROR(VLOOKUP($Q75,'Rd2 Sandown'!$C$2:$AE$28,19,0),0)</f>
        <v>100</v>
      </c>
      <c r="H75" s="331">
        <f>IFERROR(VLOOKUP($Q75,'Rd3 Wodonga'!$C$2:$AE$31,19,0),0)</f>
        <v>0</v>
      </c>
      <c r="I75" s="331">
        <f>IFERROR(VLOOKUP($Q75,#REF!,17,0),0)</f>
        <v>0</v>
      </c>
      <c r="J75" s="331">
        <f>IFERROR(VLOOKUP($Q75,#REF!,17,0),0)</f>
        <v>0</v>
      </c>
      <c r="K75" s="331">
        <f>IFERROR(VLOOKUP($Q75,#REF!,17,0),0)</f>
        <v>0</v>
      </c>
      <c r="L75" s="331">
        <f>IFERROR(VLOOKUP($Q75,#REF!,17,0),0)</f>
        <v>0</v>
      </c>
      <c r="M75" s="331">
        <f>IFERROR(VLOOKUP($Q75,#REF!,17,0),0)</f>
        <v>0</v>
      </c>
      <c r="N75" s="331">
        <f>IFERROR(VLOOKUP($Q75,#REF!,17,0),0)</f>
        <v>0</v>
      </c>
      <c r="O75" s="331">
        <f>IFERROR(VLOOKUP($Q75,#REF!,17,0),0)</f>
        <v>0</v>
      </c>
      <c r="P75" s="331">
        <f>IFERROR(VLOOKUP($Q75,#REF!,17,0),0)</f>
        <v>0</v>
      </c>
      <c r="Q75" s="5" t="str">
        <f>CONCATENATE(LOWER(B75)," ",LOWER(C75))</f>
        <v>hung do</v>
      </c>
    </row>
    <row r="76" spans="1:18" s="5" customFormat="1" x14ac:dyDescent="0.2">
      <c r="A76" s="332">
        <v>3</v>
      </c>
      <c r="B76" s="333" t="s">
        <v>252</v>
      </c>
      <c r="C76" s="333" t="s">
        <v>253</v>
      </c>
      <c r="D76" s="334" t="s">
        <v>124</v>
      </c>
      <c r="E76" s="337">
        <f>SUM(F76:P76) - SMALL(F76:P76,2) - MIN(F76:P76)</f>
        <v>150</v>
      </c>
      <c r="F76" s="336">
        <f>IFERROR(VLOOKUP($Q76,'Rd1 PI'!$C$2:$AE$28,19,0),0)</f>
        <v>0</v>
      </c>
      <c r="G76" s="331">
        <f>IFERROR(VLOOKUP($Q76,'Rd2 Sandown'!$C$2:$AE$28,19,0),0)</f>
        <v>75</v>
      </c>
      <c r="H76" s="331">
        <f>IFERROR(VLOOKUP($Q76,'Rd3 Wodonga'!$C$2:$AE$31,19,0),0)</f>
        <v>75</v>
      </c>
      <c r="I76" s="331">
        <f>IFERROR(VLOOKUP($Q76,#REF!,17,0),0)</f>
        <v>0</v>
      </c>
      <c r="J76" s="331">
        <f>IFERROR(VLOOKUP($Q76,#REF!,17,0),0)</f>
        <v>0</v>
      </c>
      <c r="K76" s="331">
        <f>IFERROR(VLOOKUP($Q76,#REF!,17,0),0)</f>
        <v>0</v>
      </c>
      <c r="L76" s="331">
        <f>IFERROR(VLOOKUP($Q76,#REF!,17,0),0)</f>
        <v>0</v>
      </c>
      <c r="M76" s="331">
        <f>IFERROR(VLOOKUP($Q76,#REF!,17,0),0)</f>
        <v>0</v>
      </c>
      <c r="N76" s="331">
        <f>IFERROR(VLOOKUP($Q76,#REF!,17,0),0)</f>
        <v>0</v>
      </c>
      <c r="O76" s="331">
        <f>IFERROR(VLOOKUP($Q76,#REF!,17,0),0)</f>
        <v>0</v>
      </c>
      <c r="P76" s="331">
        <f>IFERROR(VLOOKUP($Q76,#REF!,17,0),0)</f>
        <v>0</v>
      </c>
      <c r="Q76" s="5" t="str">
        <f>CONCATENATE(LOWER(B76)," ",LOWER(C76))</f>
        <v>ian vague</v>
      </c>
    </row>
    <row r="77" spans="1:18" s="5" customFormat="1" x14ac:dyDescent="0.2">
      <c r="A77" s="332">
        <v>4</v>
      </c>
      <c r="B77" s="338"/>
      <c r="C77" s="338"/>
      <c r="D77" s="334" t="s">
        <v>124</v>
      </c>
      <c r="E77" s="337">
        <f>SUM(F77:P77) - SMALL(F77:P77,2) - MIN(F77:P77)</f>
        <v>0</v>
      </c>
      <c r="F77" s="336">
        <f>IFERROR(VLOOKUP($Q77,'Rd1 PI'!$C$2:$AE$28,19,0),0)</f>
        <v>0</v>
      </c>
      <c r="G77" s="331">
        <f>IFERROR(VLOOKUP($Q77,'Rd2 Sandown'!$C$2:$AE$28,19,0),0)</f>
        <v>0</v>
      </c>
      <c r="H77" s="331">
        <f>IFERROR(VLOOKUP($Q77,'Rd3 Wodonga'!$C$2:$AE$31,19,0),0)</f>
        <v>0</v>
      </c>
      <c r="I77" s="331">
        <f>IFERROR(VLOOKUP($Q77,#REF!,17,0),0)</f>
        <v>0</v>
      </c>
      <c r="J77" s="331">
        <f>IFERROR(VLOOKUP($Q77,#REF!,17,0),0)</f>
        <v>0</v>
      </c>
      <c r="K77" s="331">
        <f>IFERROR(VLOOKUP($Q77,#REF!,17,0),0)</f>
        <v>0</v>
      </c>
      <c r="L77" s="331">
        <f>IFERROR(VLOOKUP($Q77,#REF!,17,0),0)</f>
        <v>0</v>
      </c>
      <c r="M77" s="331">
        <f>IFERROR(VLOOKUP($Q77,#REF!,17,0),0)</f>
        <v>0</v>
      </c>
      <c r="N77" s="331">
        <f>IFERROR(VLOOKUP($Q77,#REF!,17,0),0)</f>
        <v>0</v>
      </c>
      <c r="O77" s="331">
        <f>IFERROR(VLOOKUP($Q77,#REF!,17,0),0)</f>
        <v>0</v>
      </c>
      <c r="P77" s="331">
        <f>IFERROR(VLOOKUP($Q77,#REF!,17,0),0)</f>
        <v>0</v>
      </c>
      <c r="Q77" s="5" t="str">
        <f>CONCATENATE(LOWER(B77)," ",LOWER(C77))</f>
        <v xml:space="preserve"> </v>
      </c>
      <c r="R77" s="15"/>
    </row>
    <row r="78" spans="1:18" s="5" customFormat="1" ht="13.5" thickBot="1" x14ac:dyDescent="0.25">
      <c r="A78" s="339">
        <v>5</v>
      </c>
      <c r="B78" s="338"/>
      <c r="C78" s="338"/>
      <c r="D78" s="334" t="s">
        <v>124</v>
      </c>
      <c r="E78" s="340">
        <f>SUM(F78:P78) - SMALL(F78:P78,2) - MIN(F78:P78)</f>
        <v>0</v>
      </c>
      <c r="F78" s="336">
        <f>IFERROR(VLOOKUP($Q78,'Rd1 PI'!$C$2:$AE$28,19,0),0)</f>
        <v>0</v>
      </c>
      <c r="G78" s="331">
        <f>IFERROR(VLOOKUP($Q78,'Rd2 Sandown'!$C$2:$AE$28,19,0),0)</f>
        <v>0</v>
      </c>
      <c r="H78" s="331">
        <f>IFERROR(VLOOKUP($Q78,'Rd3 Wodonga'!$C$2:$AE$31,19,0),0)</f>
        <v>0</v>
      </c>
      <c r="I78" s="331">
        <f>IFERROR(VLOOKUP($Q78,#REF!,17,0),0)</f>
        <v>0</v>
      </c>
      <c r="J78" s="331">
        <f>IFERROR(VLOOKUP($Q78,#REF!,17,0),0)</f>
        <v>0</v>
      </c>
      <c r="K78" s="331">
        <f>IFERROR(VLOOKUP($Q78,#REF!,17,0),0)</f>
        <v>0</v>
      </c>
      <c r="L78" s="331">
        <f>IFERROR(VLOOKUP($Q78,#REF!,17,0),0)</f>
        <v>0</v>
      </c>
      <c r="M78" s="331">
        <f>IFERROR(VLOOKUP($Q78,#REF!,17,0),0)</f>
        <v>0</v>
      </c>
      <c r="N78" s="331">
        <f>IFERROR(VLOOKUP($Q78,#REF!,17,0),0)</f>
        <v>0</v>
      </c>
      <c r="O78" s="331">
        <f>IFERROR(VLOOKUP($Q78,#REF!,17,0),0)</f>
        <v>0</v>
      </c>
      <c r="P78" s="331">
        <f>IFERROR(VLOOKUP($Q78,#REF!,17,0),0)</f>
        <v>0</v>
      </c>
      <c r="Q78" s="5" t="str">
        <f>CONCATENATE(LOWER(B78)," ",LOWER(C78))</f>
        <v xml:space="preserve"> </v>
      </c>
      <c r="R78" s="15"/>
    </row>
    <row r="79" spans="1:18" s="5" customFormat="1" x14ac:dyDescent="0.2">
      <c r="A79" s="13"/>
      <c r="B79" s="22"/>
      <c r="C79" s="22"/>
      <c r="D79" s="4"/>
      <c r="E79" s="24"/>
      <c r="F79" s="4"/>
      <c r="G79" s="4"/>
      <c r="H79" s="4"/>
      <c r="I79" s="4"/>
      <c r="J79" s="4"/>
      <c r="K79" s="4"/>
      <c r="L79" s="4"/>
      <c r="M79" s="4"/>
      <c r="N79" s="4"/>
      <c r="O79" s="4"/>
      <c r="P79" s="4"/>
      <c r="Q79" s="14"/>
      <c r="R79" s="15"/>
    </row>
    <row r="80" spans="1:18" s="5" customFormat="1" ht="13.5" thickBot="1" x14ac:dyDescent="0.25">
      <c r="A80" s="341" t="s">
        <v>156</v>
      </c>
      <c r="B80" s="342"/>
      <c r="C80" s="342"/>
      <c r="D80" s="343"/>
      <c r="E80" s="344"/>
      <c r="F80" s="345"/>
      <c r="G80" s="345"/>
      <c r="H80" s="345"/>
      <c r="I80" s="345"/>
      <c r="J80" s="345"/>
      <c r="K80" s="345"/>
      <c r="L80" s="345"/>
      <c r="M80" s="345"/>
      <c r="N80" s="345"/>
      <c r="O80" s="345"/>
      <c r="P80" s="345"/>
    </row>
    <row r="81" spans="1:18" s="5" customFormat="1" x14ac:dyDescent="0.2">
      <c r="A81" s="346">
        <v>1</v>
      </c>
      <c r="B81" s="347" t="s">
        <v>159</v>
      </c>
      <c r="C81" s="347" t="s">
        <v>160</v>
      </c>
      <c r="D81" s="348" t="s">
        <v>128</v>
      </c>
      <c r="E81" s="349">
        <f>SUM(F81:P81) - SMALL(F81:P81,2) - MIN(F81:P81)</f>
        <v>300</v>
      </c>
      <c r="F81" s="380">
        <f>IFERROR(VLOOKUP($Q81,'Rd1 PI'!$C$2:$AE$28,19,0),0)</f>
        <v>100</v>
      </c>
      <c r="G81" s="345">
        <f>IFERROR(VLOOKUP($Q81,'Rd2 Sandown'!$C$2:$AE$28,19,0),0)</f>
        <v>100</v>
      </c>
      <c r="H81" s="345">
        <f>IFERROR(VLOOKUP($Q81,'Rd3 Wodonga'!$C$2:$AE$31,19,0),0)</f>
        <v>100</v>
      </c>
      <c r="I81" s="345">
        <f>IFERROR(VLOOKUP($Q81,#REF!,17,0),0)</f>
        <v>0</v>
      </c>
      <c r="J81" s="345">
        <f>IFERROR(VLOOKUP($Q81,#REF!,17,0),0)</f>
        <v>0</v>
      </c>
      <c r="K81" s="345">
        <f>IFERROR(VLOOKUP($Q81,#REF!,17,0),0)</f>
        <v>0</v>
      </c>
      <c r="L81" s="345">
        <f>IFERROR(VLOOKUP($Q81,#REF!,17,0),0)</f>
        <v>0</v>
      </c>
      <c r="M81" s="345">
        <f>IFERROR(VLOOKUP($Q81,#REF!,17,0),0)</f>
        <v>0</v>
      </c>
      <c r="N81" s="345">
        <f>IFERROR(VLOOKUP($Q81,#REF!,17,0),0)</f>
        <v>0</v>
      </c>
      <c r="O81" s="345">
        <f>IFERROR(VLOOKUP($Q81,#REF!,17,0),0)</f>
        <v>0</v>
      </c>
      <c r="P81" s="345">
        <f>IFERROR(VLOOKUP($Q81,#REF!,17,0),0)</f>
        <v>0</v>
      </c>
      <c r="Q81" s="5" t="str">
        <f>CONCATENATE(LOWER(B81)," ",LOWER(C81))</f>
        <v>robert downes</v>
      </c>
      <c r="R81" s="15"/>
    </row>
    <row r="82" spans="1:18" s="5" customFormat="1" x14ac:dyDescent="0.2">
      <c r="A82" s="346">
        <v>2</v>
      </c>
      <c r="B82" s="347"/>
      <c r="C82" s="347"/>
      <c r="D82" s="348" t="s">
        <v>128</v>
      </c>
      <c r="E82" s="350">
        <f>SUM(F82:P82) - SMALL(F82:P82,2) - MIN(F82:P82)</f>
        <v>0</v>
      </c>
      <c r="F82" s="380">
        <f>IFERROR(VLOOKUP($Q82,'Rd1 PI'!$C$2:$AE$28,19,0),0)</f>
        <v>0</v>
      </c>
      <c r="G82" s="345">
        <f>IFERROR(VLOOKUP($Q82,'Rd2 Sandown'!$C$2:$AE$28,19,0),0)</f>
        <v>0</v>
      </c>
      <c r="H82" s="345">
        <f>IFERROR(VLOOKUP($Q82,'Rd3 Wodonga'!$C$2:$AE$31,19,0),0)</f>
        <v>0</v>
      </c>
      <c r="I82" s="345">
        <f>IFERROR(VLOOKUP($Q82,#REF!,17,0),0)</f>
        <v>0</v>
      </c>
      <c r="J82" s="345">
        <f>IFERROR(VLOOKUP($Q82,#REF!,17,0),0)</f>
        <v>0</v>
      </c>
      <c r="K82" s="345">
        <f>IFERROR(VLOOKUP($Q82,#REF!,17,0),0)</f>
        <v>0</v>
      </c>
      <c r="L82" s="345">
        <f>IFERROR(VLOOKUP($Q82,#REF!,17,0),0)</f>
        <v>0</v>
      </c>
      <c r="M82" s="345">
        <f>IFERROR(VLOOKUP($Q82,#REF!,17,0),0)</f>
        <v>0</v>
      </c>
      <c r="N82" s="345">
        <f>IFERROR(VLOOKUP($Q82,#REF!,17,0),0)</f>
        <v>0</v>
      </c>
      <c r="O82" s="345">
        <f>IFERROR(VLOOKUP($Q82,#REF!,17,0),0)</f>
        <v>0</v>
      </c>
      <c r="P82" s="345">
        <f>IFERROR(VLOOKUP($Q82,#REF!,17,0),0)</f>
        <v>0</v>
      </c>
      <c r="Q82" s="5" t="str">
        <f>CONCATENATE(LOWER(B82)," ",LOWER(C82))</f>
        <v xml:space="preserve"> </v>
      </c>
    </row>
    <row r="83" spans="1:18" s="5" customFormat="1" x14ac:dyDescent="0.2">
      <c r="A83" s="346">
        <v>3</v>
      </c>
      <c r="B83" s="347"/>
      <c r="C83" s="347"/>
      <c r="D83" s="348" t="s">
        <v>128</v>
      </c>
      <c r="E83" s="350">
        <f>SUM(F83:P83) - SMALL(F83:P83,2) - MIN(F83:P83)</f>
        <v>0</v>
      </c>
      <c r="F83" s="380">
        <f>IFERROR(VLOOKUP($Q83,'Rd1 PI'!$C$2:$AE$28,19,0),0)</f>
        <v>0</v>
      </c>
      <c r="G83" s="345">
        <f>IFERROR(VLOOKUP($Q83,'Rd2 Sandown'!$C$2:$AE$28,19,0),0)</f>
        <v>0</v>
      </c>
      <c r="H83" s="345">
        <f>IFERROR(VLOOKUP($Q83,'Rd3 Wodonga'!$C$2:$AE$31,19,0),0)</f>
        <v>0</v>
      </c>
      <c r="I83" s="345">
        <f>IFERROR(VLOOKUP($Q83,#REF!,17,0),0)</f>
        <v>0</v>
      </c>
      <c r="J83" s="345">
        <f>IFERROR(VLOOKUP($Q83,#REF!,17,0),0)</f>
        <v>0</v>
      </c>
      <c r="K83" s="345">
        <f>IFERROR(VLOOKUP($Q83,#REF!,17,0),0)</f>
        <v>0</v>
      </c>
      <c r="L83" s="345">
        <f>IFERROR(VLOOKUP($Q83,#REF!,17,0),0)</f>
        <v>0</v>
      </c>
      <c r="M83" s="345">
        <f>IFERROR(VLOOKUP($Q83,#REF!,17,0),0)</f>
        <v>0</v>
      </c>
      <c r="N83" s="345">
        <f>IFERROR(VLOOKUP($Q83,#REF!,17,0),0)</f>
        <v>0</v>
      </c>
      <c r="O83" s="345">
        <f>IFERROR(VLOOKUP($Q83,#REF!,17,0),0)</f>
        <v>0</v>
      </c>
      <c r="P83" s="345">
        <f>IFERROR(VLOOKUP($Q83,#REF!,17,0),0)</f>
        <v>0</v>
      </c>
      <c r="Q83" s="5" t="str">
        <f>CONCATENATE(LOWER(B83)," ",LOWER(C83))</f>
        <v xml:space="preserve"> </v>
      </c>
    </row>
    <row r="84" spans="1:18" x14ac:dyDescent="0.2">
      <c r="A84" s="346">
        <v>4</v>
      </c>
      <c r="B84" s="347"/>
      <c r="C84" s="347"/>
      <c r="D84" s="348" t="s">
        <v>128</v>
      </c>
      <c r="E84" s="350">
        <f>SUM(F84:P84) - SMALL(F84:P84,2) - MIN(F84:P84)</f>
        <v>0</v>
      </c>
      <c r="F84" s="380">
        <f>IFERROR(VLOOKUP($Q84,'Rd1 PI'!$C$2:$AE$28,19,0),0)</f>
        <v>0</v>
      </c>
      <c r="G84" s="345">
        <f>IFERROR(VLOOKUP($Q84,'Rd2 Sandown'!$C$2:$AE$28,19,0),0)</f>
        <v>0</v>
      </c>
      <c r="H84" s="345">
        <f>IFERROR(VLOOKUP($Q84,'Rd3 Wodonga'!$C$2:$AE$31,19,0),0)</f>
        <v>0</v>
      </c>
      <c r="I84" s="345">
        <f>IFERROR(VLOOKUP($Q84,#REF!,17,0),0)</f>
        <v>0</v>
      </c>
      <c r="J84" s="345">
        <f>IFERROR(VLOOKUP($Q84,#REF!,17,0),0)</f>
        <v>0</v>
      </c>
      <c r="K84" s="345">
        <f>IFERROR(VLOOKUP($Q84,#REF!,17,0),0)</f>
        <v>0</v>
      </c>
      <c r="L84" s="345">
        <f>IFERROR(VLOOKUP($Q84,#REF!,17,0),0)</f>
        <v>0</v>
      </c>
      <c r="M84" s="345">
        <f>IFERROR(VLOOKUP($Q84,#REF!,17,0),0)</f>
        <v>0</v>
      </c>
      <c r="N84" s="345">
        <f>IFERROR(VLOOKUP($Q84,#REF!,17,0),0)</f>
        <v>0</v>
      </c>
      <c r="O84" s="345">
        <f>IFERROR(VLOOKUP($Q84,#REF!,17,0),0)</f>
        <v>0</v>
      </c>
      <c r="P84" s="345">
        <f>IFERROR(VLOOKUP($Q84,#REF!,17,0),0)</f>
        <v>0</v>
      </c>
      <c r="Q84" s="5" t="str">
        <f>CONCATENATE(LOWER(B84)," ",LOWER(C84))</f>
        <v xml:space="preserve"> </v>
      </c>
      <c r="R84" s="5"/>
    </row>
    <row r="85" spans="1:18" ht="13.5" thickBot="1" x14ac:dyDescent="0.25">
      <c r="A85" s="351">
        <v>5</v>
      </c>
      <c r="B85" s="347"/>
      <c r="C85" s="347"/>
      <c r="D85" s="348" t="s">
        <v>128</v>
      </c>
      <c r="E85" s="352">
        <f>SUM(F85:P85) - SMALL(F85:P85,2) - MIN(F85:P85)</f>
        <v>0</v>
      </c>
      <c r="F85" s="380">
        <f>IFERROR(VLOOKUP($Q85,'Rd1 PI'!$C$2:$AE$28,19,0),0)</f>
        <v>0</v>
      </c>
      <c r="G85" s="345">
        <f>IFERROR(VLOOKUP($Q85,'Rd2 Sandown'!$C$2:$AE$28,19,0),0)</f>
        <v>0</v>
      </c>
      <c r="H85" s="345">
        <f>IFERROR(VLOOKUP($Q85,'Rd3 Wodonga'!$C$2:$AE$31,19,0),0)</f>
        <v>0</v>
      </c>
      <c r="I85" s="345">
        <f>IFERROR(VLOOKUP($Q85,#REF!,17,0),0)</f>
        <v>0</v>
      </c>
      <c r="J85" s="345">
        <f>IFERROR(VLOOKUP($Q85,#REF!,17,0),0)</f>
        <v>0</v>
      </c>
      <c r="K85" s="345">
        <f>IFERROR(VLOOKUP($Q85,#REF!,17,0),0)</f>
        <v>0</v>
      </c>
      <c r="L85" s="345">
        <f>IFERROR(VLOOKUP($Q85,#REF!,17,0),0)</f>
        <v>0</v>
      </c>
      <c r="M85" s="345">
        <f>IFERROR(VLOOKUP($Q85,#REF!,17,0),0)</f>
        <v>0</v>
      </c>
      <c r="N85" s="345">
        <f>IFERROR(VLOOKUP($Q85,#REF!,17,0),0)</f>
        <v>0</v>
      </c>
      <c r="O85" s="345">
        <f>IFERROR(VLOOKUP($Q85,#REF!,17,0),0)</f>
        <v>0</v>
      </c>
      <c r="P85" s="345">
        <f>IFERROR(VLOOKUP($Q85,#REF!,17,0),0)</f>
        <v>0</v>
      </c>
      <c r="Q85" s="5" t="str">
        <f>CONCATENATE(LOWER(B85)," ",LOWER(C85))</f>
        <v xml:space="preserve"> </v>
      </c>
      <c r="R85" s="15"/>
    </row>
    <row r="86" spans="1:18" x14ac:dyDescent="0.2">
      <c r="A86" s="13"/>
      <c r="B86" s="22"/>
      <c r="C86" s="22"/>
      <c r="D86" s="4"/>
      <c r="E86" s="24"/>
      <c r="F86" s="4"/>
      <c r="G86" s="4"/>
      <c r="H86" s="4"/>
      <c r="I86" s="4"/>
      <c r="J86" s="4"/>
      <c r="K86" s="4"/>
      <c r="L86" s="4"/>
      <c r="M86" s="4"/>
      <c r="N86" s="4"/>
      <c r="O86" s="4"/>
      <c r="P86" s="4"/>
      <c r="Q86" s="14"/>
      <c r="R86" s="15"/>
    </row>
    <row r="87" spans="1:18" s="5" customFormat="1" ht="13.5" thickBot="1" x14ac:dyDescent="0.25">
      <c r="A87" s="261" t="s">
        <v>38</v>
      </c>
      <c r="B87" s="242"/>
      <c r="C87" s="242"/>
      <c r="D87" s="381"/>
      <c r="E87" s="382"/>
      <c r="F87" s="255"/>
      <c r="G87" s="255"/>
      <c r="H87" s="255"/>
      <c r="I87" s="255"/>
      <c r="J87" s="255"/>
      <c r="K87" s="255"/>
      <c r="L87" s="255"/>
      <c r="M87" s="255"/>
      <c r="N87" s="255"/>
      <c r="O87" s="255"/>
      <c r="P87" s="255"/>
    </row>
    <row r="88" spans="1:18" s="5" customFormat="1" x14ac:dyDescent="0.2">
      <c r="A88" s="256">
        <v>1</v>
      </c>
      <c r="B88" s="257" t="s">
        <v>86</v>
      </c>
      <c r="C88" s="257" t="s">
        <v>87</v>
      </c>
      <c r="D88" s="258" t="s">
        <v>41</v>
      </c>
      <c r="E88" s="259">
        <f>SUM(F88:P88) - SMALL(F88:P88,2) - MIN(F88:P88)</f>
        <v>275</v>
      </c>
      <c r="F88" s="383">
        <f>IFERROR(VLOOKUP($Q88,'Rd1 PI'!$C$2:$AE$28,19,0),0)</f>
        <v>100</v>
      </c>
      <c r="G88" s="255">
        <f>IFERROR(VLOOKUP($Q88,'Rd2 Sandown'!$C$2:$AE$28,19,0),0)</f>
        <v>75</v>
      </c>
      <c r="H88" s="255">
        <f>IFERROR(VLOOKUP($Q88,'Rd3 Wodonga'!$C$2:$AE$31,19,0),0)</f>
        <v>100</v>
      </c>
      <c r="I88" s="255">
        <f>IFERROR(VLOOKUP($Q88,#REF!,17,0),0)</f>
        <v>0</v>
      </c>
      <c r="J88" s="255">
        <f>IFERROR(VLOOKUP($Q88,#REF!,17,0),0)</f>
        <v>0</v>
      </c>
      <c r="K88" s="255">
        <f>IFERROR(VLOOKUP($Q88,#REF!,17,0),0)</f>
        <v>0</v>
      </c>
      <c r="L88" s="255">
        <f>IFERROR(VLOOKUP($Q88,#REF!,17,0),0)</f>
        <v>0</v>
      </c>
      <c r="M88" s="255">
        <f>IFERROR(VLOOKUP($Q88,#REF!,17,0),0)</f>
        <v>0</v>
      </c>
      <c r="N88" s="255">
        <f>IFERROR(VLOOKUP($Q88,#REF!,17,0),0)</f>
        <v>0</v>
      </c>
      <c r="O88" s="255">
        <f>IFERROR(VLOOKUP($Q88,#REF!,17,0),0)</f>
        <v>0</v>
      </c>
      <c r="P88" s="255">
        <f>IFERROR(VLOOKUP($Q88,#REF!,17,0),0)</f>
        <v>0</v>
      </c>
      <c r="Q88" s="5" t="str">
        <f>CONCATENATE(LOWER(B88)," ",LOWER(C88))</f>
        <v>noel heritage</v>
      </c>
    </row>
    <row r="89" spans="1:18" s="5" customFormat="1" x14ac:dyDescent="0.2">
      <c r="A89" s="256">
        <v>2</v>
      </c>
      <c r="B89" s="257" t="s">
        <v>250</v>
      </c>
      <c r="C89" s="257" t="s">
        <v>251</v>
      </c>
      <c r="D89" s="258" t="s">
        <v>41</v>
      </c>
      <c r="E89" s="260">
        <f>SUM(F89:P89) - SMALL(F89:P89,2) - MIN(F89:P89)</f>
        <v>175</v>
      </c>
      <c r="F89" s="383">
        <f>IFERROR(VLOOKUP($Q89,'Rd1 PI'!$C$2:$AE$28,19,0),0)</f>
        <v>0</v>
      </c>
      <c r="G89" s="255">
        <f>IFERROR(VLOOKUP($Q89,'Rd2 Sandown'!$C$2:$AE$28,19,0),0)</f>
        <v>100</v>
      </c>
      <c r="H89" s="255">
        <f>IFERROR(VLOOKUP($Q89,'Rd3 Wodonga'!$C$2:$AE$31,19,0),0)</f>
        <v>75</v>
      </c>
      <c r="I89" s="255">
        <f>IFERROR(VLOOKUP($Q89,#REF!,17,0),0)</f>
        <v>0</v>
      </c>
      <c r="J89" s="255">
        <f>IFERROR(VLOOKUP($Q89,#REF!,17,0),0)</f>
        <v>0</v>
      </c>
      <c r="K89" s="255">
        <f>IFERROR(VLOOKUP($Q89,#REF!,17,0),0)</f>
        <v>0</v>
      </c>
      <c r="L89" s="255">
        <f>IFERROR(VLOOKUP($Q89,#REF!,17,0),0)</f>
        <v>0</v>
      </c>
      <c r="M89" s="255">
        <f>IFERROR(VLOOKUP($Q89,#REF!,17,0),0)</f>
        <v>0</v>
      </c>
      <c r="N89" s="255">
        <f>IFERROR(VLOOKUP($Q89,#REF!,17,0),0)</f>
        <v>0</v>
      </c>
      <c r="O89" s="255">
        <f>IFERROR(VLOOKUP($Q89,#REF!,17,0),0)</f>
        <v>0</v>
      </c>
      <c r="P89" s="255">
        <f>IFERROR(VLOOKUP($Q89,#REF!,17,0),0)</f>
        <v>0</v>
      </c>
      <c r="Q89" s="5" t="str">
        <f>CONCATENATE(LOWER(B89)," ",LOWER(C89))</f>
        <v>gavin newman</v>
      </c>
    </row>
    <row r="90" spans="1:18" s="5" customFormat="1" x14ac:dyDescent="0.2">
      <c r="A90" s="256">
        <v>3</v>
      </c>
      <c r="B90" s="257" t="s">
        <v>254</v>
      </c>
      <c r="C90" s="257" t="s">
        <v>255</v>
      </c>
      <c r="D90" s="258" t="s">
        <v>41</v>
      </c>
      <c r="E90" s="260">
        <f>SUM(F90:P90) - SMALL(F90:P90,2) - MIN(F90:P90)</f>
        <v>105</v>
      </c>
      <c r="F90" s="383">
        <f>IFERROR(VLOOKUP($Q90,'Rd1 PI'!$C$2:$AE$28,19,0),0)</f>
        <v>0</v>
      </c>
      <c r="G90" s="255">
        <f>IFERROR(VLOOKUP($Q90,'Rd2 Sandown'!$C$2:$AE$28,19,0),0)</f>
        <v>60</v>
      </c>
      <c r="H90" s="255">
        <f>IFERROR(VLOOKUP($Q90,'Rd3 Wodonga'!$C$2:$AE$31,19,0),0)</f>
        <v>45</v>
      </c>
      <c r="I90" s="255">
        <f>IFERROR(VLOOKUP($Q90,#REF!,17,0),0)</f>
        <v>0</v>
      </c>
      <c r="J90" s="255">
        <f>IFERROR(VLOOKUP($Q90,#REF!,17,0),0)</f>
        <v>0</v>
      </c>
      <c r="K90" s="255">
        <f>IFERROR(VLOOKUP($Q90,#REF!,17,0),0)</f>
        <v>0</v>
      </c>
      <c r="L90" s="255">
        <f>IFERROR(VLOOKUP($Q90,#REF!,17,0),0)</f>
        <v>0</v>
      </c>
      <c r="M90" s="255">
        <f>IFERROR(VLOOKUP($Q90,#REF!,17,0),0)</f>
        <v>0</v>
      </c>
      <c r="N90" s="255">
        <f>IFERROR(VLOOKUP($Q90,#REF!,17,0),0)</f>
        <v>0</v>
      </c>
      <c r="O90" s="255">
        <f>IFERROR(VLOOKUP($Q90,#REF!,17,0),0)</f>
        <v>0</v>
      </c>
      <c r="P90" s="255">
        <f>IFERROR(VLOOKUP($Q90,#REF!,17,0),0)</f>
        <v>0</v>
      </c>
      <c r="Q90" s="5" t="str">
        <f>CONCATENATE(LOWER(B90)," ",LOWER(C90))</f>
        <v>andrew potter</v>
      </c>
    </row>
    <row r="91" spans="1:18" s="5" customFormat="1" x14ac:dyDescent="0.2">
      <c r="A91" s="256">
        <v>4</v>
      </c>
      <c r="B91" s="257" t="s">
        <v>317</v>
      </c>
      <c r="C91" s="257" t="s">
        <v>318</v>
      </c>
      <c r="D91" s="258" t="s">
        <v>41</v>
      </c>
      <c r="E91" s="260">
        <f>SUM(F91:P91) - SMALL(F91:P91,2) - MIN(F91:P91)</f>
        <v>60</v>
      </c>
      <c r="F91" s="383">
        <f>IFERROR(VLOOKUP($Q91,'Rd1 PI'!$C$2:$AE$28,19,0),0)</f>
        <v>0</v>
      </c>
      <c r="G91" s="255">
        <f>IFERROR(VLOOKUP($Q91,'Rd2 Sandown'!$C$2:$AE$28,19,0),0)</f>
        <v>0</v>
      </c>
      <c r="H91" s="255">
        <f>IFERROR(VLOOKUP($Q91,'Rd3 Wodonga'!$C$2:$AE$31,19,0),0)</f>
        <v>60</v>
      </c>
      <c r="I91" s="255">
        <f>IFERROR(VLOOKUP($Q91,#REF!,17,0),0)</f>
        <v>0</v>
      </c>
      <c r="J91" s="255">
        <f>IFERROR(VLOOKUP($Q91,#REF!,17,0),0)</f>
        <v>0</v>
      </c>
      <c r="K91" s="255">
        <f>IFERROR(VLOOKUP($Q91,#REF!,17,0),0)</f>
        <v>0</v>
      </c>
      <c r="L91" s="255">
        <f>IFERROR(VLOOKUP($Q91,#REF!,17,0),0)</f>
        <v>0</v>
      </c>
      <c r="M91" s="255">
        <f>IFERROR(VLOOKUP($Q91,#REF!,17,0),0)</f>
        <v>0</v>
      </c>
      <c r="N91" s="255">
        <f>IFERROR(VLOOKUP($Q91,#REF!,17,0),0)</f>
        <v>0</v>
      </c>
      <c r="O91" s="255">
        <f>IFERROR(VLOOKUP($Q91,#REF!,17,0),0)</f>
        <v>0</v>
      </c>
      <c r="P91" s="255">
        <f>IFERROR(VLOOKUP($Q91,#REF!,17,0),0)</f>
        <v>0</v>
      </c>
      <c r="Q91" s="5" t="str">
        <f>CONCATENATE(LOWER(B91)," ",LOWER(C91))</f>
        <v>barry payne</v>
      </c>
    </row>
    <row r="92" spans="1:18" s="5" customFormat="1" x14ac:dyDescent="0.2">
      <c r="A92" s="256">
        <v>5</v>
      </c>
      <c r="B92" s="257"/>
      <c r="C92" s="257"/>
      <c r="D92" s="258" t="s">
        <v>41</v>
      </c>
      <c r="E92" s="260">
        <f>SUM(F92:P92) - SMALL(F92:P92,2) - MIN(F92:P92)</f>
        <v>0</v>
      </c>
      <c r="F92" s="383">
        <f>IFERROR(VLOOKUP($Q92,'Rd1 PI'!$C$2:$AE$28,19,0),0)</f>
        <v>0</v>
      </c>
      <c r="G92" s="255">
        <f>IFERROR(VLOOKUP($Q92,'Rd2 Sandown'!$C$2:$AE$28,19,0),0)</f>
        <v>0</v>
      </c>
      <c r="H92" s="255">
        <f>IFERROR(VLOOKUP($Q92,'Rd3 Wodonga'!$C$2:$AE$31,19,0),0)</f>
        <v>0</v>
      </c>
      <c r="I92" s="255">
        <f>IFERROR(VLOOKUP($Q92,#REF!,17,0),0)</f>
        <v>0</v>
      </c>
      <c r="J92" s="255">
        <f>IFERROR(VLOOKUP($Q92,#REF!,17,0),0)</f>
        <v>0</v>
      </c>
      <c r="K92" s="255">
        <f>IFERROR(VLOOKUP($Q92,#REF!,17,0),0)</f>
        <v>0</v>
      </c>
      <c r="L92" s="255">
        <f>IFERROR(VLOOKUP($Q92,#REF!,17,0),0)</f>
        <v>0</v>
      </c>
      <c r="M92" s="255">
        <f>IFERROR(VLOOKUP($Q92,#REF!,17,0),0)</f>
        <v>0</v>
      </c>
      <c r="N92" s="255">
        <f>IFERROR(VLOOKUP($Q92,#REF!,17,0),0)</f>
        <v>0</v>
      </c>
      <c r="O92" s="255">
        <f>IFERROR(VLOOKUP($Q92,#REF!,17,0),0)</f>
        <v>0</v>
      </c>
      <c r="P92" s="255">
        <f>IFERROR(VLOOKUP($Q92,#REF!,17,0),0)</f>
        <v>0</v>
      </c>
      <c r="Q92" s="5" t="str">
        <f>CONCATENATE(LOWER(B92)," ",LOWER(C92))</f>
        <v xml:space="preserve"> </v>
      </c>
    </row>
    <row r="93" spans="1:18" x14ac:dyDescent="0.2">
      <c r="A93" s="13"/>
      <c r="B93" s="5"/>
      <c r="C93" s="5"/>
      <c r="D93" s="23"/>
      <c r="E93" s="24"/>
      <c r="F93" s="4"/>
      <c r="G93" s="4"/>
      <c r="H93" s="4"/>
      <c r="I93" s="12"/>
      <c r="J93" s="12"/>
      <c r="K93" s="12"/>
      <c r="L93" s="4"/>
      <c r="M93" s="4"/>
      <c r="N93" s="4"/>
      <c r="O93" s="4"/>
      <c r="P93" s="4"/>
      <c r="Q93" s="14"/>
      <c r="R93" s="15"/>
    </row>
    <row r="94" spans="1:18" s="5" customFormat="1" ht="13.5" thickBot="1" x14ac:dyDescent="0.25">
      <c r="A94" s="37" t="s">
        <v>39</v>
      </c>
      <c r="B94" s="38"/>
      <c r="C94" s="38"/>
      <c r="D94" s="384"/>
      <c r="E94" s="385"/>
      <c r="F94" s="353"/>
      <c r="G94" s="353"/>
      <c r="H94" s="353"/>
      <c r="I94" s="353"/>
      <c r="J94" s="353"/>
      <c r="K94" s="353"/>
      <c r="L94" s="353"/>
      <c r="M94" s="353"/>
      <c r="N94" s="353"/>
      <c r="O94" s="353"/>
      <c r="P94" s="353"/>
    </row>
    <row r="95" spans="1:18" s="5" customFormat="1" x14ac:dyDescent="0.2">
      <c r="A95" s="35">
        <v>1</v>
      </c>
      <c r="B95" s="74" t="s">
        <v>79</v>
      </c>
      <c r="C95" s="74" t="s">
        <v>80</v>
      </c>
      <c r="D95" s="36" t="s">
        <v>42</v>
      </c>
      <c r="E95" s="61">
        <f>SUM(F95:P95) - SMALL(F95:P95,2) - MIN(F95:P95)</f>
        <v>300</v>
      </c>
      <c r="F95" s="182">
        <f>IFERROR(VLOOKUP($Q95,'Rd1 PI'!$C$2:$AE$28,19,0),0)</f>
        <v>100</v>
      </c>
      <c r="G95" s="353">
        <f>IFERROR(VLOOKUP($Q95,'Rd2 Sandown'!$C$2:$AE$28,19,0),0)</f>
        <v>100</v>
      </c>
      <c r="H95" s="353">
        <f>IFERROR(VLOOKUP($Q95,'Rd3 Wodonga'!$C$2:$AE$31,19,0),0)</f>
        <v>100</v>
      </c>
      <c r="I95" s="353">
        <f>IFERROR(VLOOKUP($Q95,#REF!,17,0),0)</f>
        <v>0</v>
      </c>
      <c r="J95" s="353">
        <f>IFERROR(VLOOKUP($Q95,#REF!,17,0),0)</f>
        <v>0</v>
      </c>
      <c r="K95" s="353">
        <f>IFERROR(VLOOKUP($Q95,#REF!,17,0),0)</f>
        <v>0</v>
      </c>
      <c r="L95" s="353">
        <f>IFERROR(VLOOKUP($Q95,#REF!,17,0),0)</f>
        <v>0</v>
      </c>
      <c r="M95" s="353">
        <f>IFERROR(VLOOKUP($Q95,#REF!,17,0),0)</f>
        <v>0</v>
      </c>
      <c r="N95" s="353">
        <f>IFERROR(VLOOKUP($Q95,#REF!,17,0),0)</f>
        <v>0</v>
      </c>
      <c r="O95" s="353">
        <f>IFERROR(VLOOKUP($Q95,#REF!,17,0),0)</f>
        <v>0</v>
      </c>
      <c r="P95" s="353">
        <f>IFERROR(VLOOKUP($Q95,#REF!,17,0),0)</f>
        <v>0</v>
      </c>
      <c r="Q95" s="5" t="str">
        <f>CONCATENATE(LOWER(B95)," ",LOWER(C95))</f>
        <v>david adam</v>
      </c>
    </row>
    <row r="96" spans="1:18" s="5" customFormat="1" x14ac:dyDescent="0.2">
      <c r="A96" s="35">
        <v>2</v>
      </c>
      <c r="B96" s="74" t="s">
        <v>77</v>
      </c>
      <c r="C96" s="74" t="s">
        <v>78</v>
      </c>
      <c r="D96" s="36" t="s">
        <v>42</v>
      </c>
      <c r="E96" s="62">
        <f>SUM(F96:P96) - SMALL(F96:P96,2) - MIN(F96:P96)</f>
        <v>210</v>
      </c>
      <c r="F96" s="182">
        <f>IFERROR(VLOOKUP($Q96,'Rd1 PI'!$C$2:$AE$28,19,0),0)</f>
        <v>60</v>
      </c>
      <c r="G96" s="353">
        <f>IFERROR(VLOOKUP($Q96,'Rd2 Sandown'!$C$2:$AE$28,19,0),0)</f>
        <v>75</v>
      </c>
      <c r="H96" s="353">
        <f>IFERROR(VLOOKUP($Q96,'Rd3 Wodonga'!$C$2:$AE$31,19,0),0)</f>
        <v>75</v>
      </c>
      <c r="I96" s="353">
        <f>IFERROR(VLOOKUP($Q96,#REF!,17,0),0)</f>
        <v>0</v>
      </c>
      <c r="J96" s="353">
        <f>IFERROR(VLOOKUP($Q96,#REF!,17,0),0)</f>
        <v>0</v>
      </c>
      <c r="K96" s="353">
        <f>IFERROR(VLOOKUP($Q96,#REF!,17,0),0)</f>
        <v>0</v>
      </c>
      <c r="L96" s="353">
        <f>IFERROR(VLOOKUP($Q96,#REF!,17,0),0)</f>
        <v>0</v>
      </c>
      <c r="M96" s="353">
        <f>IFERROR(VLOOKUP($Q96,#REF!,17,0),0)</f>
        <v>0</v>
      </c>
      <c r="N96" s="353">
        <f>IFERROR(VLOOKUP($Q96,#REF!,17,0),0)</f>
        <v>0</v>
      </c>
      <c r="O96" s="353">
        <f>IFERROR(VLOOKUP($Q96,#REF!,17,0),0)</f>
        <v>0</v>
      </c>
      <c r="P96" s="353">
        <f>IFERROR(VLOOKUP($Q96,#REF!,17,0),0)</f>
        <v>0</v>
      </c>
      <c r="Q96" s="5" t="str">
        <f>CONCATENATE(LOWER(B96)," ",LOWER(C96))</f>
        <v>alan conrad</v>
      </c>
    </row>
    <row r="97" spans="1:18" s="5" customFormat="1" x14ac:dyDescent="0.2">
      <c r="A97" s="35">
        <v>3</v>
      </c>
      <c r="B97" s="74" t="s">
        <v>75</v>
      </c>
      <c r="C97" s="74" t="s">
        <v>76</v>
      </c>
      <c r="D97" s="36" t="s">
        <v>42</v>
      </c>
      <c r="E97" s="62">
        <f>SUM(F97:P97) - SMALL(F97:P97,2) - MIN(F97:P97)</f>
        <v>75</v>
      </c>
      <c r="F97" s="182">
        <f>IFERROR(VLOOKUP($Q97,'Rd1 PI'!$C$2:$AE$28,19,0),0)</f>
        <v>75</v>
      </c>
      <c r="G97" s="353">
        <f>IFERROR(VLOOKUP($Q97,'Rd2 Sandown'!$C$2:$AE$28,19,0),0)</f>
        <v>0</v>
      </c>
      <c r="H97" s="353">
        <f>IFERROR(VLOOKUP($Q97,'Rd3 Wodonga'!$C$2:$AE$31,19,0),0)</f>
        <v>0</v>
      </c>
      <c r="I97" s="353">
        <f>IFERROR(VLOOKUP($Q97,#REF!,17,0),0)</f>
        <v>0</v>
      </c>
      <c r="J97" s="353">
        <v>0</v>
      </c>
      <c r="K97" s="353">
        <v>0</v>
      </c>
      <c r="L97" s="353">
        <v>0</v>
      </c>
      <c r="M97" s="353">
        <v>0</v>
      </c>
      <c r="N97" s="353">
        <f>IFERROR(VLOOKUP($Q97,#REF!,17,0),0)</f>
        <v>0</v>
      </c>
      <c r="O97" s="353">
        <v>0</v>
      </c>
      <c r="P97" s="353">
        <v>0</v>
      </c>
      <c r="Q97" s="5" t="str">
        <f>CONCATENATE(LOWER(B97)," ",LOWER(C97))</f>
        <v>randy stagno navarra</v>
      </c>
    </row>
    <row r="98" spans="1:18" s="5" customFormat="1" x14ac:dyDescent="0.2">
      <c r="A98" s="35">
        <v>4</v>
      </c>
      <c r="B98" s="74"/>
      <c r="C98" s="74"/>
      <c r="D98" s="36" t="s">
        <v>42</v>
      </c>
      <c r="E98" s="62">
        <f>SUM(F98:P98) - SMALL(F98:P98,2) - MIN(F98:P98)</f>
        <v>0</v>
      </c>
      <c r="F98" s="182">
        <f>IFERROR(VLOOKUP($Q98,'Rd1 PI'!$C$2:$AE$28,19,0),0)</f>
        <v>0</v>
      </c>
      <c r="G98" s="353">
        <f>IFERROR(VLOOKUP($Q98,'Rd2 Sandown'!$C$2:$AE$28,19,0),0)</f>
        <v>0</v>
      </c>
      <c r="H98" s="353">
        <f>IFERROR(VLOOKUP($Q98,'Rd3 Wodonga'!$C$2:$AE$31,19,0),0)</f>
        <v>0</v>
      </c>
      <c r="I98" s="353">
        <f>IFERROR(VLOOKUP($Q98,#REF!,17,0),0)</f>
        <v>0</v>
      </c>
      <c r="J98" s="353">
        <f>IFERROR(VLOOKUP($Q98,#REF!,17,0),0)</f>
        <v>0</v>
      </c>
      <c r="K98" s="353">
        <v>0</v>
      </c>
      <c r="L98" s="353">
        <v>0</v>
      </c>
      <c r="M98" s="353">
        <v>0</v>
      </c>
      <c r="N98" s="353">
        <v>0</v>
      </c>
      <c r="O98" s="353">
        <v>0</v>
      </c>
      <c r="P98" s="353">
        <v>0</v>
      </c>
      <c r="Q98" s="5" t="str">
        <f>CONCATENATE(LOWER(B98)," ",LOWER(C98))</f>
        <v xml:space="preserve"> </v>
      </c>
    </row>
    <row r="99" spans="1:18" s="5" customFormat="1" ht="13.5" thickBot="1" x14ac:dyDescent="0.25">
      <c r="A99" s="35">
        <v>5</v>
      </c>
      <c r="B99" s="74"/>
      <c r="C99" s="74"/>
      <c r="D99" s="36" t="s">
        <v>42</v>
      </c>
      <c r="E99" s="63">
        <f>SUM(F99:P99) - SMALL(F99:P99,2) - MIN(F99:P99)</f>
        <v>0</v>
      </c>
      <c r="F99" s="182">
        <f>IFERROR(VLOOKUP($Q99,'Rd1 PI'!$C$2:$AE$28,19,0),0)</f>
        <v>0</v>
      </c>
      <c r="G99" s="353">
        <f>IFERROR(VLOOKUP($Q99,'Rd2 Sandown'!$C$2:$AE$28,19,0),0)</f>
        <v>0</v>
      </c>
      <c r="H99" s="353">
        <f>IFERROR(VLOOKUP($Q99,'Rd3 Wodonga'!$C$2:$AE$31,19,0),0)</f>
        <v>0</v>
      </c>
      <c r="I99" s="353">
        <f>IFERROR(VLOOKUP($Q99,#REF!,17,0),0)</f>
        <v>0</v>
      </c>
      <c r="J99" s="353">
        <f>IFERROR(VLOOKUP($Q99,#REF!,17,0),0)</f>
        <v>0</v>
      </c>
      <c r="K99" s="353">
        <f>IFERROR(VLOOKUP($Q99,#REF!,17,0),0)</f>
        <v>0</v>
      </c>
      <c r="L99" s="353">
        <f>IFERROR(VLOOKUP($Q99,#REF!,17,0),0)</f>
        <v>0</v>
      </c>
      <c r="M99" s="353">
        <f>IFERROR(VLOOKUP($Q99,#REF!,17,0),0)</f>
        <v>0</v>
      </c>
      <c r="N99" s="353">
        <f>IFERROR(VLOOKUP($Q99,#REF!,17,0),0)</f>
        <v>0</v>
      </c>
      <c r="O99" s="353">
        <f>IFERROR(VLOOKUP($Q99,#REF!,17,0),0)</f>
        <v>0</v>
      </c>
      <c r="P99" s="353">
        <f>IFERROR(VLOOKUP($Q99,#REF!,17,0),0)</f>
        <v>0</v>
      </c>
      <c r="Q99" s="5" t="str">
        <f>CONCATENATE(LOWER(B99)," ",LOWER(C99))</f>
        <v xml:space="preserve"> </v>
      </c>
    </row>
    <row r="100" spans="1:18" x14ac:dyDescent="0.2">
      <c r="A100" s="13"/>
      <c r="B100" s="5"/>
      <c r="C100" s="5"/>
      <c r="D100" s="23"/>
      <c r="E100" s="24"/>
      <c r="F100" s="4"/>
      <c r="G100" s="4"/>
      <c r="H100" s="4"/>
      <c r="I100" s="12"/>
      <c r="J100" s="12"/>
      <c r="K100" s="12"/>
      <c r="L100" s="4"/>
      <c r="M100" s="4"/>
      <c r="N100" s="4"/>
      <c r="O100" s="4"/>
      <c r="P100" s="4"/>
      <c r="Q100" s="14"/>
      <c r="R100" s="15"/>
    </row>
    <row r="101" spans="1:18" s="5" customFormat="1" ht="13.5" thickBot="1" x14ac:dyDescent="0.25">
      <c r="A101" s="104" t="s">
        <v>17</v>
      </c>
      <c r="B101" s="105"/>
      <c r="C101" s="105"/>
      <c r="D101" s="386"/>
      <c r="E101" s="387"/>
      <c r="F101" s="354"/>
      <c r="G101" s="354"/>
      <c r="H101" s="354"/>
      <c r="I101" s="354"/>
      <c r="J101" s="354"/>
      <c r="K101" s="354"/>
      <c r="L101" s="354"/>
      <c r="M101" s="354"/>
      <c r="N101" s="354"/>
      <c r="O101" s="354"/>
      <c r="P101" s="354"/>
    </row>
    <row r="102" spans="1:18" s="5" customFormat="1" x14ac:dyDescent="0.2">
      <c r="A102" s="82">
        <v>1</v>
      </c>
      <c r="B102" s="86" t="s">
        <v>247</v>
      </c>
      <c r="C102" s="86" t="s">
        <v>74</v>
      </c>
      <c r="D102" s="83" t="s">
        <v>16</v>
      </c>
      <c r="E102" s="84">
        <f>SUM(F102:P102) - SMALL(F102:P102,2) - MIN(F102:P102)</f>
        <v>300</v>
      </c>
      <c r="F102" s="114">
        <f>IFERROR(VLOOKUP($Q102,'Rd1 PI'!$C$2:$AE$28,19,0),0)</f>
        <v>100</v>
      </c>
      <c r="G102" s="354">
        <f>IFERROR(VLOOKUP($Q102,'Rd2 Sandown'!$C$2:$AE$28,19,0),0)</f>
        <v>100</v>
      </c>
      <c r="H102" s="354">
        <f>IFERROR(VLOOKUP($Q102,'Rd3 Wodonga'!$C$2:$AE$31,19,0),0)</f>
        <v>100</v>
      </c>
      <c r="I102" s="354">
        <f>IFERROR(VLOOKUP($Q102,#REF!,17,0),0)</f>
        <v>0</v>
      </c>
      <c r="J102" s="354">
        <f>IFERROR(VLOOKUP($Q102,#REF!,17,0),0)</f>
        <v>0</v>
      </c>
      <c r="K102" s="354">
        <f>IFERROR(VLOOKUP($Q102,#REF!,17,0),0)</f>
        <v>0</v>
      </c>
      <c r="L102" s="354">
        <f>IFERROR(VLOOKUP($Q102,#REF!,17,0),0)</f>
        <v>0</v>
      </c>
      <c r="M102" s="354">
        <f>IFERROR(VLOOKUP($Q102,#REF!,17,0),0)</f>
        <v>0</v>
      </c>
      <c r="N102" s="354">
        <f>IFERROR(VLOOKUP($Q102,#REF!,17,0),0)</f>
        <v>0</v>
      </c>
      <c r="O102" s="354">
        <f>IFERROR(VLOOKUP($Q102,#REF!,17,0),0)</f>
        <v>0</v>
      </c>
      <c r="P102" s="354">
        <f>IFERROR(VLOOKUP($Q102,#REF!,17,0),0)</f>
        <v>0</v>
      </c>
      <c r="Q102" s="5" t="str">
        <f t="shared" ref="Q102:Q103" si="4">CONCATENATE(LOWER(B102)," ",LOWER(C102))</f>
        <v>russell garner</v>
      </c>
    </row>
    <row r="103" spans="1:18" s="5" customFormat="1" x14ac:dyDescent="0.2">
      <c r="A103" s="82">
        <v>2</v>
      </c>
      <c r="B103" s="86" t="s">
        <v>88</v>
      </c>
      <c r="C103" s="86" t="s">
        <v>89</v>
      </c>
      <c r="D103" s="83" t="s">
        <v>16</v>
      </c>
      <c r="E103" s="85">
        <f>SUM(F103:P103) - SMALL(F103:P103,2) - MIN(F103:P103)</f>
        <v>75</v>
      </c>
      <c r="F103" s="114">
        <f>IFERROR(VLOOKUP($Q103,'Rd1 PI'!$C$2:$AE$28,19,0),0)</f>
        <v>75</v>
      </c>
      <c r="G103" s="354">
        <f>IFERROR(VLOOKUP($Q103,'Rd2 Sandown'!$C$2:$AE$28,19,0),0)</f>
        <v>0</v>
      </c>
      <c r="H103" s="354">
        <f>IFERROR(VLOOKUP($Q103,'Rd3 Wodonga'!$C$2:$AE$31,19,0),0)</f>
        <v>0</v>
      </c>
      <c r="I103" s="354">
        <f>IFERROR(VLOOKUP($Q103,#REF!,17,0),0)</f>
        <v>0</v>
      </c>
      <c r="J103" s="354">
        <f>IFERROR(VLOOKUP($Q103,#REF!,17,0),0)</f>
        <v>0</v>
      </c>
      <c r="K103" s="354">
        <f>IFERROR(VLOOKUP($Q103,#REF!,17,0),0)</f>
        <v>0</v>
      </c>
      <c r="L103" s="354">
        <f>IFERROR(VLOOKUP($Q103,#REF!,17,0),0)</f>
        <v>0</v>
      </c>
      <c r="M103" s="354">
        <f>IFERROR(VLOOKUP($Q103,#REF!,17,0),0)</f>
        <v>0</v>
      </c>
      <c r="N103" s="354">
        <f>IFERROR(VLOOKUP($Q103,#REF!,17,0),0)</f>
        <v>0</v>
      </c>
      <c r="O103" s="354">
        <f>IFERROR(VLOOKUP($Q103,#REF!,17,0),0)</f>
        <v>0</v>
      </c>
      <c r="P103" s="354">
        <f>IFERROR(VLOOKUP($Q103,#REF!,17,0),0)</f>
        <v>0</v>
      </c>
      <c r="Q103" s="5" t="str">
        <f t="shared" si="4"/>
        <v>steven cassar</v>
      </c>
    </row>
    <row r="104" spans="1:18" s="5" customFormat="1" x14ac:dyDescent="0.2">
      <c r="A104" s="82">
        <v>3</v>
      </c>
      <c r="B104" s="86"/>
      <c r="C104" s="86"/>
      <c r="D104" s="83" t="s">
        <v>16</v>
      </c>
      <c r="E104" s="85">
        <f>SUM(F104:P104) - SMALL(F104:P104,2) - MIN(F104:P104)</f>
        <v>0</v>
      </c>
      <c r="F104" s="114">
        <f>IFERROR(VLOOKUP($Q104,'Rd1 PI'!$C$2:$AE$28,19,0),0)</f>
        <v>0</v>
      </c>
      <c r="G104" s="354">
        <f>IFERROR(VLOOKUP($Q104,'Rd2 Sandown'!$C$2:$AE$28,19,0),0)</f>
        <v>0</v>
      </c>
      <c r="H104" s="354">
        <f>IFERROR(VLOOKUP($Q104,'Rd3 Wodonga'!$C$2:$AE$31,19,0),0)</f>
        <v>0</v>
      </c>
      <c r="I104" s="354">
        <f>IFERROR(VLOOKUP($Q104,#REF!,17,0),0)</f>
        <v>0</v>
      </c>
      <c r="J104" s="354">
        <f>IFERROR(VLOOKUP($Q104,#REF!,17,0),0)</f>
        <v>0</v>
      </c>
      <c r="K104" s="354">
        <f>IFERROR(VLOOKUP($Q104,#REF!,17,0),0)</f>
        <v>0</v>
      </c>
      <c r="L104" s="354">
        <f>IFERROR(VLOOKUP($Q104,#REF!,17,0),0)</f>
        <v>0</v>
      </c>
      <c r="M104" s="354">
        <f>IFERROR(VLOOKUP($Q104,#REF!,17,0),0)</f>
        <v>0</v>
      </c>
      <c r="N104" s="354">
        <f>IFERROR(VLOOKUP($Q104,#REF!,17,0),0)</f>
        <v>0</v>
      </c>
      <c r="O104" s="354">
        <f>IFERROR(VLOOKUP($Q104,#REF!,17,0),0)</f>
        <v>0</v>
      </c>
      <c r="P104" s="354">
        <f>IFERROR(VLOOKUP($Q104,#REF!,17,0),0)</f>
        <v>0</v>
      </c>
      <c r="Q104" s="5" t="str">
        <f>CONCATENATE(LOWER(B104)," ",LOWER(C104))</f>
        <v xml:space="preserve"> </v>
      </c>
    </row>
    <row r="105" spans="1:18" s="5" customFormat="1" x14ac:dyDescent="0.2">
      <c r="A105" s="82">
        <v>4</v>
      </c>
      <c r="B105" s="86"/>
      <c r="C105" s="86"/>
      <c r="D105" s="83" t="s">
        <v>16</v>
      </c>
      <c r="E105" s="85">
        <f>SUM(F105:P105) - SMALL(F105:P105,2) - MIN(F105:P105)</f>
        <v>0</v>
      </c>
      <c r="F105" s="114">
        <f>IFERROR(VLOOKUP($Q105,'Rd1 PI'!$C$2:$AE$28,19,0),0)</f>
        <v>0</v>
      </c>
      <c r="G105" s="354">
        <f>IFERROR(VLOOKUP($Q105,'Rd2 Sandown'!$C$2:$AE$28,19,0),0)</f>
        <v>0</v>
      </c>
      <c r="H105" s="354">
        <f>IFERROR(VLOOKUP($Q105,'Rd3 Wodonga'!$C$2:$AE$31,19,0),0)</f>
        <v>0</v>
      </c>
      <c r="I105" s="354">
        <f>IFERROR(VLOOKUP($Q105,#REF!,17,0),0)</f>
        <v>0</v>
      </c>
      <c r="J105" s="354">
        <f>IFERROR(VLOOKUP($Q105,#REF!,17,0),0)</f>
        <v>0</v>
      </c>
      <c r="K105" s="354">
        <f>IFERROR(VLOOKUP($Q105,#REF!,17,0),0)</f>
        <v>0</v>
      </c>
      <c r="L105" s="354">
        <f>IFERROR(VLOOKUP($Q105,#REF!,17,0),0)</f>
        <v>0</v>
      </c>
      <c r="M105" s="354">
        <f>IFERROR(VLOOKUP($Q105,#REF!,17,0),0)</f>
        <v>0</v>
      </c>
      <c r="N105" s="354">
        <f>IFERROR(VLOOKUP($Q105,#REF!,17,0),0)</f>
        <v>0</v>
      </c>
      <c r="O105" s="354">
        <f>IFERROR(VLOOKUP($Q105,#REF!,17,0),0)</f>
        <v>0</v>
      </c>
      <c r="P105" s="354">
        <f>IFERROR(VLOOKUP($Q105,#REF!,17,0),0)</f>
        <v>0</v>
      </c>
      <c r="Q105" s="5" t="str">
        <f>CONCATENATE(LOWER(B105)," ",LOWER(C105))</f>
        <v xml:space="preserve"> </v>
      </c>
    </row>
    <row r="106" spans="1:18" s="5" customFormat="1" ht="13.5" thickBot="1" x14ac:dyDescent="0.25">
      <c r="A106" s="82">
        <v>5</v>
      </c>
      <c r="B106" s="87"/>
      <c r="C106" s="87"/>
      <c r="D106" s="83" t="s">
        <v>16</v>
      </c>
      <c r="E106" s="88">
        <f>SUM(F106:P106) - SMALL(F106:P106,2) - MIN(F106:P106)</f>
        <v>0</v>
      </c>
      <c r="F106" s="114">
        <f>IFERROR(VLOOKUP($Q106,'Rd1 PI'!$C$2:$AE$28,19,0),0)</f>
        <v>0</v>
      </c>
      <c r="G106" s="354">
        <f>IFERROR(VLOOKUP($Q106,'Rd2 Sandown'!$C$2:$AE$28,19,0),0)</f>
        <v>0</v>
      </c>
      <c r="H106" s="354">
        <f>IFERROR(VLOOKUP($Q106,'Rd3 Wodonga'!$C$2:$AE$31,19,0),0)</f>
        <v>0</v>
      </c>
      <c r="I106" s="354">
        <f>IFERROR(VLOOKUP($Q106,#REF!,17,0),0)</f>
        <v>0</v>
      </c>
      <c r="J106" s="354">
        <f>IFERROR(VLOOKUP($Q106,#REF!,17,0),0)</f>
        <v>0</v>
      </c>
      <c r="K106" s="354">
        <f>IFERROR(VLOOKUP($Q106,#REF!,17,0),0)</f>
        <v>0</v>
      </c>
      <c r="L106" s="354">
        <f>IFERROR(VLOOKUP($Q106,#REF!,17,0),0)</f>
        <v>0</v>
      </c>
      <c r="M106" s="354">
        <f>IFERROR(VLOOKUP($Q106,#REF!,17,0),0)</f>
        <v>0</v>
      </c>
      <c r="N106" s="354">
        <f>IFERROR(VLOOKUP($Q106,#REF!,17,0),0)</f>
        <v>0</v>
      </c>
      <c r="O106" s="354">
        <f>IFERROR(VLOOKUP($Q106,#REF!,17,0),0)</f>
        <v>0</v>
      </c>
      <c r="P106" s="354">
        <f>IFERROR(VLOOKUP($Q106,#REF!,17,0),0)</f>
        <v>0</v>
      </c>
      <c r="Q106" s="5" t="str">
        <f>CONCATENATE(LOWER(B106)," ",LOWER(C106))</f>
        <v xml:space="preserve"> </v>
      </c>
    </row>
    <row r="107" spans="1:18" x14ac:dyDescent="0.2">
      <c r="A107" s="3"/>
      <c r="B107" s="22"/>
      <c r="C107" s="22"/>
      <c r="D107" s="23"/>
      <c r="E107" s="24"/>
      <c r="F107" s="4"/>
      <c r="G107" s="4"/>
      <c r="H107" s="4"/>
      <c r="I107" s="23"/>
      <c r="J107" s="4"/>
      <c r="K107" s="4"/>
      <c r="L107" s="4"/>
      <c r="M107" s="4"/>
      <c r="N107" s="4"/>
      <c r="O107" s="4"/>
      <c r="P107" s="4"/>
      <c r="Q107" s="14"/>
      <c r="R107" s="15"/>
    </row>
    <row r="108" spans="1:18" s="5" customFormat="1" ht="13.5" thickBot="1" x14ac:dyDescent="0.25">
      <c r="A108" s="57" t="s">
        <v>11</v>
      </c>
      <c r="B108" s="52"/>
      <c r="C108" s="52"/>
      <c r="D108" s="53"/>
      <c r="E108" s="388"/>
      <c r="F108" s="355"/>
      <c r="G108" s="355"/>
      <c r="H108" s="355"/>
      <c r="I108" s="389"/>
      <c r="J108" s="389"/>
      <c r="K108" s="389"/>
      <c r="L108" s="355"/>
      <c r="M108" s="355"/>
      <c r="N108" s="355"/>
      <c r="O108" s="355"/>
      <c r="P108" s="355"/>
    </row>
    <row r="109" spans="1:18" s="5" customFormat="1" x14ac:dyDescent="0.2">
      <c r="A109" s="55">
        <v>1</v>
      </c>
      <c r="B109" s="54" t="s">
        <v>161</v>
      </c>
      <c r="C109" s="54" t="s">
        <v>162</v>
      </c>
      <c r="D109" s="53" t="s">
        <v>13</v>
      </c>
      <c r="E109" s="64">
        <f>SUM(F109:P109) - SMALL(F109:P109,2) - MIN(F109:P109)</f>
        <v>200</v>
      </c>
      <c r="F109" s="112">
        <f>IFERROR(VLOOKUP($Q109,'Rd1 PI'!$C$2:$AE$28,19,0),0)</f>
        <v>100</v>
      </c>
      <c r="G109" s="355">
        <f>IFERROR(VLOOKUP($Q109,'Rd2 Sandown'!$C$2:$AE$28,19,0),0)</f>
        <v>0</v>
      </c>
      <c r="H109" s="355">
        <f>IFERROR(VLOOKUP($Q109,'Rd3 Wodonga'!$C$2:$AE$31,19,0),0)</f>
        <v>100</v>
      </c>
      <c r="I109" s="355">
        <f>IFERROR(VLOOKUP($Q109,#REF!,17,0),0)</f>
        <v>0</v>
      </c>
      <c r="J109" s="355">
        <f>IFERROR(VLOOKUP($Q109,#REF!,17,0),0)</f>
        <v>0</v>
      </c>
      <c r="K109" s="355">
        <f>IFERROR(VLOOKUP($Q109,#REF!,17,0),0)</f>
        <v>0</v>
      </c>
      <c r="L109" s="355">
        <f>IFERROR(VLOOKUP($Q109,#REF!,17,0),0)</f>
        <v>0</v>
      </c>
      <c r="M109" s="355">
        <f>IFERROR(VLOOKUP($Q109,#REF!,17,0),0)</f>
        <v>0</v>
      </c>
      <c r="N109" s="355">
        <f>IFERROR(VLOOKUP($Q109,#REF!,17,0),0)</f>
        <v>0</v>
      </c>
      <c r="O109" s="355">
        <f>IFERROR(VLOOKUP($Q109,#REF!,17,0),0)</f>
        <v>0</v>
      </c>
      <c r="P109" s="355">
        <f>IFERROR(VLOOKUP($Q109,#REF!,17,0),0)</f>
        <v>0</v>
      </c>
      <c r="Q109" s="5" t="str">
        <f>CONCATENATE(LOWER(B109)," ",LOWER(C109))</f>
        <v>paul ledwith</v>
      </c>
    </row>
    <row r="110" spans="1:18" s="5" customFormat="1" x14ac:dyDescent="0.2">
      <c r="A110" s="55">
        <v>2</v>
      </c>
      <c r="B110" s="54" t="s">
        <v>248</v>
      </c>
      <c r="C110" s="54" t="s">
        <v>249</v>
      </c>
      <c r="D110" s="53" t="s">
        <v>13</v>
      </c>
      <c r="E110" s="65">
        <f>SUM(F110:P110) - SMALL(F110:P110,2) - MIN(F110:P110)</f>
        <v>75</v>
      </c>
      <c r="F110" s="112">
        <f>IFERROR(VLOOKUP($Q110,'Rd1 PI'!$C$2:$AE$28,19,0),0)</f>
        <v>0</v>
      </c>
      <c r="G110" s="355">
        <v>0</v>
      </c>
      <c r="H110" s="448">
        <f>IFERROR(VLOOKUP($Q110,'Rd3 Wodonga'!$C$2:$AE$31,19,0),0)</f>
        <v>75</v>
      </c>
      <c r="I110" s="355">
        <f>IFERROR(VLOOKUP($Q110,#REF!,17,0),0)</f>
        <v>0</v>
      </c>
      <c r="J110" s="355">
        <f>IFERROR(VLOOKUP($Q110,#REF!,17,0),0)</f>
        <v>0</v>
      </c>
      <c r="K110" s="355">
        <f>IFERROR(VLOOKUP($Q110,#REF!,17,0),0)</f>
        <v>0</v>
      </c>
      <c r="L110" s="355">
        <f>IFERROR(VLOOKUP($Q110,#REF!,17,0),0)</f>
        <v>0</v>
      </c>
      <c r="M110" s="355">
        <f>IFERROR(VLOOKUP($Q110,#REF!,17,0),0)</f>
        <v>0</v>
      </c>
      <c r="N110" s="355">
        <f>IFERROR(VLOOKUP($Q110,#REF!,17,0),0)</f>
        <v>0</v>
      </c>
      <c r="O110" s="355">
        <f>IFERROR(VLOOKUP($Q110,#REF!,17,0),0)</f>
        <v>0</v>
      </c>
      <c r="P110" s="355">
        <f>IFERROR(VLOOKUP($Q110,#REF!,17,0),0)</f>
        <v>0</v>
      </c>
      <c r="Q110" s="5" t="str">
        <f>CONCATENATE(LOWER(B110)," ",LOWER(C110))</f>
        <v>tim meaden</v>
      </c>
    </row>
    <row r="111" spans="1:18" x14ac:dyDescent="0.2">
      <c r="A111" s="55">
        <v>3</v>
      </c>
      <c r="B111" s="54"/>
      <c r="C111" s="54"/>
      <c r="D111" s="53" t="s">
        <v>13</v>
      </c>
      <c r="E111" s="65">
        <f>SUM(F111:P111) - SMALL(F111:P111,2) - MIN(F111:P111)</f>
        <v>0</v>
      </c>
      <c r="F111" s="112">
        <f>IFERROR(VLOOKUP($Q111,'Rd1 PI'!$C$2:$AE$28,19,0),0)</f>
        <v>0</v>
      </c>
      <c r="G111" s="355">
        <f>IFERROR(VLOOKUP($Q111,'Rd2 Sandown'!$C$2:$AE$28,19,0),0)</f>
        <v>0</v>
      </c>
      <c r="H111" s="355">
        <f>IFERROR(VLOOKUP($Q111,'Rd3 Wodonga'!$C$2:$AE$31,19,0),0)</f>
        <v>0</v>
      </c>
      <c r="I111" s="355">
        <f>IFERROR(VLOOKUP($Q111,#REF!,17,0),0)</f>
        <v>0</v>
      </c>
      <c r="J111" s="355">
        <f>IFERROR(VLOOKUP($Q111,#REF!,17,0),0)</f>
        <v>0</v>
      </c>
      <c r="K111" s="355">
        <f>IFERROR(VLOOKUP($Q111,#REF!,17,0),0)</f>
        <v>0</v>
      </c>
      <c r="L111" s="355">
        <f>IFERROR(VLOOKUP($Q111,#REF!,17,0),0)</f>
        <v>0</v>
      </c>
      <c r="M111" s="355">
        <f>IFERROR(VLOOKUP($Q111,#REF!,17,0),0)</f>
        <v>0</v>
      </c>
      <c r="N111" s="355">
        <f>IFERROR(VLOOKUP($Q111,#REF!,17,0),0)</f>
        <v>0</v>
      </c>
      <c r="O111" s="355">
        <f>IFERROR(VLOOKUP($Q111,#REF!,17,0),0)</f>
        <v>0</v>
      </c>
      <c r="P111" s="355">
        <f>IFERROR(VLOOKUP($Q111,#REF!,17,0),0)</f>
        <v>0</v>
      </c>
      <c r="Q111" s="5" t="str">
        <f>CONCATENATE(LOWER(B111)," ",LOWER(C111))</f>
        <v xml:space="preserve"> </v>
      </c>
      <c r="R111" s="15"/>
    </row>
    <row r="112" spans="1:18" x14ac:dyDescent="0.2">
      <c r="A112" s="56">
        <v>4</v>
      </c>
      <c r="B112" s="75"/>
      <c r="C112" s="75"/>
      <c r="D112" s="53" t="s">
        <v>13</v>
      </c>
      <c r="E112" s="65">
        <f>SUM(F112:P112) - SMALL(F112:P112,2) - MIN(F112:P112)</f>
        <v>0</v>
      </c>
      <c r="F112" s="112">
        <f>IFERROR(VLOOKUP($Q112,'Rd1 PI'!$C$2:$AE$28,19,0),0)</f>
        <v>0</v>
      </c>
      <c r="G112" s="355">
        <f>IFERROR(VLOOKUP($Q112,'Rd2 Sandown'!$C$2:$AE$28,19,0),0)</f>
        <v>0</v>
      </c>
      <c r="H112" s="355">
        <f>IFERROR(VLOOKUP($Q112,'Rd3 Wodonga'!$C$2:$AE$31,19,0),0)</f>
        <v>0</v>
      </c>
      <c r="I112" s="355">
        <f>IFERROR(VLOOKUP($Q112,#REF!,17,0),0)</f>
        <v>0</v>
      </c>
      <c r="J112" s="355">
        <f>IFERROR(VLOOKUP($Q112,#REF!,17,0),0)</f>
        <v>0</v>
      </c>
      <c r="K112" s="355">
        <f>IFERROR(VLOOKUP($Q112,#REF!,17,0),0)</f>
        <v>0</v>
      </c>
      <c r="L112" s="355">
        <f>IFERROR(VLOOKUP($Q112,#REF!,17,0),0)</f>
        <v>0</v>
      </c>
      <c r="M112" s="355">
        <f>IFERROR(VLOOKUP($Q112,#REF!,17,0),0)</f>
        <v>0</v>
      </c>
      <c r="N112" s="355">
        <f>IFERROR(VLOOKUP($Q112,#REF!,17,0),0)</f>
        <v>0</v>
      </c>
      <c r="O112" s="355">
        <f>IFERROR(VLOOKUP($Q112,#REF!,17,0),0)</f>
        <v>0</v>
      </c>
      <c r="P112" s="355">
        <f>IFERROR(VLOOKUP($Q112,#REF!,17,0),0)</f>
        <v>0</v>
      </c>
      <c r="Q112" s="5" t="str">
        <f>CONCATENATE(LOWER(B112)," ",LOWER(C112))</f>
        <v xml:space="preserve"> </v>
      </c>
      <c r="R112" s="15"/>
    </row>
    <row r="113" spans="1:18" ht="13.5" thickBot="1" x14ac:dyDescent="0.25">
      <c r="A113" s="56">
        <v>5</v>
      </c>
      <c r="B113" s="54"/>
      <c r="C113" s="54"/>
      <c r="D113" s="53" t="s">
        <v>13</v>
      </c>
      <c r="E113" s="66">
        <f>SUM(F113:P113) - SMALL(F113:P113,2) - MIN(F113:P113)</f>
        <v>0</v>
      </c>
      <c r="F113" s="112">
        <f>IFERROR(VLOOKUP($Q113,'Rd1 PI'!$C$2:$AE$28,19,0),0)</f>
        <v>0</v>
      </c>
      <c r="G113" s="355">
        <f>IFERROR(VLOOKUP($Q113,'Rd2 Sandown'!$C$2:$AE$28,19,0),0)</f>
        <v>0</v>
      </c>
      <c r="H113" s="355">
        <f>IFERROR(VLOOKUP($Q113,'Rd3 Wodonga'!$C$2:$AE$31,19,0),0)</f>
        <v>0</v>
      </c>
      <c r="I113" s="355">
        <f>IFERROR(VLOOKUP($Q113,#REF!,17,0),0)</f>
        <v>0</v>
      </c>
      <c r="J113" s="355">
        <f>IFERROR(VLOOKUP($Q113,#REF!,17,0),0)</f>
        <v>0</v>
      </c>
      <c r="K113" s="355">
        <f>IFERROR(VLOOKUP($Q113,#REF!,17,0),0)</f>
        <v>0</v>
      </c>
      <c r="L113" s="355">
        <f>IFERROR(VLOOKUP($Q113,#REF!,17,0),0)</f>
        <v>0</v>
      </c>
      <c r="M113" s="355">
        <f>IFERROR(VLOOKUP($Q113,#REF!,17,0),0)</f>
        <v>0</v>
      </c>
      <c r="N113" s="355">
        <f>IFERROR(VLOOKUP($Q113,#REF!,17,0),0)</f>
        <v>0</v>
      </c>
      <c r="O113" s="355">
        <f>IFERROR(VLOOKUP($Q113,#REF!,17,0),0)</f>
        <v>0</v>
      </c>
      <c r="P113" s="355">
        <f>IFERROR(VLOOKUP($Q113,#REF!,17,0),0)</f>
        <v>0</v>
      </c>
      <c r="Q113" s="5" t="str">
        <f>CONCATENATE(LOWER(B113)," ",LOWER(C113))</f>
        <v xml:space="preserve"> </v>
      </c>
      <c r="R113" s="15"/>
    </row>
    <row r="114" spans="1:18" x14ac:dyDescent="0.2">
      <c r="A114" s="29"/>
      <c r="B114" s="11"/>
      <c r="C114" s="11"/>
      <c r="F114" s="4"/>
      <c r="G114" s="204"/>
      <c r="H114" s="4"/>
      <c r="I114" s="12"/>
      <c r="J114" s="12"/>
      <c r="K114" s="12"/>
      <c r="L114" s="4"/>
      <c r="M114" s="4"/>
      <c r="N114" s="4"/>
      <c r="O114" s="4"/>
      <c r="P114" s="4"/>
    </row>
    <row r="115" spans="1:18" s="5" customFormat="1" ht="13.5" thickBot="1" x14ac:dyDescent="0.25">
      <c r="A115" s="46" t="s">
        <v>10</v>
      </c>
      <c r="B115" s="39"/>
      <c r="C115" s="39"/>
      <c r="D115" s="392"/>
      <c r="E115" s="390"/>
      <c r="F115" s="356"/>
      <c r="G115" s="393"/>
      <c r="H115" s="356"/>
      <c r="I115" s="391"/>
      <c r="J115" s="391"/>
      <c r="K115" s="391"/>
      <c r="L115" s="356"/>
      <c r="M115" s="356"/>
      <c r="N115" s="356"/>
      <c r="O115" s="356"/>
      <c r="P115" s="356"/>
    </row>
    <row r="116" spans="1:18" s="5" customFormat="1" x14ac:dyDescent="0.2">
      <c r="A116" s="47">
        <v>1</v>
      </c>
      <c r="B116" s="76" t="s">
        <v>248</v>
      </c>
      <c r="C116" s="76" t="s">
        <v>249</v>
      </c>
      <c r="D116" s="45" t="s">
        <v>14</v>
      </c>
      <c r="E116" s="67">
        <f>SUM(F116:P116) - SMALL(F116:P116,2) - MIN(F116:P116)</f>
        <v>100</v>
      </c>
      <c r="F116" s="110">
        <f>IFERROR(VLOOKUP($Q116,'Rd1 PI'!$C$2:$AE$28,19,0),0)</f>
        <v>0</v>
      </c>
      <c r="G116" s="356">
        <f>IFERROR(VLOOKUP($Q116,'Rd2 Sandown'!$C$2:$AE$28,19,0),0)</f>
        <v>100</v>
      </c>
      <c r="H116" s="447">
        <v>0</v>
      </c>
      <c r="I116" s="356">
        <f>IFERROR(VLOOKUP($Q116,#REF!,17,0),0)</f>
        <v>0</v>
      </c>
      <c r="J116" s="356">
        <f>IFERROR(VLOOKUP($Q116,#REF!,17,0),0)</f>
        <v>0</v>
      </c>
      <c r="K116" s="356">
        <f>IFERROR(VLOOKUP($Q116,#REF!,17,0),0)</f>
        <v>0</v>
      </c>
      <c r="L116" s="356">
        <f>IFERROR(VLOOKUP($Q116,#REF!,17,0),0)</f>
        <v>0</v>
      </c>
      <c r="M116" s="356">
        <f>IFERROR(VLOOKUP($Q116,#REF!,17,0),0)</f>
        <v>0</v>
      </c>
      <c r="N116" s="356">
        <f>IFERROR(VLOOKUP($Q116,#REF!,17,0),0)</f>
        <v>0</v>
      </c>
      <c r="O116" s="356">
        <f>IFERROR(VLOOKUP($Q116,#REF!,17,0),0)</f>
        <v>0</v>
      </c>
      <c r="P116" s="356">
        <f>IFERROR(VLOOKUP($Q116,#REF!,17,0),0)</f>
        <v>0</v>
      </c>
      <c r="Q116" s="5" t="str">
        <f>CONCATENATE(LOWER(B116)," ",LOWER(C116))</f>
        <v>tim meaden</v>
      </c>
    </row>
    <row r="117" spans="1:18" s="5" customFormat="1" x14ac:dyDescent="0.2">
      <c r="A117" s="47">
        <v>2</v>
      </c>
      <c r="B117" s="76" t="s">
        <v>316</v>
      </c>
      <c r="C117" s="76" t="s">
        <v>315</v>
      </c>
      <c r="D117" s="45" t="s">
        <v>14</v>
      </c>
      <c r="E117" s="68">
        <f>SUM(F117:P117) - SMALL(F117:P117,2) - MIN(F117:P117)</f>
        <v>0</v>
      </c>
      <c r="F117" s="110">
        <f>IFERROR(VLOOKUP($Q117,'Rd1 PI'!$C$2:$AE$28,19,0),0)</f>
        <v>0</v>
      </c>
      <c r="G117" s="356">
        <f>IFERROR(VLOOKUP($Q117,'Rd2 Sandown'!$C$2:$AE$28,19,0),0)</f>
        <v>0</v>
      </c>
      <c r="H117" s="356">
        <f>IFERROR(VLOOKUP($Q117,'Rd3 Wodonga'!$C$2:$AE$31,19,0),0)</f>
        <v>0</v>
      </c>
      <c r="I117" s="356">
        <f>IFERROR(VLOOKUP($Q117,#REF!,17,0),0)</f>
        <v>0</v>
      </c>
      <c r="J117" s="356">
        <f>IFERROR(VLOOKUP($Q117,#REF!,17,0),0)</f>
        <v>0</v>
      </c>
      <c r="K117" s="356">
        <f>IFERROR(VLOOKUP($Q117,#REF!,17,0),0)</f>
        <v>0</v>
      </c>
      <c r="L117" s="356">
        <f>IFERROR(VLOOKUP($Q117,#REF!,17,0),0)</f>
        <v>0</v>
      </c>
      <c r="M117" s="356">
        <f>IFERROR(VLOOKUP($Q117,#REF!,17,0),0)</f>
        <v>0</v>
      </c>
      <c r="N117" s="356">
        <f>IFERROR(VLOOKUP($Q117,#REF!,17,0),0)</f>
        <v>0</v>
      </c>
      <c r="O117" s="356">
        <f>IFERROR(VLOOKUP($Q117,#REF!,17,0),0)</f>
        <v>0</v>
      </c>
      <c r="P117" s="356">
        <f>IFERROR(VLOOKUP($Q117,#REF!,17,0),0)</f>
        <v>0</v>
      </c>
      <c r="Q117" s="5" t="str">
        <f>CONCATENATE(LOWER(B117)," ",LOWER(C117))</f>
        <v>joseph maccora</v>
      </c>
    </row>
    <row r="118" spans="1:18" s="5" customFormat="1" x14ac:dyDescent="0.2">
      <c r="A118" s="47">
        <v>3</v>
      </c>
      <c r="B118" s="76"/>
      <c r="C118" s="76"/>
      <c r="D118" s="45" t="s">
        <v>14</v>
      </c>
      <c r="E118" s="68">
        <f>SUM(F118:P118) - SMALL(F118:P118,2) - MIN(F118:P118)</f>
        <v>0</v>
      </c>
      <c r="F118" s="110">
        <f>IFERROR(VLOOKUP($Q118,'Rd1 PI'!$C$2:$AE$28,19,0),0)</f>
        <v>0</v>
      </c>
      <c r="G118" s="356">
        <f>IFERROR(VLOOKUP($Q118,'Rd2 Sandown'!$C$2:$AE$28,19,0),0)</f>
        <v>0</v>
      </c>
      <c r="H118" s="356">
        <f>IFERROR(VLOOKUP($Q118,'Rd3 Wodonga'!$C$2:$AE$31,19,0),0)</f>
        <v>0</v>
      </c>
      <c r="I118" s="356">
        <f>IFERROR(VLOOKUP($Q118,#REF!,17,0),0)</f>
        <v>0</v>
      </c>
      <c r="J118" s="356">
        <f>IFERROR(VLOOKUP($Q118,#REF!,17,0),0)</f>
        <v>0</v>
      </c>
      <c r="K118" s="356">
        <f>IFERROR(VLOOKUP($Q118,#REF!,17,0),0)</f>
        <v>0</v>
      </c>
      <c r="L118" s="356">
        <f>IFERROR(VLOOKUP($Q118,#REF!,17,0),0)</f>
        <v>0</v>
      </c>
      <c r="M118" s="356">
        <f>IFERROR(VLOOKUP($Q118,#REF!,17,0),0)</f>
        <v>0</v>
      </c>
      <c r="N118" s="356">
        <f>IFERROR(VLOOKUP($Q118,#REF!,17,0),0)</f>
        <v>0</v>
      </c>
      <c r="O118" s="356">
        <f>IFERROR(VLOOKUP($Q118,#REF!,17,0),0)</f>
        <v>0</v>
      </c>
      <c r="P118" s="356">
        <f>IFERROR(VLOOKUP($Q118,#REF!,17,0),0)</f>
        <v>0</v>
      </c>
      <c r="Q118" s="5" t="str">
        <f>CONCATENATE(LOWER(B118)," ",LOWER(C118))</f>
        <v xml:space="preserve"> </v>
      </c>
    </row>
    <row r="119" spans="1:18" s="5" customFormat="1" x14ac:dyDescent="0.2">
      <c r="A119" s="47">
        <v>4</v>
      </c>
      <c r="B119" s="48"/>
      <c r="C119" s="48"/>
      <c r="D119" s="45" t="s">
        <v>14</v>
      </c>
      <c r="E119" s="68">
        <f>SUM(F119:P119) - SMALL(F119:P119,2) - MIN(F119:P119)</f>
        <v>0</v>
      </c>
      <c r="F119" s="110">
        <f>IFERROR(VLOOKUP($Q119,'Rd1 PI'!$C$2:$AE$28,19,0),0)</f>
        <v>0</v>
      </c>
      <c r="G119" s="356">
        <f>IFERROR(VLOOKUP($Q119,'Rd2 Sandown'!$C$2:$AE$28,19,0),0)</f>
        <v>0</v>
      </c>
      <c r="H119" s="356">
        <f>IFERROR(VLOOKUP($Q119,'Rd3 Wodonga'!$C$2:$AE$31,19,0),0)</f>
        <v>0</v>
      </c>
      <c r="I119" s="356">
        <f>IFERROR(VLOOKUP($Q119,#REF!,17,0),0)</f>
        <v>0</v>
      </c>
      <c r="J119" s="356">
        <f>IFERROR(VLOOKUP($Q119,#REF!,17,0),0)</f>
        <v>0</v>
      </c>
      <c r="K119" s="356">
        <f>IFERROR(VLOOKUP($Q119,#REF!,17,0),0)</f>
        <v>0</v>
      </c>
      <c r="L119" s="356">
        <f>IFERROR(VLOOKUP($Q119,#REF!,17,0),0)</f>
        <v>0</v>
      </c>
      <c r="M119" s="356">
        <f>IFERROR(VLOOKUP($Q119,#REF!,17,0),0)</f>
        <v>0</v>
      </c>
      <c r="N119" s="356">
        <f>IFERROR(VLOOKUP($Q119,#REF!,17,0),0)</f>
        <v>0</v>
      </c>
      <c r="O119" s="356">
        <f>IFERROR(VLOOKUP($Q119,#REF!,17,0),0)</f>
        <v>0</v>
      </c>
      <c r="P119" s="356">
        <f>IFERROR(VLOOKUP($Q119,#REF!,17,0),0)</f>
        <v>0</v>
      </c>
      <c r="Q119" s="5" t="str">
        <f>CONCATENATE(LOWER(B119)," ",LOWER(C119))</f>
        <v xml:space="preserve"> </v>
      </c>
    </row>
    <row r="120" spans="1:18" s="5" customFormat="1" ht="13.5" thickBot="1" x14ac:dyDescent="0.25">
      <c r="A120" s="47">
        <v>5</v>
      </c>
      <c r="B120" s="48"/>
      <c r="C120" s="48"/>
      <c r="D120" s="45" t="s">
        <v>14</v>
      </c>
      <c r="E120" s="69">
        <f>SUM(F120:P120) - SMALL(F120:P120,2) - MIN(F120:P120)</f>
        <v>0</v>
      </c>
      <c r="F120" s="110">
        <f>IFERROR(VLOOKUP($Q120,'Rd1 PI'!$C$2:$AE$28,19,0),0)</f>
        <v>0</v>
      </c>
      <c r="G120" s="356">
        <f>IFERROR(VLOOKUP($Q120,'Rd2 Sandown'!$C$2:$AE$28,19,0),0)</f>
        <v>0</v>
      </c>
      <c r="H120" s="356">
        <f>IFERROR(VLOOKUP($Q120,'Rd3 Wodonga'!$C$2:$AE$31,19,0),0)</f>
        <v>0</v>
      </c>
      <c r="I120" s="356">
        <f>IFERROR(VLOOKUP($Q120,#REF!,17,0),0)</f>
        <v>0</v>
      </c>
      <c r="J120" s="356">
        <f>IFERROR(VLOOKUP($Q120,#REF!,17,0),0)</f>
        <v>0</v>
      </c>
      <c r="K120" s="356">
        <f>IFERROR(VLOOKUP($Q120,#REF!,17,0),0)</f>
        <v>0</v>
      </c>
      <c r="L120" s="356">
        <f>IFERROR(VLOOKUP($Q120,#REF!,17,0),0)</f>
        <v>0</v>
      </c>
      <c r="M120" s="356">
        <f>IFERROR(VLOOKUP($Q120,#REF!,17,0),0)</f>
        <v>0</v>
      </c>
      <c r="N120" s="356">
        <f>IFERROR(VLOOKUP($Q120,#REF!,17,0),0)</f>
        <v>0</v>
      </c>
      <c r="O120" s="356">
        <f>IFERROR(VLOOKUP($Q120,#REF!,17,0),0)</f>
        <v>0</v>
      </c>
      <c r="P120" s="356">
        <f>IFERROR(VLOOKUP($Q120,#REF!,17,0),0)</f>
        <v>0</v>
      </c>
      <c r="Q120" s="5" t="str">
        <f>CONCATENATE(LOWER(B120)," ",LOWER(C120))</f>
        <v xml:space="preserve"> </v>
      </c>
    </row>
    <row r="121" spans="1:18" x14ac:dyDescent="0.2">
      <c r="B121" s="6"/>
      <c r="C121" s="6"/>
    </row>
    <row r="122" spans="1:18" x14ac:dyDescent="0.2">
      <c r="D122" s="17"/>
    </row>
    <row r="123" spans="1:18" x14ac:dyDescent="0.2">
      <c r="D123" s="28"/>
      <c r="E123" s="24"/>
      <c r="G123" s="20"/>
      <c r="H123" s="20"/>
      <c r="I123" s="20"/>
      <c r="J123" s="2"/>
      <c r="K123" s="20"/>
      <c r="L123" s="20"/>
    </row>
    <row r="124" spans="1:18" x14ac:dyDescent="0.2">
      <c r="A124" s="29"/>
      <c r="D124" s="17"/>
    </row>
    <row r="125" spans="1:18" x14ac:dyDescent="0.2">
      <c r="B125" s="21"/>
      <c r="C125" s="21"/>
      <c r="D125" s="17"/>
    </row>
    <row r="126" spans="1:18" x14ac:dyDescent="0.2">
      <c r="D126" s="17"/>
    </row>
    <row r="127" spans="1:18" x14ac:dyDescent="0.2">
      <c r="D127" s="17"/>
    </row>
    <row r="128" spans="1:18" x14ac:dyDescent="0.2">
      <c r="B128" s="6"/>
      <c r="C128" s="6"/>
      <c r="D128" s="17"/>
    </row>
    <row r="129" spans="1:11" x14ac:dyDescent="0.2">
      <c r="A129" s="29"/>
      <c r="B129" s="5"/>
      <c r="C129" s="5"/>
      <c r="D129" s="17"/>
    </row>
    <row r="130" spans="1:11" x14ac:dyDescent="0.2">
      <c r="A130" s="29"/>
      <c r="D130" s="17"/>
      <c r="G130" s="2"/>
      <c r="H130" s="2"/>
      <c r="I130" s="2"/>
      <c r="J130" s="2"/>
      <c r="K130" s="20"/>
    </row>
    <row r="131" spans="1:11" x14ac:dyDescent="0.2">
      <c r="A131" s="29"/>
      <c r="B131" s="21"/>
      <c r="C131" s="21"/>
    </row>
    <row r="132" spans="1:11" x14ac:dyDescent="0.2">
      <c r="A132" s="29"/>
      <c r="D132" s="17"/>
    </row>
    <row r="133" spans="1:11" x14ac:dyDescent="0.2">
      <c r="A133" s="29"/>
    </row>
    <row r="134" spans="1:11" x14ac:dyDescent="0.2">
      <c r="D134" s="17"/>
    </row>
    <row r="135" spans="1:11" x14ac:dyDescent="0.2">
      <c r="A135" s="29"/>
      <c r="D135" s="17"/>
    </row>
    <row r="136" spans="1:11" x14ac:dyDescent="0.2">
      <c r="A136" s="29"/>
      <c r="D136" s="7"/>
      <c r="E136" s="24"/>
    </row>
    <row r="137" spans="1:11" x14ac:dyDescent="0.2">
      <c r="A137" s="29"/>
      <c r="D137" s="17"/>
    </row>
    <row r="138" spans="1:11" x14ac:dyDescent="0.2">
      <c r="A138" s="29"/>
      <c r="D138" s="7"/>
      <c r="E138" s="24"/>
    </row>
    <row r="139" spans="1:11" x14ac:dyDescent="0.2">
      <c r="A139" s="29"/>
    </row>
    <row r="140" spans="1:11" x14ac:dyDescent="0.2">
      <c r="A140" s="29"/>
    </row>
    <row r="141" spans="1:11" x14ac:dyDescent="0.2">
      <c r="A141" s="29"/>
    </row>
    <row r="142" spans="1:11" x14ac:dyDescent="0.2">
      <c r="A142" s="29"/>
    </row>
    <row r="143" spans="1:11" x14ac:dyDescent="0.2">
      <c r="A143" s="29"/>
      <c r="B143" s="11"/>
      <c r="C143" s="11"/>
    </row>
    <row r="144" spans="1:11" x14ac:dyDescent="0.2">
      <c r="A144" s="29"/>
      <c r="D144" s="12"/>
      <c r="E144" s="24"/>
    </row>
  </sheetData>
  <sortState xmlns:xlrd2="http://schemas.microsoft.com/office/spreadsheetml/2017/richdata2" ref="B39:R41">
    <sortCondition descending="1" ref="E39:E41"/>
  </sortState>
  <mergeCells count="1">
    <mergeCell ref="A1:P1"/>
  </mergeCells>
  <phoneticPr fontId="2" type="noConversion"/>
  <conditionalFormatting sqref="B3:D7 F12:G13 B12:D13 F9:G9 B9:D9 B16:D16 F16:G16 F18:G18 B18:D18 B21:D21 F21:G21 F24:G27 B24:D27 F3:P3 F4:G7 I4:P7 I24:P27 I21:P21 I18:P18 I16:P16 I9:P9 I12:P13 H4:H9 H20:H27 H11:H18">
    <cfRule type="expression" dxfId="351" priority="181">
      <formula>$D3="OPN"</formula>
    </cfRule>
    <cfRule type="expression" dxfId="350" priority="182">
      <formula>$D3="RES"</formula>
    </cfRule>
    <cfRule type="expression" dxfId="349" priority="183">
      <formula>$D3="SMOD"</formula>
    </cfRule>
    <cfRule type="expression" dxfId="348" priority="184">
      <formula>$D3="CDMOD"</formula>
    </cfRule>
    <cfRule type="expression" dxfId="347" priority="185">
      <formula>$D3="ABMOD"</formula>
    </cfRule>
    <cfRule type="expression" dxfId="346" priority="186">
      <formula>$D3="NDC"</formula>
    </cfRule>
    <cfRule type="expression" dxfId="345" priority="187">
      <formula>$D3="NCC"</formula>
    </cfRule>
    <cfRule type="expression" dxfId="344" priority="188">
      <formula>$D3="NBC"</formula>
    </cfRule>
    <cfRule type="expression" dxfId="343" priority="189">
      <formula>$D3="NAC"</formula>
    </cfRule>
    <cfRule type="expression" dxfId="342" priority="190">
      <formula>$D3="SND"</formula>
    </cfRule>
    <cfRule type="expression" dxfId="341" priority="191">
      <formula>$D3="SNC"</formula>
    </cfRule>
    <cfRule type="expression" dxfId="340" priority="192">
      <formula>$D3="SNB"</formula>
    </cfRule>
    <cfRule type="expression" dxfId="339" priority="193">
      <formula>$D3="SNA"</formula>
    </cfRule>
  </conditionalFormatting>
  <conditionalFormatting sqref="A31:P36">
    <cfRule type="expression" dxfId="338" priority="197">
      <formula>$D32="SNA"</formula>
    </cfRule>
  </conditionalFormatting>
  <conditionalFormatting sqref="A38:P38 A40:E43 F40:F120 A39:F39 I39:P43">
    <cfRule type="expression" dxfId="337" priority="196">
      <formula>$D39="SNB"</formula>
    </cfRule>
  </conditionalFormatting>
  <conditionalFormatting sqref="A45:E50 G45:P45 I46:P50">
    <cfRule type="expression" dxfId="336" priority="195">
      <formula>$D46="SNC"</formula>
    </cfRule>
  </conditionalFormatting>
  <conditionalFormatting sqref="G39:G43">
    <cfRule type="expression" dxfId="335" priority="180">
      <formula>$D40="SNA"</formula>
    </cfRule>
  </conditionalFormatting>
  <conditionalFormatting sqref="G46:G50">
    <cfRule type="expression" dxfId="334" priority="179">
      <formula>$D47="SNA"</formula>
    </cfRule>
  </conditionalFormatting>
  <conditionalFormatting sqref="G53:G57">
    <cfRule type="expression" dxfId="333" priority="178">
      <formula>$D54="SNA"</formula>
    </cfRule>
  </conditionalFormatting>
  <conditionalFormatting sqref="G60:G64">
    <cfRule type="expression" dxfId="332" priority="177">
      <formula>$D61="SNA"</formula>
    </cfRule>
  </conditionalFormatting>
  <conditionalFormatting sqref="G67:G71">
    <cfRule type="expression" dxfId="331" priority="176">
      <formula>$D68="SNA"</formula>
    </cfRule>
  </conditionalFormatting>
  <conditionalFormatting sqref="G74:G78">
    <cfRule type="expression" dxfId="330" priority="175">
      <formula>$D75="SNA"</formula>
    </cfRule>
  </conditionalFormatting>
  <conditionalFormatting sqref="G81:G85">
    <cfRule type="expression" dxfId="329" priority="174">
      <formula>$D82="SNA"</formula>
    </cfRule>
  </conditionalFormatting>
  <conditionalFormatting sqref="G88:G92">
    <cfRule type="expression" dxfId="328" priority="173">
      <formula>$D89="SNA"</formula>
    </cfRule>
  </conditionalFormatting>
  <conditionalFormatting sqref="G95:G99">
    <cfRule type="expression" dxfId="327" priority="172">
      <formula>$D96="SNA"</formula>
    </cfRule>
  </conditionalFormatting>
  <conditionalFormatting sqref="G102:G106">
    <cfRule type="expression" dxfId="326" priority="171">
      <formula>$D103="SNA"</formula>
    </cfRule>
  </conditionalFormatting>
  <conditionalFormatting sqref="G109:G113">
    <cfRule type="expression" dxfId="325" priority="170">
      <formula>$D110="SNA"</formula>
    </cfRule>
  </conditionalFormatting>
  <conditionalFormatting sqref="G116:G120">
    <cfRule type="expression" dxfId="324" priority="169">
      <formula>$D117="SNA"</formula>
    </cfRule>
  </conditionalFormatting>
  <conditionalFormatting sqref="F11:G11 B11:D11 I11:P11">
    <cfRule type="expression" dxfId="323" priority="156">
      <formula>$D11="OPN"</formula>
    </cfRule>
    <cfRule type="expression" dxfId="322" priority="157">
      <formula>$D11="RES"</formula>
    </cfRule>
    <cfRule type="expression" dxfId="321" priority="158">
      <formula>$D11="SMOD"</formula>
    </cfRule>
    <cfRule type="expression" dxfId="320" priority="159">
      <formula>$D11="CDMOD"</formula>
    </cfRule>
    <cfRule type="expression" dxfId="319" priority="160">
      <formula>$D11="ABMOD"</formula>
    </cfRule>
    <cfRule type="expression" dxfId="318" priority="161">
      <formula>$D11="NDC"</formula>
    </cfRule>
    <cfRule type="expression" dxfId="317" priority="162">
      <formula>$D11="NCC"</formula>
    </cfRule>
    <cfRule type="expression" dxfId="316" priority="163">
      <formula>$D11="NBC"</formula>
    </cfRule>
    <cfRule type="expression" dxfId="315" priority="164">
      <formula>$D11="NAC"</formula>
    </cfRule>
    <cfRule type="expression" dxfId="314" priority="165">
      <formula>$D11="SND"</formula>
    </cfRule>
    <cfRule type="expression" dxfId="313" priority="166">
      <formula>$D11="SNC"</formula>
    </cfRule>
    <cfRule type="expression" dxfId="312" priority="167">
      <formula>$D11="SNB"</formula>
    </cfRule>
    <cfRule type="expression" dxfId="311" priority="168">
      <formula>$D11="SNA"</formula>
    </cfRule>
  </conditionalFormatting>
  <conditionalFormatting sqref="B8:D8 F8:G8 I8:P8">
    <cfRule type="expression" dxfId="310" priority="143">
      <formula>$D8="OPN"</formula>
    </cfRule>
    <cfRule type="expression" dxfId="309" priority="144">
      <formula>$D8="RES"</formula>
    </cfRule>
    <cfRule type="expression" dxfId="308" priority="145">
      <formula>$D8="SMOD"</formula>
    </cfRule>
    <cfRule type="expression" dxfId="307" priority="146">
      <formula>$D8="CDMOD"</formula>
    </cfRule>
    <cfRule type="expression" dxfId="306" priority="147">
      <formula>$D8="ABMOD"</formula>
    </cfRule>
    <cfRule type="expression" dxfId="305" priority="148">
      <formula>$D8="NDC"</formula>
    </cfRule>
    <cfRule type="expression" dxfId="304" priority="149">
      <formula>$D8="NCC"</formula>
    </cfRule>
    <cfRule type="expression" dxfId="303" priority="150">
      <formula>$D8="NBC"</formula>
    </cfRule>
    <cfRule type="expression" dxfId="302" priority="151">
      <formula>$D8="NAC"</formula>
    </cfRule>
    <cfRule type="expression" dxfId="301" priority="152">
      <formula>$D8="SND"</formula>
    </cfRule>
    <cfRule type="expression" dxfId="300" priority="153">
      <formula>$D8="SNC"</formula>
    </cfRule>
    <cfRule type="expression" dxfId="299" priority="154">
      <formula>$D8="SNB"</formula>
    </cfRule>
    <cfRule type="expression" dxfId="298" priority="155">
      <formula>$D8="SNA"</formula>
    </cfRule>
  </conditionalFormatting>
  <conditionalFormatting sqref="F14:G14 B14:D14 I14:P14">
    <cfRule type="expression" dxfId="297" priority="130">
      <formula>$D14="OPN"</formula>
    </cfRule>
    <cfRule type="expression" dxfId="296" priority="131">
      <formula>$D14="RES"</formula>
    </cfRule>
    <cfRule type="expression" dxfId="295" priority="132">
      <formula>$D14="SMOD"</formula>
    </cfRule>
    <cfRule type="expression" dxfId="294" priority="133">
      <formula>$D14="CDMOD"</formula>
    </cfRule>
    <cfRule type="expression" dxfId="293" priority="134">
      <formula>$D14="ABMOD"</formula>
    </cfRule>
    <cfRule type="expression" dxfId="292" priority="135">
      <formula>$D14="NDC"</formula>
    </cfRule>
    <cfRule type="expression" dxfId="291" priority="136">
      <formula>$D14="NCC"</formula>
    </cfRule>
    <cfRule type="expression" dxfId="290" priority="137">
      <formula>$D14="NBC"</formula>
    </cfRule>
    <cfRule type="expression" dxfId="289" priority="138">
      <formula>$D14="NAC"</formula>
    </cfRule>
    <cfRule type="expression" dxfId="288" priority="139">
      <formula>$D14="SND"</formula>
    </cfRule>
    <cfRule type="expression" dxfId="287" priority="140">
      <formula>$D14="SNC"</formula>
    </cfRule>
    <cfRule type="expression" dxfId="286" priority="141">
      <formula>$D14="SNB"</formula>
    </cfRule>
    <cfRule type="expression" dxfId="285" priority="142">
      <formula>$D14="SNA"</formula>
    </cfRule>
  </conditionalFormatting>
  <conditionalFormatting sqref="B15:D15 F15:G15 I15:P15">
    <cfRule type="expression" dxfId="284" priority="117">
      <formula>$D15="OPN"</formula>
    </cfRule>
    <cfRule type="expression" dxfId="283" priority="118">
      <formula>$D15="RES"</formula>
    </cfRule>
    <cfRule type="expression" dxfId="282" priority="119">
      <formula>$D15="SMOD"</formula>
    </cfRule>
    <cfRule type="expression" dxfId="281" priority="120">
      <formula>$D15="CDMOD"</formula>
    </cfRule>
    <cfRule type="expression" dxfId="280" priority="121">
      <formula>$D15="ABMOD"</formula>
    </cfRule>
    <cfRule type="expression" dxfId="279" priority="122">
      <formula>$D15="NDC"</formula>
    </cfRule>
    <cfRule type="expression" dxfId="278" priority="123">
      <formula>$D15="NCC"</formula>
    </cfRule>
    <cfRule type="expression" dxfId="277" priority="124">
      <formula>$D15="NBC"</formula>
    </cfRule>
    <cfRule type="expression" dxfId="276" priority="125">
      <formula>$D15="NAC"</formula>
    </cfRule>
    <cfRule type="expression" dxfId="275" priority="126">
      <formula>$D15="SND"</formula>
    </cfRule>
    <cfRule type="expression" dxfId="274" priority="127">
      <formula>$D15="SNC"</formula>
    </cfRule>
    <cfRule type="expression" dxfId="273" priority="128">
      <formula>$D15="SNB"</formula>
    </cfRule>
    <cfRule type="expression" dxfId="272" priority="129">
      <formula>$D15="SNA"</formula>
    </cfRule>
  </conditionalFormatting>
  <conditionalFormatting sqref="F17:G17 B17:D17 I17:P17">
    <cfRule type="expression" dxfId="271" priority="104">
      <formula>$D17="OPN"</formula>
    </cfRule>
    <cfRule type="expression" dxfId="270" priority="105">
      <formula>$D17="RES"</formula>
    </cfRule>
    <cfRule type="expression" dxfId="269" priority="106">
      <formula>$D17="SMOD"</formula>
    </cfRule>
    <cfRule type="expression" dxfId="268" priority="107">
      <formula>$D17="CDMOD"</formula>
    </cfRule>
    <cfRule type="expression" dxfId="267" priority="108">
      <formula>$D17="ABMOD"</formula>
    </cfRule>
    <cfRule type="expression" dxfId="266" priority="109">
      <formula>$D17="NDC"</formula>
    </cfRule>
    <cfRule type="expression" dxfId="265" priority="110">
      <formula>$D17="NCC"</formula>
    </cfRule>
    <cfRule type="expression" dxfId="264" priority="111">
      <formula>$D17="NBC"</formula>
    </cfRule>
    <cfRule type="expression" dxfId="263" priority="112">
      <formula>$D17="NAC"</formula>
    </cfRule>
    <cfRule type="expression" dxfId="262" priority="113">
      <formula>$D17="SND"</formula>
    </cfRule>
    <cfRule type="expression" dxfId="261" priority="114">
      <formula>$D17="SNC"</formula>
    </cfRule>
    <cfRule type="expression" dxfId="260" priority="115">
      <formula>$D17="SNB"</formula>
    </cfRule>
    <cfRule type="expression" dxfId="259" priority="116">
      <formula>$D17="SNA"</formula>
    </cfRule>
  </conditionalFormatting>
  <conditionalFormatting sqref="F20:G20 B20:D20 I20:P20">
    <cfRule type="expression" dxfId="258" priority="91">
      <formula>$D20="OPN"</formula>
    </cfRule>
    <cfRule type="expression" dxfId="257" priority="92">
      <formula>$D20="RES"</formula>
    </cfRule>
    <cfRule type="expression" dxfId="256" priority="93">
      <formula>$D20="SMOD"</formula>
    </cfRule>
    <cfRule type="expression" dxfId="255" priority="94">
      <formula>$D20="CDMOD"</formula>
    </cfRule>
    <cfRule type="expression" dxfId="254" priority="95">
      <formula>$D20="ABMOD"</formula>
    </cfRule>
    <cfRule type="expression" dxfId="253" priority="96">
      <formula>$D20="NDC"</formula>
    </cfRule>
    <cfRule type="expression" dxfId="252" priority="97">
      <formula>$D20="NCC"</formula>
    </cfRule>
    <cfRule type="expression" dxfId="251" priority="98">
      <formula>$D20="NBC"</formula>
    </cfRule>
    <cfRule type="expression" dxfId="250" priority="99">
      <formula>$D20="NAC"</formula>
    </cfRule>
    <cfRule type="expression" dxfId="249" priority="100">
      <formula>$D20="SND"</formula>
    </cfRule>
    <cfRule type="expression" dxfId="248" priority="101">
      <formula>$D20="SNC"</formula>
    </cfRule>
    <cfRule type="expression" dxfId="247" priority="102">
      <formula>$D20="SNB"</formula>
    </cfRule>
    <cfRule type="expression" dxfId="246" priority="103">
      <formula>$D20="SNA"</formula>
    </cfRule>
  </conditionalFormatting>
  <conditionalFormatting sqref="B23:D23 F23:G23 I23:P23">
    <cfRule type="expression" dxfId="245" priority="78">
      <formula>$D23="OPN"</formula>
    </cfRule>
    <cfRule type="expression" dxfId="244" priority="79">
      <formula>$D23="RES"</formula>
    </cfRule>
    <cfRule type="expression" dxfId="243" priority="80">
      <formula>$D23="SMOD"</formula>
    </cfRule>
    <cfRule type="expression" dxfId="242" priority="81">
      <formula>$D23="CDMOD"</formula>
    </cfRule>
    <cfRule type="expression" dxfId="241" priority="82">
      <formula>$D23="ABMOD"</formula>
    </cfRule>
    <cfRule type="expression" dxfId="240" priority="83">
      <formula>$D23="NDC"</formula>
    </cfRule>
    <cfRule type="expression" dxfId="239" priority="84">
      <formula>$D23="NCC"</formula>
    </cfRule>
    <cfRule type="expression" dxfId="238" priority="85">
      <formula>$D23="NBC"</formula>
    </cfRule>
    <cfRule type="expression" dxfId="237" priority="86">
      <formula>$D23="NAC"</formula>
    </cfRule>
    <cfRule type="expression" dxfId="236" priority="87">
      <formula>$D23="SND"</formula>
    </cfRule>
    <cfRule type="expression" dxfId="235" priority="88">
      <formula>$D23="SNC"</formula>
    </cfRule>
    <cfRule type="expression" dxfId="234" priority="89">
      <formula>$D23="SNB"</formula>
    </cfRule>
    <cfRule type="expression" dxfId="233" priority="90">
      <formula>$D23="SNA"</formula>
    </cfRule>
  </conditionalFormatting>
  <conditionalFormatting sqref="B22:D22 F22:G22 I22:P22">
    <cfRule type="expression" dxfId="232" priority="65">
      <formula>$D22="OPN"</formula>
    </cfRule>
    <cfRule type="expression" dxfId="231" priority="66">
      <formula>$D22="RES"</formula>
    </cfRule>
    <cfRule type="expression" dxfId="230" priority="67">
      <formula>$D22="SMOD"</formula>
    </cfRule>
    <cfRule type="expression" dxfId="229" priority="68">
      <formula>$D22="CDMOD"</formula>
    </cfRule>
    <cfRule type="expression" dxfId="228" priority="69">
      <formula>$D22="ABMOD"</formula>
    </cfRule>
    <cfRule type="expression" dxfId="227" priority="70">
      <formula>$D22="NDC"</formula>
    </cfRule>
    <cfRule type="expression" dxfId="226" priority="71">
      <formula>$D22="NCC"</formula>
    </cfRule>
    <cfRule type="expression" dxfId="225" priority="72">
      <formula>$D22="NBC"</formula>
    </cfRule>
    <cfRule type="expression" dxfId="224" priority="73">
      <formula>$D22="NAC"</formula>
    </cfRule>
    <cfRule type="expression" dxfId="223" priority="74">
      <formula>$D22="SND"</formula>
    </cfRule>
    <cfRule type="expression" dxfId="222" priority="75">
      <formula>$D22="SNC"</formula>
    </cfRule>
    <cfRule type="expression" dxfId="221" priority="76">
      <formula>$D22="SNB"</formula>
    </cfRule>
    <cfRule type="expression" dxfId="220" priority="77">
      <formula>$D22="SNA"</formula>
    </cfRule>
  </conditionalFormatting>
  <conditionalFormatting sqref="H39:H43">
    <cfRule type="expression" dxfId="219" priority="64">
      <formula>$D40="SNA"</formula>
    </cfRule>
  </conditionalFormatting>
  <conditionalFormatting sqref="H46:H50">
    <cfRule type="expression" dxfId="218" priority="63">
      <formula>$D47="SNA"</formula>
    </cfRule>
  </conditionalFormatting>
  <conditionalFormatting sqref="H53:H57">
    <cfRule type="expression" dxfId="217" priority="62">
      <formula>$D54="SNA"</formula>
    </cfRule>
  </conditionalFormatting>
  <conditionalFormatting sqref="H60:H64">
    <cfRule type="expression" dxfId="216" priority="61">
      <formula>$D61="SNA"</formula>
    </cfRule>
  </conditionalFormatting>
  <conditionalFormatting sqref="H67:H71">
    <cfRule type="expression" dxfId="215" priority="60">
      <formula>$D68="SNA"</formula>
    </cfRule>
  </conditionalFormatting>
  <conditionalFormatting sqref="H74:H78">
    <cfRule type="expression" dxfId="214" priority="59">
      <formula>$D75="SNA"</formula>
    </cfRule>
  </conditionalFormatting>
  <conditionalFormatting sqref="H81:H85">
    <cfRule type="expression" dxfId="213" priority="58">
      <formula>$D82="SNA"</formula>
    </cfRule>
  </conditionalFormatting>
  <conditionalFormatting sqref="H88:H92">
    <cfRule type="expression" dxfId="212" priority="57">
      <formula>$D89="SNA"</formula>
    </cfRule>
  </conditionalFormatting>
  <conditionalFormatting sqref="H95:H99">
    <cfRule type="expression" dxfId="211" priority="56">
      <formula>$D96="SNA"</formula>
    </cfRule>
  </conditionalFormatting>
  <conditionalFormatting sqref="H102:H106">
    <cfRule type="expression" dxfId="210" priority="55">
      <formula>$D103="SNA"</formula>
    </cfRule>
  </conditionalFormatting>
  <conditionalFormatting sqref="H109:H113">
    <cfRule type="expression" dxfId="209" priority="54">
      <formula>$D110="SNA"</formula>
    </cfRule>
  </conditionalFormatting>
  <conditionalFormatting sqref="H116:H120">
    <cfRule type="expression" dxfId="208" priority="53">
      <formula>$D117="SNA"</formula>
    </cfRule>
  </conditionalFormatting>
  <conditionalFormatting sqref="H19">
    <cfRule type="expression" dxfId="207" priority="40">
      <formula>$D19="OPN"</formula>
    </cfRule>
    <cfRule type="expression" dxfId="206" priority="41">
      <formula>$D19="RES"</formula>
    </cfRule>
    <cfRule type="expression" dxfId="205" priority="42">
      <formula>$D19="SMOD"</formula>
    </cfRule>
    <cfRule type="expression" dxfId="204" priority="43">
      <formula>$D19="CDMOD"</formula>
    </cfRule>
    <cfRule type="expression" dxfId="203" priority="44">
      <formula>$D19="ABMOD"</formula>
    </cfRule>
    <cfRule type="expression" dxfId="202" priority="45">
      <formula>$D19="NDC"</formula>
    </cfRule>
    <cfRule type="expression" dxfId="201" priority="46">
      <formula>$D19="NCC"</formula>
    </cfRule>
    <cfRule type="expression" dxfId="200" priority="47">
      <formula>$D19="NBC"</formula>
    </cfRule>
    <cfRule type="expression" dxfId="199" priority="48">
      <formula>$D19="NAC"</formula>
    </cfRule>
    <cfRule type="expression" dxfId="198" priority="49">
      <formula>$D19="SND"</formula>
    </cfRule>
    <cfRule type="expression" dxfId="197" priority="50">
      <formula>$D19="SNC"</formula>
    </cfRule>
    <cfRule type="expression" dxfId="196" priority="51">
      <formula>$D19="SNB"</formula>
    </cfRule>
    <cfRule type="expression" dxfId="195" priority="52">
      <formula>$D19="SNA"</formula>
    </cfRule>
  </conditionalFormatting>
  <conditionalFormatting sqref="F19:G19 B19:D19 I19:P19">
    <cfRule type="expression" dxfId="194" priority="27">
      <formula>$D19="OPN"</formula>
    </cfRule>
    <cfRule type="expression" dxfId="193" priority="28">
      <formula>$D19="RES"</formula>
    </cfRule>
    <cfRule type="expression" dxfId="192" priority="29">
      <formula>$D19="SMOD"</formula>
    </cfRule>
    <cfRule type="expression" dxfId="191" priority="30">
      <formula>$D19="CDMOD"</formula>
    </cfRule>
    <cfRule type="expression" dxfId="190" priority="31">
      <formula>$D19="ABMOD"</formula>
    </cfRule>
    <cfRule type="expression" dxfId="189" priority="32">
      <formula>$D19="NDC"</formula>
    </cfRule>
    <cfRule type="expression" dxfId="188" priority="33">
      <formula>$D19="NCC"</formula>
    </cfRule>
    <cfRule type="expression" dxfId="187" priority="34">
      <formula>$D19="NBC"</formula>
    </cfRule>
    <cfRule type="expression" dxfId="186" priority="35">
      <formula>$D19="NAC"</formula>
    </cfRule>
    <cfRule type="expression" dxfId="185" priority="36">
      <formula>$D19="SND"</formula>
    </cfRule>
    <cfRule type="expression" dxfId="184" priority="37">
      <formula>$D19="SNC"</formula>
    </cfRule>
    <cfRule type="expression" dxfId="183" priority="38">
      <formula>$D19="SNB"</formula>
    </cfRule>
    <cfRule type="expression" dxfId="182" priority="39">
      <formula>$D19="SNA"</formula>
    </cfRule>
  </conditionalFormatting>
  <conditionalFormatting sqref="H10">
    <cfRule type="expression" dxfId="181" priority="14">
      <formula>$D10="OPN"</formula>
    </cfRule>
    <cfRule type="expression" dxfId="180" priority="15">
      <formula>$D10="RES"</formula>
    </cfRule>
    <cfRule type="expression" dxfId="179" priority="16">
      <formula>$D10="SMOD"</formula>
    </cfRule>
    <cfRule type="expression" dxfId="178" priority="17">
      <formula>$D10="CDMOD"</formula>
    </cfRule>
    <cfRule type="expression" dxfId="177" priority="18">
      <formula>$D10="ABMOD"</formula>
    </cfRule>
    <cfRule type="expression" dxfId="176" priority="19">
      <formula>$D10="NDC"</formula>
    </cfRule>
    <cfRule type="expression" dxfId="175" priority="20">
      <formula>$D10="NCC"</formula>
    </cfRule>
    <cfRule type="expression" dxfId="174" priority="21">
      <formula>$D10="NBC"</formula>
    </cfRule>
    <cfRule type="expression" dxfId="173" priority="22">
      <formula>$D10="NAC"</formula>
    </cfRule>
    <cfRule type="expression" dxfId="172" priority="23">
      <formula>$D10="SND"</formula>
    </cfRule>
    <cfRule type="expression" dxfId="171" priority="24">
      <formula>$D10="SNC"</formula>
    </cfRule>
    <cfRule type="expression" dxfId="170" priority="25">
      <formula>$D10="SNB"</formula>
    </cfRule>
    <cfRule type="expression" dxfId="169" priority="26">
      <formula>$D10="SNA"</formula>
    </cfRule>
  </conditionalFormatting>
  <conditionalFormatting sqref="F10:G10 B10:D10 I10:P10">
    <cfRule type="expression" dxfId="168" priority="1">
      <formula>$D10="OPN"</formula>
    </cfRule>
    <cfRule type="expression" dxfId="167" priority="2">
      <formula>$D10="RES"</formula>
    </cfRule>
    <cfRule type="expression" dxfId="166" priority="3">
      <formula>$D10="SMOD"</formula>
    </cfRule>
    <cfRule type="expression" dxfId="165" priority="4">
      <formula>$D10="CDMOD"</formula>
    </cfRule>
    <cfRule type="expression" dxfId="164" priority="5">
      <formula>$D10="ABMOD"</formula>
    </cfRule>
    <cfRule type="expression" dxfId="163" priority="6">
      <formula>$D10="NDC"</formula>
    </cfRule>
    <cfRule type="expression" dxfId="162" priority="7">
      <formula>$D10="NCC"</formula>
    </cfRule>
    <cfRule type="expression" dxfId="161" priority="8">
      <formula>$D10="NBC"</formula>
    </cfRule>
    <cfRule type="expression" dxfId="160" priority="9">
      <formula>$D10="NAC"</formula>
    </cfRule>
    <cfRule type="expression" dxfId="159" priority="10">
      <formula>$D10="SND"</formula>
    </cfRule>
    <cfRule type="expression" dxfId="158" priority="11">
      <formula>$D10="SNC"</formula>
    </cfRule>
    <cfRule type="expression" dxfId="157" priority="12">
      <formula>$D10="SNB"</formula>
    </cfRule>
    <cfRule type="expression" dxfId="156" priority="13">
      <formula>$D10="SNA"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211" t="s">
        <v>23</v>
      </c>
      <c r="B1" s="212" t="s">
        <v>1</v>
      </c>
      <c r="C1" s="213" t="s">
        <v>1</v>
      </c>
      <c r="D1" s="213" t="s">
        <v>2</v>
      </c>
      <c r="E1" s="232" t="s">
        <v>24</v>
      </c>
      <c r="F1" s="233"/>
      <c r="G1" s="233" t="s">
        <v>25</v>
      </c>
      <c r="H1" s="214" t="s">
        <v>14</v>
      </c>
      <c r="I1" s="215" t="s">
        <v>13</v>
      </c>
      <c r="J1" s="216" t="s">
        <v>16</v>
      </c>
      <c r="K1" s="217" t="s">
        <v>42</v>
      </c>
      <c r="L1" s="218" t="s">
        <v>41</v>
      </c>
      <c r="M1" s="370" t="s">
        <v>128</v>
      </c>
      <c r="N1" s="371" t="s">
        <v>124</v>
      </c>
      <c r="O1" s="373" t="s">
        <v>40</v>
      </c>
      <c r="P1" s="374" t="s">
        <v>4</v>
      </c>
      <c r="Q1" s="219" t="s">
        <v>21</v>
      </c>
      <c r="R1" s="372" t="s">
        <v>22</v>
      </c>
      <c r="S1" s="220" t="s">
        <v>5</v>
      </c>
      <c r="T1" s="221" t="s">
        <v>3</v>
      </c>
      <c r="U1" s="199" t="s">
        <v>49</v>
      </c>
      <c r="V1" s="126" t="s">
        <v>61</v>
      </c>
      <c r="W1" s="126" t="s">
        <v>46</v>
      </c>
      <c r="X1" s="129" t="s">
        <v>47</v>
      </c>
      <c r="Y1" s="127" t="s">
        <v>48</v>
      </c>
      <c r="Z1" s="200" t="s">
        <v>59</v>
      </c>
      <c r="AA1" s="200" t="s">
        <v>2</v>
      </c>
      <c r="AB1" s="200" t="s">
        <v>63</v>
      </c>
      <c r="AC1" s="200" t="s">
        <v>55</v>
      </c>
      <c r="AD1" s="200" t="s">
        <v>60</v>
      </c>
      <c r="AE1" s="199" t="s">
        <v>64</v>
      </c>
      <c r="AG1" s="453" t="s">
        <v>72</v>
      </c>
      <c r="AH1" s="453"/>
      <c r="AI1" s="453"/>
    </row>
    <row r="2" spans="1:35" x14ac:dyDescent="0.2">
      <c r="A2" s="269">
        <v>211</v>
      </c>
      <c r="B2" s="267" t="s">
        <v>81</v>
      </c>
      <c r="C2" s="267" t="str">
        <f t="shared" ref="C2:C28" si="0">LOWER(B2)</f>
        <v>brendan beavis</v>
      </c>
      <c r="D2" s="268" t="s">
        <v>91</v>
      </c>
      <c r="E2" s="375" t="s">
        <v>104</v>
      </c>
      <c r="F2" s="267"/>
      <c r="G2" s="268" t="s">
        <v>105</v>
      </c>
      <c r="H2" s="227" t="str">
        <f t="shared" ref="H2:T11" si="1">IF($D2=H$1,$U2,"")</f>
        <v/>
      </c>
      <c r="I2" s="227" t="str">
        <f t="shared" si="1"/>
        <v/>
      </c>
      <c r="J2" s="227" t="str">
        <f t="shared" si="1"/>
        <v/>
      </c>
      <c r="K2" s="227" t="str">
        <f t="shared" si="1"/>
        <v/>
      </c>
      <c r="L2" s="227" t="str">
        <f t="shared" si="1"/>
        <v/>
      </c>
      <c r="M2" s="227" t="str">
        <f t="shared" si="1"/>
        <v/>
      </c>
      <c r="N2" s="227" t="str">
        <f t="shared" si="1"/>
        <v/>
      </c>
      <c r="O2" s="227" t="str">
        <f t="shared" si="1"/>
        <v/>
      </c>
      <c r="P2" s="227" t="str">
        <f t="shared" si="1"/>
        <v/>
      </c>
      <c r="Q2" s="227" t="str">
        <f t="shared" si="1"/>
        <v/>
      </c>
      <c r="R2" s="227" t="str">
        <f t="shared" si="1"/>
        <v/>
      </c>
      <c r="S2" s="227" t="str">
        <f t="shared" si="1"/>
        <v/>
      </c>
      <c r="T2" s="228" t="str">
        <f t="shared" si="1"/>
        <v/>
      </c>
      <c r="U2" s="132">
        <f t="shared" ref="U2:U28" si="2">IFERROR(VLOOKUP($AB2,Points2018,2,0),0)</f>
        <v>0</v>
      </c>
      <c r="V2" s="222"/>
      <c r="W2" s="223"/>
      <c r="X2" s="224"/>
      <c r="Y2" s="225"/>
      <c r="Z2" s="206" t="str">
        <f t="shared" ref="Z2:Z28" si="3">IFERROR(VLOOKUP(D2,Class2019,4,0),"n/a")</f>
        <v>n/a</v>
      </c>
      <c r="AA2" s="136" t="str">
        <f t="shared" ref="AA2:AA28" si="4">IFERROR(VLOOKUP(D2,Class2019,3,0),"n/a")</f>
        <v>n/a</v>
      </c>
      <c r="AB2" s="136" t="str">
        <f>IF($AA2="n/a","",IFERROR(COUNTIF($AA$2:$AA2,"="&amp;AA2),""))</f>
        <v/>
      </c>
      <c r="AC2" s="136">
        <f>COUNTIF($Z1:Z$2,"&lt;"&amp;Z2)</f>
        <v>0</v>
      </c>
      <c r="AD2" s="166">
        <f t="shared" ref="AD2:AD28" si="5">IF($AA2="n/a",0,IFERROR(VLOOKUP(AB2+AC2,Points2019,2,0),15))</f>
        <v>0</v>
      </c>
      <c r="AE2" s="132">
        <f t="shared" ref="AE2:AE28" si="6">(U2+V2+Y2)</f>
        <v>0</v>
      </c>
      <c r="AG2" s="168" t="s">
        <v>3</v>
      </c>
      <c r="AH2" s="184" t="s">
        <v>52</v>
      </c>
      <c r="AI2" s="197">
        <v>1.4273495370370371E-3</v>
      </c>
    </row>
    <row r="3" spans="1:35" x14ac:dyDescent="0.2">
      <c r="A3" s="201">
        <v>6</v>
      </c>
      <c r="B3" s="1" t="s">
        <v>71</v>
      </c>
      <c r="C3" s="1" t="str">
        <f t="shared" si="0"/>
        <v>russell garner</v>
      </c>
      <c r="D3" s="8" t="s">
        <v>16</v>
      </c>
      <c r="E3" s="441" t="s">
        <v>106</v>
      </c>
      <c r="F3" s="442" t="s">
        <v>261</v>
      </c>
      <c r="G3" s="8" t="s">
        <v>107</v>
      </c>
      <c r="H3" s="167" t="str">
        <f t="shared" si="1"/>
        <v/>
      </c>
      <c r="I3" s="167" t="str">
        <f t="shared" si="1"/>
        <v/>
      </c>
      <c r="J3" s="167">
        <f t="shared" si="1"/>
        <v>100</v>
      </c>
      <c r="K3" s="167" t="str">
        <f t="shared" si="1"/>
        <v/>
      </c>
      <c r="L3" s="167" t="str">
        <f t="shared" si="1"/>
        <v/>
      </c>
      <c r="M3" s="167" t="str">
        <f t="shared" si="1"/>
        <v/>
      </c>
      <c r="N3" s="167" t="str">
        <f t="shared" si="1"/>
        <v/>
      </c>
      <c r="O3" s="167" t="str">
        <f t="shared" si="1"/>
        <v/>
      </c>
      <c r="P3" s="167" t="str">
        <f t="shared" si="1"/>
        <v/>
      </c>
      <c r="Q3" s="167" t="str">
        <f t="shared" si="1"/>
        <v/>
      </c>
      <c r="R3" s="167" t="str">
        <f t="shared" si="1"/>
        <v/>
      </c>
      <c r="S3" s="167" t="str">
        <f t="shared" si="1"/>
        <v/>
      </c>
      <c r="T3" s="177" t="str">
        <f t="shared" si="1"/>
        <v/>
      </c>
      <c r="U3" s="133">
        <f t="shared" si="2"/>
        <v>100</v>
      </c>
      <c r="V3" s="119">
        <f t="shared" ref="V3:V24" si="7">AD3-U3</f>
        <v>0</v>
      </c>
      <c r="W3" s="107">
        <f>IFERROR(VLOOKUP(D3,BenchmarksRd1,3,0)*86400,"")</f>
        <v>111.27300000000001</v>
      </c>
      <c r="X3" s="131">
        <f t="shared" ref="X3:X21" si="8">IFERROR((($E3*86400)-W3),"")</f>
        <v>-1.2119999999999891</v>
      </c>
      <c r="Y3" s="70">
        <f>IF(X3&lt;=0,10,IF(X3&lt;0.5,5,IF(X3&lt;1,0,IF(X3&lt;2,-5,-10))))</f>
        <v>10</v>
      </c>
      <c r="Z3" s="207">
        <f t="shared" si="3"/>
        <v>6</v>
      </c>
      <c r="AA3" s="120">
        <f t="shared" si="4"/>
        <v>11</v>
      </c>
      <c r="AB3" s="120">
        <f>IF($AA3="n/a","",IFERROR(COUNTIF($AA$2:$AA3,"="&amp;AA3),""))</f>
        <v>1</v>
      </c>
      <c r="AC3" s="120">
        <f>COUNTIF($Z$2:Z2,"&lt;"&amp;Z3)</f>
        <v>0</v>
      </c>
      <c r="AD3" s="130">
        <f t="shared" si="5"/>
        <v>100</v>
      </c>
      <c r="AE3" s="133">
        <f t="shared" si="6"/>
        <v>110</v>
      </c>
      <c r="AG3" s="169" t="s">
        <v>5</v>
      </c>
      <c r="AH3" s="185" t="s">
        <v>53</v>
      </c>
      <c r="AI3" s="229">
        <v>1.4203472222222224E-3</v>
      </c>
    </row>
    <row r="4" spans="1:35" x14ac:dyDescent="0.2">
      <c r="A4" s="201">
        <v>85</v>
      </c>
      <c r="B4" s="1" t="s">
        <v>108</v>
      </c>
      <c r="C4" s="1" t="str">
        <f t="shared" si="0"/>
        <v>owen boak</v>
      </c>
      <c r="D4" s="8" t="s">
        <v>91</v>
      </c>
      <c r="E4" s="17" t="s">
        <v>109</v>
      </c>
      <c r="F4" s="1"/>
      <c r="G4" s="8" t="s">
        <v>92</v>
      </c>
      <c r="H4" s="167" t="str">
        <f t="shared" si="1"/>
        <v/>
      </c>
      <c r="I4" s="167" t="str">
        <f t="shared" si="1"/>
        <v/>
      </c>
      <c r="J4" s="167" t="str">
        <f t="shared" si="1"/>
        <v/>
      </c>
      <c r="K4" s="167" t="str">
        <f t="shared" si="1"/>
        <v/>
      </c>
      <c r="L4" s="167" t="str">
        <f t="shared" si="1"/>
        <v/>
      </c>
      <c r="M4" s="167" t="str">
        <f t="shared" si="1"/>
        <v/>
      </c>
      <c r="N4" s="167" t="str">
        <f t="shared" si="1"/>
        <v/>
      </c>
      <c r="O4" s="167" t="str">
        <f t="shared" si="1"/>
        <v/>
      </c>
      <c r="P4" s="167" t="str">
        <f t="shared" si="1"/>
        <v/>
      </c>
      <c r="Q4" s="167" t="str">
        <f t="shared" si="1"/>
        <v/>
      </c>
      <c r="R4" s="167" t="str">
        <f t="shared" si="1"/>
        <v/>
      </c>
      <c r="S4" s="167" t="str">
        <f t="shared" si="1"/>
        <v/>
      </c>
      <c r="T4" s="177" t="str">
        <f t="shared" si="1"/>
        <v/>
      </c>
      <c r="U4" s="133">
        <f t="shared" si="2"/>
        <v>0</v>
      </c>
      <c r="V4" s="119"/>
      <c r="W4" s="107"/>
      <c r="X4" s="131"/>
      <c r="Y4" s="70"/>
      <c r="Z4" s="207" t="str">
        <f t="shared" si="3"/>
        <v>n/a</v>
      </c>
      <c r="AA4" s="120" t="str">
        <f t="shared" si="4"/>
        <v>n/a</v>
      </c>
      <c r="AB4" s="120" t="str">
        <f>IF($AA4="n/a","",IFERROR(COUNTIF($AA$2:$AA4,"="&amp;AA4),""))</f>
        <v/>
      </c>
      <c r="AC4" s="120">
        <f>COUNTIF($Z$2:Z3,"&lt;"&amp;Z4)</f>
        <v>0</v>
      </c>
      <c r="AD4" s="130">
        <f t="shared" si="5"/>
        <v>0</v>
      </c>
      <c r="AE4" s="133">
        <f t="shared" si="6"/>
        <v>0</v>
      </c>
      <c r="AG4" s="367" t="s">
        <v>4</v>
      </c>
      <c r="AH4" s="368"/>
      <c r="AI4" s="369"/>
    </row>
    <row r="5" spans="1:35" x14ac:dyDescent="0.2">
      <c r="A5" s="201">
        <v>390</v>
      </c>
      <c r="B5" s="1" t="s">
        <v>54</v>
      </c>
      <c r="C5" s="1" t="str">
        <f t="shared" si="0"/>
        <v>paul ledwith</v>
      </c>
      <c r="D5" s="8" t="s">
        <v>13</v>
      </c>
      <c r="E5" s="17" t="s">
        <v>110</v>
      </c>
      <c r="F5" s="1"/>
      <c r="G5" s="8" t="s">
        <v>111</v>
      </c>
      <c r="H5" s="167" t="str">
        <f t="shared" si="1"/>
        <v/>
      </c>
      <c r="I5" s="167">
        <f t="shared" si="1"/>
        <v>100</v>
      </c>
      <c r="J5" s="167" t="str">
        <f t="shared" si="1"/>
        <v/>
      </c>
      <c r="K5" s="167" t="str">
        <f t="shared" si="1"/>
        <v/>
      </c>
      <c r="L5" s="167" t="str">
        <f t="shared" si="1"/>
        <v/>
      </c>
      <c r="M5" s="167" t="str">
        <f t="shared" si="1"/>
        <v/>
      </c>
      <c r="N5" s="167" t="str">
        <f t="shared" si="1"/>
        <v/>
      </c>
      <c r="O5" s="167" t="str">
        <f t="shared" si="1"/>
        <v/>
      </c>
      <c r="P5" s="167" t="str">
        <f t="shared" si="1"/>
        <v/>
      </c>
      <c r="Q5" s="167" t="str">
        <f t="shared" si="1"/>
        <v/>
      </c>
      <c r="R5" s="167" t="str">
        <f t="shared" si="1"/>
        <v/>
      </c>
      <c r="S5" s="167" t="str">
        <f t="shared" si="1"/>
        <v/>
      </c>
      <c r="T5" s="177" t="str">
        <f t="shared" si="1"/>
        <v/>
      </c>
      <c r="U5" s="133">
        <f t="shared" si="2"/>
        <v>100</v>
      </c>
      <c r="V5" s="119">
        <f t="shared" si="7"/>
        <v>-25</v>
      </c>
      <c r="W5" s="107">
        <f>IFERROR(VLOOKUP(D5,BenchmarksRd1,3,0)*86400,"")</f>
        <v>109.967</v>
      </c>
      <c r="X5" s="131">
        <f t="shared" si="8"/>
        <v>1.2790000000000106</v>
      </c>
      <c r="Y5" s="70">
        <f t="shared" ref="Y5:Y24" si="9">IF(X5&lt;=0,10,IF(X5&lt;0.5,5,IF(X5&lt;1,0,IF(X5&lt;2,-5,-10))))</f>
        <v>-5</v>
      </c>
      <c r="Z5" s="207">
        <f t="shared" si="3"/>
        <v>7</v>
      </c>
      <c r="AA5" s="120">
        <f t="shared" si="4"/>
        <v>12</v>
      </c>
      <c r="AB5" s="120">
        <f>IF($AA5="n/a","",IFERROR(COUNTIF($AA$2:$AA5,"="&amp;AA5),""))</f>
        <v>1</v>
      </c>
      <c r="AC5" s="120">
        <f>COUNTIF($Z$2:Z4,"&lt;"&amp;Z5)</f>
        <v>1</v>
      </c>
      <c r="AD5" s="130">
        <f t="shared" si="5"/>
        <v>75</v>
      </c>
      <c r="AE5" s="133">
        <f t="shared" si="6"/>
        <v>70</v>
      </c>
      <c r="AG5" s="364" t="s">
        <v>40</v>
      </c>
      <c r="AH5" s="365"/>
      <c r="AI5" s="366"/>
    </row>
    <row r="6" spans="1:35" x14ac:dyDescent="0.2">
      <c r="A6" s="201">
        <v>73</v>
      </c>
      <c r="B6" s="1" t="s">
        <v>93</v>
      </c>
      <c r="C6" s="1" t="str">
        <f t="shared" si="0"/>
        <v>david adam</v>
      </c>
      <c r="D6" s="8" t="s">
        <v>42</v>
      </c>
      <c r="E6" s="441" t="s">
        <v>112</v>
      </c>
      <c r="F6" s="442" t="s">
        <v>261</v>
      </c>
      <c r="G6" s="8" t="s">
        <v>111</v>
      </c>
      <c r="H6" s="167" t="str">
        <f t="shared" si="1"/>
        <v/>
      </c>
      <c r="I6" s="167" t="str">
        <f t="shared" si="1"/>
        <v/>
      </c>
      <c r="J6" s="167" t="str">
        <f t="shared" si="1"/>
        <v/>
      </c>
      <c r="K6" s="167">
        <f t="shared" si="1"/>
        <v>100</v>
      </c>
      <c r="L6" s="167" t="str">
        <f t="shared" si="1"/>
        <v/>
      </c>
      <c r="M6" s="167" t="str">
        <f t="shared" si="1"/>
        <v/>
      </c>
      <c r="N6" s="167" t="str">
        <f t="shared" si="1"/>
        <v/>
      </c>
      <c r="O6" s="167" t="str">
        <f t="shared" si="1"/>
        <v/>
      </c>
      <c r="P6" s="167" t="str">
        <f t="shared" si="1"/>
        <v/>
      </c>
      <c r="Q6" s="167" t="str">
        <f t="shared" si="1"/>
        <v/>
      </c>
      <c r="R6" s="167" t="str">
        <f t="shared" si="1"/>
        <v/>
      </c>
      <c r="S6" s="167" t="str">
        <f t="shared" si="1"/>
        <v/>
      </c>
      <c r="T6" s="177" t="str">
        <f t="shared" si="1"/>
        <v/>
      </c>
      <c r="U6" s="133">
        <f t="shared" si="2"/>
        <v>100</v>
      </c>
      <c r="V6" s="119">
        <f t="shared" si="7"/>
        <v>0</v>
      </c>
      <c r="W6" s="107">
        <f>IFERROR(VLOOKUP(D6,BenchmarksRd1,3,0)*86400,"")</f>
        <v>114.97900000000001</v>
      </c>
      <c r="X6" s="131">
        <f t="shared" si="8"/>
        <v>-2.0440000000000111</v>
      </c>
      <c r="Y6" s="70">
        <f t="shared" si="9"/>
        <v>10</v>
      </c>
      <c r="Z6" s="207">
        <f t="shared" si="3"/>
        <v>5</v>
      </c>
      <c r="AA6" s="120">
        <f t="shared" si="4"/>
        <v>10</v>
      </c>
      <c r="AB6" s="120">
        <f>IF($AA6="n/a","",IFERROR(COUNTIF($AA$2:$AA6,"="&amp;AA6),""))</f>
        <v>1</v>
      </c>
      <c r="AC6" s="120">
        <f>COUNTIF($Z$2:Z5,"&lt;"&amp;Z6)</f>
        <v>0</v>
      </c>
      <c r="AD6" s="130">
        <f t="shared" si="5"/>
        <v>100</v>
      </c>
      <c r="AE6" s="133">
        <f t="shared" si="6"/>
        <v>110</v>
      </c>
      <c r="AG6" s="170" t="s">
        <v>22</v>
      </c>
      <c r="AH6" s="189" t="s">
        <v>83</v>
      </c>
      <c r="AI6" s="186">
        <v>1.4067361111111112E-3</v>
      </c>
    </row>
    <row r="7" spans="1:35" x14ac:dyDescent="0.2">
      <c r="A7" s="201">
        <v>612</v>
      </c>
      <c r="B7" s="1" t="s">
        <v>113</v>
      </c>
      <c r="C7" s="1" t="str">
        <f t="shared" si="0"/>
        <v>gareth pedley</v>
      </c>
      <c r="D7" s="8" t="s">
        <v>91</v>
      </c>
      <c r="E7" s="17" t="s">
        <v>114</v>
      </c>
      <c r="F7" s="1"/>
      <c r="G7" s="8" t="s">
        <v>107</v>
      </c>
      <c r="H7" s="167" t="str">
        <f t="shared" si="1"/>
        <v/>
      </c>
      <c r="I7" s="167" t="str">
        <f t="shared" si="1"/>
        <v/>
      </c>
      <c r="J7" s="167" t="str">
        <f t="shared" si="1"/>
        <v/>
      </c>
      <c r="K7" s="167" t="str">
        <f t="shared" si="1"/>
        <v/>
      </c>
      <c r="L7" s="167" t="str">
        <f t="shared" si="1"/>
        <v/>
      </c>
      <c r="M7" s="167" t="str">
        <f t="shared" si="1"/>
        <v/>
      </c>
      <c r="N7" s="167" t="str">
        <f t="shared" si="1"/>
        <v/>
      </c>
      <c r="O7" s="167" t="str">
        <f t="shared" si="1"/>
        <v/>
      </c>
      <c r="P7" s="167" t="str">
        <f t="shared" si="1"/>
        <v/>
      </c>
      <c r="Q7" s="167" t="str">
        <f t="shared" si="1"/>
        <v/>
      </c>
      <c r="R7" s="167" t="str">
        <f t="shared" si="1"/>
        <v/>
      </c>
      <c r="S7" s="167" t="str">
        <f t="shared" si="1"/>
        <v/>
      </c>
      <c r="T7" s="177" t="str">
        <f t="shared" si="1"/>
        <v/>
      </c>
      <c r="U7" s="133">
        <f t="shared" si="2"/>
        <v>0</v>
      </c>
      <c r="V7" s="119"/>
      <c r="W7" s="107"/>
      <c r="X7" s="131"/>
      <c r="Y7" s="70"/>
      <c r="Z7" s="207" t="str">
        <f t="shared" si="3"/>
        <v>n/a</v>
      </c>
      <c r="AA7" s="120" t="str">
        <f t="shared" si="4"/>
        <v>n/a</v>
      </c>
      <c r="AB7" s="120" t="str">
        <f>IF($AA7="n/a","",IFERROR(COUNTIF($AA$2:$AA7,"="&amp;AA7),""))</f>
        <v/>
      </c>
      <c r="AC7" s="120">
        <f>COUNTIF($Z$2:Z6,"&lt;"&amp;Z7)</f>
        <v>0</v>
      </c>
      <c r="AD7" s="130">
        <f t="shared" si="5"/>
        <v>0</v>
      </c>
      <c r="AE7" s="133">
        <f t="shared" si="6"/>
        <v>0</v>
      </c>
      <c r="AG7" s="171" t="s">
        <v>21</v>
      </c>
      <c r="AH7" s="190" t="s">
        <v>180</v>
      </c>
      <c r="AI7" s="363" t="s">
        <v>165</v>
      </c>
    </row>
    <row r="8" spans="1:35" x14ac:dyDescent="0.2">
      <c r="A8" s="201">
        <v>12</v>
      </c>
      <c r="B8" s="1" t="s">
        <v>115</v>
      </c>
      <c r="C8" s="1" t="str">
        <f t="shared" si="0"/>
        <v>david wilken</v>
      </c>
      <c r="D8" s="8" t="s">
        <v>91</v>
      </c>
      <c r="E8" s="17" t="s">
        <v>116</v>
      </c>
      <c r="F8" s="1"/>
      <c r="G8" s="8" t="s">
        <v>92</v>
      </c>
      <c r="H8" s="167" t="str">
        <f t="shared" si="1"/>
        <v/>
      </c>
      <c r="I8" s="167" t="str">
        <f t="shared" si="1"/>
        <v/>
      </c>
      <c r="J8" s="167" t="str">
        <f t="shared" si="1"/>
        <v/>
      </c>
      <c r="K8" s="167" t="str">
        <f t="shared" si="1"/>
        <v/>
      </c>
      <c r="L8" s="167" t="str">
        <f t="shared" si="1"/>
        <v/>
      </c>
      <c r="M8" s="167" t="str">
        <f t="shared" si="1"/>
        <v/>
      </c>
      <c r="N8" s="167" t="str">
        <f t="shared" si="1"/>
        <v/>
      </c>
      <c r="O8" s="167" t="str">
        <f t="shared" si="1"/>
        <v/>
      </c>
      <c r="P8" s="167" t="str">
        <f t="shared" si="1"/>
        <v/>
      </c>
      <c r="Q8" s="167" t="str">
        <f t="shared" si="1"/>
        <v/>
      </c>
      <c r="R8" s="167" t="str">
        <f t="shared" si="1"/>
        <v/>
      </c>
      <c r="S8" s="167" t="str">
        <f t="shared" si="1"/>
        <v/>
      </c>
      <c r="T8" s="177" t="str">
        <f t="shared" si="1"/>
        <v/>
      </c>
      <c r="U8" s="133">
        <f t="shared" si="2"/>
        <v>0</v>
      </c>
      <c r="V8" s="119"/>
      <c r="W8" s="107"/>
      <c r="X8" s="131"/>
      <c r="Y8" s="70"/>
      <c r="Z8" s="207" t="str">
        <f t="shared" si="3"/>
        <v>n/a</v>
      </c>
      <c r="AA8" s="120" t="str">
        <f t="shared" si="4"/>
        <v>n/a</v>
      </c>
      <c r="AB8" s="120" t="str">
        <f>IF($AA8="n/a","",IFERROR(COUNTIF($AA$2:$AA8,"="&amp;AA8),""))</f>
        <v/>
      </c>
      <c r="AC8" s="120">
        <f>COUNTIF($Z$2:Z7,"&lt;"&amp;Z8)</f>
        <v>0</v>
      </c>
      <c r="AD8" s="130">
        <f t="shared" si="5"/>
        <v>0</v>
      </c>
      <c r="AE8" s="133">
        <f t="shared" si="6"/>
        <v>0</v>
      </c>
      <c r="AG8" s="360" t="s">
        <v>124</v>
      </c>
      <c r="AH8" s="361" t="s">
        <v>50</v>
      </c>
      <c r="AI8" s="362">
        <v>1.3765625000000002E-3</v>
      </c>
    </row>
    <row r="9" spans="1:35" x14ac:dyDescent="0.2">
      <c r="A9" s="201">
        <v>88</v>
      </c>
      <c r="B9" s="1" t="s">
        <v>51</v>
      </c>
      <c r="C9" s="1" t="str">
        <f t="shared" si="0"/>
        <v>randy stagno navarra</v>
      </c>
      <c r="D9" s="8" t="s">
        <v>42</v>
      </c>
      <c r="E9" s="17" t="s">
        <v>117</v>
      </c>
      <c r="F9" s="1"/>
      <c r="G9" s="8" t="s">
        <v>92</v>
      </c>
      <c r="H9" s="167" t="str">
        <f t="shared" si="1"/>
        <v/>
      </c>
      <c r="I9" s="167" t="str">
        <f t="shared" si="1"/>
        <v/>
      </c>
      <c r="J9" s="167" t="str">
        <f t="shared" si="1"/>
        <v/>
      </c>
      <c r="K9" s="167">
        <f t="shared" si="1"/>
        <v>75</v>
      </c>
      <c r="L9" s="167" t="str">
        <f t="shared" si="1"/>
        <v/>
      </c>
      <c r="M9" s="167" t="str">
        <f t="shared" si="1"/>
        <v/>
      </c>
      <c r="N9" s="167" t="str">
        <f t="shared" si="1"/>
        <v/>
      </c>
      <c r="O9" s="167" t="str">
        <f t="shared" si="1"/>
        <v/>
      </c>
      <c r="P9" s="167" t="str">
        <f t="shared" si="1"/>
        <v/>
      </c>
      <c r="Q9" s="167" t="str">
        <f t="shared" si="1"/>
        <v/>
      </c>
      <c r="R9" s="167" t="str">
        <f t="shared" si="1"/>
        <v/>
      </c>
      <c r="S9" s="167" t="str">
        <f t="shared" si="1"/>
        <v/>
      </c>
      <c r="T9" s="177" t="str">
        <f t="shared" si="1"/>
        <v/>
      </c>
      <c r="U9" s="133">
        <f t="shared" si="2"/>
        <v>75</v>
      </c>
      <c r="V9" s="119">
        <f t="shared" si="7"/>
        <v>0</v>
      </c>
      <c r="W9" s="107">
        <f t="shared" ref="W9:W17" si="10">IFERROR(VLOOKUP(D9,BenchmarksRd1,3,0)*86400,"")</f>
        <v>114.97900000000001</v>
      </c>
      <c r="X9" s="131">
        <f t="shared" si="8"/>
        <v>1.0829999999999842</v>
      </c>
      <c r="Y9" s="70">
        <f t="shared" si="9"/>
        <v>-5</v>
      </c>
      <c r="Z9" s="207">
        <f t="shared" si="3"/>
        <v>5</v>
      </c>
      <c r="AA9" s="120">
        <f t="shared" si="4"/>
        <v>10</v>
      </c>
      <c r="AB9" s="120">
        <f>IF($AA9="n/a","",IFERROR(COUNTIF($AA$2:$AA9,"="&amp;AA9),""))</f>
        <v>2</v>
      </c>
      <c r="AC9" s="120">
        <f>COUNTIF($Z$2:Z8,"&lt;"&amp;Z9)</f>
        <v>0</v>
      </c>
      <c r="AD9" s="130">
        <f t="shared" si="5"/>
        <v>75</v>
      </c>
      <c r="AE9" s="133">
        <f t="shared" si="6"/>
        <v>70</v>
      </c>
      <c r="AG9" s="357" t="s">
        <v>128</v>
      </c>
      <c r="AH9" s="358" t="s">
        <v>51</v>
      </c>
      <c r="AI9" s="359">
        <v>1.3754282407407406E-3</v>
      </c>
    </row>
    <row r="10" spans="1:35" x14ac:dyDescent="0.2">
      <c r="A10" s="201">
        <v>50</v>
      </c>
      <c r="B10" s="1" t="s">
        <v>50</v>
      </c>
      <c r="C10" s="1" t="str">
        <f t="shared" si="0"/>
        <v>alan conrad</v>
      </c>
      <c r="D10" s="8" t="s">
        <v>42</v>
      </c>
      <c r="E10" s="17" t="s">
        <v>118</v>
      </c>
      <c r="F10" s="1"/>
      <c r="G10" s="8" t="s">
        <v>119</v>
      </c>
      <c r="H10" s="167" t="str">
        <f t="shared" si="1"/>
        <v/>
      </c>
      <c r="I10" s="167" t="str">
        <f t="shared" si="1"/>
        <v/>
      </c>
      <c r="J10" s="167" t="str">
        <f t="shared" si="1"/>
        <v/>
      </c>
      <c r="K10" s="167">
        <f t="shared" si="1"/>
        <v>60</v>
      </c>
      <c r="L10" s="167" t="str">
        <f t="shared" si="1"/>
        <v/>
      </c>
      <c r="M10" s="167" t="str">
        <f t="shared" si="1"/>
        <v/>
      </c>
      <c r="N10" s="167" t="str">
        <f t="shared" si="1"/>
        <v/>
      </c>
      <c r="O10" s="167" t="str">
        <f t="shared" si="1"/>
        <v/>
      </c>
      <c r="P10" s="167" t="str">
        <f t="shared" si="1"/>
        <v/>
      </c>
      <c r="Q10" s="167" t="str">
        <f t="shared" si="1"/>
        <v/>
      </c>
      <c r="R10" s="167" t="str">
        <f t="shared" si="1"/>
        <v/>
      </c>
      <c r="S10" s="167" t="str">
        <f t="shared" si="1"/>
        <v/>
      </c>
      <c r="T10" s="177" t="str">
        <f t="shared" si="1"/>
        <v/>
      </c>
      <c r="U10" s="133">
        <f t="shared" si="2"/>
        <v>60</v>
      </c>
      <c r="V10" s="119">
        <f t="shared" si="7"/>
        <v>0</v>
      </c>
      <c r="W10" s="107">
        <f t="shared" si="10"/>
        <v>114.97900000000001</v>
      </c>
      <c r="X10" s="131">
        <f t="shared" si="8"/>
        <v>1.3639999999999759</v>
      </c>
      <c r="Y10" s="70">
        <f t="shared" si="9"/>
        <v>-5</v>
      </c>
      <c r="Z10" s="207">
        <f t="shared" si="3"/>
        <v>5</v>
      </c>
      <c r="AA10" s="120">
        <f t="shared" si="4"/>
        <v>10</v>
      </c>
      <c r="AB10" s="120">
        <f>IF($AA10="n/a","",IFERROR(COUNTIF($AA$2:$AA10,"="&amp;AA10),""))</f>
        <v>3</v>
      </c>
      <c r="AC10" s="120">
        <f>COUNTIF($Z$2:Z9,"&lt;"&amp;Z10)</f>
        <v>0</v>
      </c>
      <c r="AD10" s="130">
        <f t="shared" si="5"/>
        <v>60</v>
      </c>
      <c r="AE10" s="133">
        <f t="shared" si="6"/>
        <v>55</v>
      </c>
      <c r="AG10" s="172" t="s">
        <v>41</v>
      </c>
      <c r="AH10" s="191" t="s">
        <v>82</v>
      </c>
      <c r="AI10" s="231" t="s">
        <v>90</v>
      </c>
    </row>
    <row r="11" spans="1:35" x14ac:dyDescent="0.2">
      <c r="A11" s="201">
        <v>42</v>
      </c>
      <c r="B11" s="1" t="s">
        <v>94</v>
      </c>
      <c r="C11" s="1" t="str">
        <f t="shared" si="0"/>
        <v>steven cassar</v>
      </c>
      <c r="D11" s="8" t="s">
        <v>16</v>
      </c>
      <c r="E11" s="17" t="s">
        <v>120</v>
      </c>
      <c r="F11" s="1"/>
      <c r="G11" s="8" t="s">
        <v>111</v>
      </c>
      <c r="H11" s="167" t="str">
        <f t="shared" si="1"/>
        <v/>
      </c>
      <c r="I11" s="167" t="str">
        <f t="shared" si="1"/>
        <v/>
      </c>
      <c r="J11" s="167">
        <f t="shared" si="1"/>
        <v>75</v>
      </c>
      <c r="K11" s="167" t="str">
        <f t="shared" si="1"/>
        <v/>
      </c>
      <c r="L11" s="167" t="str">
        <f t="shared" si="1"/>
        <v/>
      </c>
      <c r="M11" s="167" t="str">
        <f t="shared" si="1"/>
        <v/>
      </c>
      <c r="N11" s="167" t="str">
        <f t="shared" si="1"/>
        <v/>
      </c>
      <c r="O11" s="167" t="str">
        <f t="shared" si="1"/>
        <v/>
      </c>
      <c r="P11" s="167" t="str">
        <f t="shared" si="1"/>
        <v/>
      </c>
      <c r="Q11" s="167" t="str">
        <f t="shared" si="1"/>
        <v/>
      </c>
      <c r="R11" s="167" t="str">
        <f t="shared" si="1"/>
        <v/>
      </c>
      <c r="S11" s="167" t="str">
        <f t="shared" si="1"/>
        <v/>
      </c>
      <c r="T11" s="177" t="str">
        <f t="shared" si="1"/>
        <v/>
      </c>
      <c r="U11" s="133">
        <f t="shared" si="2"/>
        <v>75</v>
      </c>
      <c r="V11" s="119">
        <f t="shared" si="7"/>
        <v>-45</v>
      </c>
      <c r="W11" s="107">
        <f t="shared" si="10"/>
        <v>111.27300000000001</v>
      </c>
      <c r="X11" s="131">
        <f t="shared" si="8"/>
        <v>7.3979999999999961</v>
      </c>
      <c r="Y11" s="70">
        <f t="shared" si="9"/>
        <v>-10</v>
      </c>
      <c r="Z11" s="207">
        <f t="shared" si="3"/>
        <v>6</v>
      </c>
      <c r="AA11" s="120">
        <f t="shared" si="4"/>
        <v>11</v>
      </c>
      <c r="AB11" s="120">
        <f>IF($AA11="n/a","",IFERROR(COUNTIF($AA$2:$AA11,"="&amp;AA11),""))</f>
        <v>2</v>
      </c>
      <c r="AC11" s="120">
        <f>COUNTIF($Z$2:Z10,"&lt;"&amp;Z11)</f>
        <v>3</v>
      </c>
      <c r="AD11" s="130">
        <f t="shared" si="5"/>
        <v>30</v>
      </c>
      <c r="AE11" s="133">
        <f t="shared" si="6"/>
        <v>20</v>
      </c>
      <c r="AG11" s="173" t="s">
        <v>42</v>
      </c>
      <c r="AH11" s="192" t="s">
        <v>51</v>
      </c>
      <c r="AI11" s="230">
        <v>1.3307754629629631E-3</v>
      </c>
    </row>
    <row r="12" spans="1:35" x14ac:dyDescent="0.2">
      <c r="A12" s="201">
        <v>62</v>
      </c>
      <c r="B12" s="1" t="s">
        <v>95</v>
      </c>
      <c r="C12" s="1" t="str">
        <f t="shared" si="0"/>
        <v>noel heritage</v>
      </c>
      <c r="D12" s="8" t="s">
        <v>41</v>
      </c>
      <c r="E12" s="17" t="s">
        <v>121</v>
      </c>
      <c r="F12" s="1"/>
      <c r="G12" s="8" t="s">
        <v>111</v>
      </c>
      <c r="H12" s="167" t="str">
        <f t="shared" ref="H12:T21" si="11">IF($D12=H$1,$U12,"")</f>
        <v/>
      </c>
      <c r="I12" s="167" t="str">
        <f t="shared" si="11"/>
        <v/>
      </c>
      <c r="J12" s="167" t="str">
        <f t="shared" si="11"/>
        <v/>
      </c>
      <c r="K12" s="167" t="str">
        <f t="shared" si="11"/>
        <v/>
      </c>
      <c r="L12" s="167">
        <f t="shared" si="11"/>
        <v>100</v>
      </c>
      <c r="M12" s="167" t="str">
        <f t="shared" si="11"/>
        <v/>
      </c>
      <c r="N12" s="167" t="str">
        <f t="shared" si="11"/>
        <v/>
      </c>
      <c r="O12" s="167" t="str">
        <f t="shared" si="11"/>
        <v/>
      </c>
      <c r="P12" s="167" t="str">
        <f t="shared" si="11"/>
        <v/>
      </c>
      <c r="Q12" s="167" t="str">
        <f t="shared" si="11"/>
        <v/>
      </c>
      <c r="R12" s="167" t="str">
        <f t="shared" si="11"/>
        <v/>
      </c>
      <c r="S12" s="167" t="str">
        <f t="shared" si="11"/>
        <v/>
      </c>
      <c r="T12" s="177" t="str">
        <f t="shared" si="11"/>
        <v/>
      </c>
      <c r="U12" s="133">
        <f t="shared" si="2"/>
        <v>100</v>
      </c>
      <c r="V12" s="119">
        <f t="shared" si="7"/>
        <v>0</v>
      </c>
      <c r="W12" s="107">
        <f t="shared" si="10"/>
        <v>114.663</v>
      </c>
      <c r="X12" s="131">
        <f t="shared" si="8"/>
        <v>5.9110000000000156</v>
      </c>
      <c r="Y12" s="70">
        <f t="shared" si="9"/>
        <v>-10</v>
      </c>
      <c r="Z12" s="207">
        <f t="shared" si="3"/>
        <v>5</v>
      </c>
      <c r="AA12" s="120">
        <f t="shared" si="4"/>
        <v>9</v>
      </c>
      <c r="AB12" s="120">
        <f>IF($AA12="n/a","",IFERROR(COUNTIF($AA$2:$AA12,"="&amp;AA12),""))</f>
        <v>1</v>
      </c>
      <c r="AC12" s="120">
        <f>COUNTIF($Z$2:Z11,"&lt;"&amp;Z12)</f>
        <v>0</v>
      </c>
      <c r="AD12" s="130">
        <f t="shared" si="5"/>
        <v>100</v>
      </c>
      <c r="AE12" s="133">
        <f t="shared" si="6"/>
        <v>90</v>
      </c>
      <c r="AG12" s="174" t="s">
        <v>16</v>
      </c>
      <c r="AH12" s="193" t="s">
        <v>71</v>
      </c>
      <c r="AI12" s="187">
        <v>1.2878819444444446E-3</v>
      </c>
    </row>
    <row r="13" spans="1:35" x14ac:dyDescent="0.2">
      <c r="A13" s="201">
        <v>427</v>
      </c>
      <c r="B13" s="1" t="s">
        <v>53</v>
      </c>
      <c r="C13" s="1" t="str">
        <f t="shared" si="0"/>
        <v>steve williamsz</v>
      </c>
      <c r="D13" s="8" t="s">
        <v>21</v>
      </c>
      <c r="E13" s="17" t="s">
        <v>122</v>
      </c>
      <c r="F13" s="1"/>
      <c r="G13" s="8" t="s">
        <v>107</v>
      </c>
      <c r="H13" s="167" t="str">
        <f t="shared" si="11"/>
        <v/>
      </c>
      <c r="I13" s="167" t="str">
        <f t="shared" si="11"/>
        <v/>
      </c>
      <c r="J13" s="167" t="str">
        <f t="shared" si="11"/>
        <v/>
      </c>
      <c r="K13" s="167" t="str">
        <f t="shared" si="11"/>
        <v/>
      </c>
      <c r="L13" s="167" t="str">
        <f t="shared" si="11"/>
        <v/>
      </c>
      <c r="M13" s="167" t="str">
        <f t="shared" si="11"/>
        <v/>
      </c>
      <c r="N13" s="167" t="str">
        <f t="shared" si="11"/>
        <v/>
      </c>
      <c r="O13" s="167" t="str">
        <f t="shared" si="11"/>
        <v/>
      </c>
      <c r="P13" s="167" t="str">
        <f t="shared" si="11"/>
        <v/>
      </c>
      <c r="Q13" s="167">
        <f t="shared" si="11"/>
        <v>100</v>
      </c>
      <c r="R13" s="167" t="str">
        <f t="shared" si="11"/>
        <v/>
      </c>
      <c r="S13" s="167" t="str">
        <f t="shared" si="11"/>
        <v/>
      </c>
      <c r="T13" s="177" t="str">
        <f t="shared" si="11"/>
        <v/>
      </c>
      <c r="U13" s="133">
        <f t="shared" si="2"/>
        <v>100</v>
      </c>
      <c r="V13" s="119">
        <f t="shared" si="7"/>
        <v>0</v>
      </c>
      <c r="W13" s="107">
        <f t="shared" si="10"/>
        <v>120.52999999999999</v>
      </c>
      <c r="X13" s="131">
        <f t="shared" si="8"/>
        <v>0.47500000000002274</v>
      </c>
      <c r="Y13" s="70">
        <f t="shared" si="9"/>
        <v>5</v>
      </c>
      <c r="Z13" s="207">
        <f t="shared" si="3"/>
        <v>2</v>
      </c>
      <c r="AA13" s="120">
        <f t="shared" si="4"/>
        <v>4</v>
      </c>
      <c r="AB13" s="120">
        <f>IF($AA13="n/a","",IFERROR(COUNTIF($AA$2:$AA13,"="&amp;AA13),""))</f>
        <v>1</v>
      </c>
      <c r="AC13" s="120">
        <f>COUNTIF($Z$2:Z12,"&lt;"&amp;Z13)</f>
        <v>0</v>
      </c>
      <c r="AD13" s="130">
        <f t="shared" si="5"/>
        <v>100</v>
      </c>
      <c r="AE13" s="133">
        <f t="shared" si="6"/>
        <v>105</v>
      </c>
      <c r="AG13" s="175" t="s">
        <v>13</v>
      </c>
      <c r="AH13" s="194" t="s">
        <v>54</v>
      </c>
      <c r="AI13" s="188">
        <v>1.2727662037037037E-3</v>
      </c>
    </row>
    <row r="14" spans="1:35" ht="13.5" thickBot="1" x14ac:dyDescent="0.25">
      <c r="A14" s="272">
        <v>24</v>
      </c>
      <c r="B14" s="271" t="s">
        <v>123</v>
      </c>
      <c r="C14" s="271" t="str">
        <f t="shared" si="0"/>
        <v>hung do</v>
      </c>
      <c r="D14" s="273" t="s">
        <v>124</v>
      </c>
      <c r="E14" s="376" t="s">
        <v>125</v>
      </c>
      <c r="F14" s="271"/>
      <c r="G14" s="273" t="s">
        <v>119</v>
      </c>
      <c r="H14" s="274" t="str">
        <f t="shared" si="11"/>
        <v/>
      </c>
      <c r="I14" s="274" t="str">
        <f t="shared" si="11"/>
        <v/>
      </c>
      <c r="J14" s="274" t="str">
        <f t="shared" si="11"/>
        <v/>
      </c>
      <c r="K14" s="274" t="str">
        <f t="shared" si="11"/>
        <v/>
      </c>
      <c r="L14" s="274" t="str">
        <f t="shared" si="11"/>
        <v/>
      </c>
      <c r="M14" s="274" t="str">
        <f t="shared" si="11"/>
        <v/>
      </c>
      <c r="N14" s="274">
        <f t="shared" si="11"/>
        <v>100</v>
      </c>
      <c r="O14" s="274" t="str">
        <f t="shared" si="11"/>
        <v/>
      </c>
      <c r="P14" s="274" t="str">
        <f t="shared" si="11"/>
        <v/>
      </c>
      <c r="Q14" s="274" t="str">
        <f t="shared" si="11"/>
        <v/>
      </c>
      <c r="R14" s="274" t="str">
        <f t="shared" si="11"/>
        <v/>
      </c>
      <c r="S14" s="274" t="str">
        <f t="shared" si="11"/>
        <v/>
      </c>
      <c r="T14" s="275" t="str">
        <f t="shared" si="11"/>
        <v/>
      </c>
      <c r="U14" s="133">
        <f t="shared" si="2"/>
        <v>100</v>
      </c>
      <c r="V14" s="272">
        <f t="shared" si="7"/>
        <v>-25</v>
      </c>
      <c r="W14" s="107">
        <f t="shared" si="10"/>
        <v>118.93500000000002</v>
      </c>
      <c r="X14" s="131">
        <f t="shared" ref="X14" si="12">IFERROR((($E14*86400)-W14),"")</f>
        <v>2.7689999999999912</v>
      </c>
      <c r="Y14" s="70">
        <f t="shared" si="9"/>
        <v>-10</v>
      </c>
      <c r="Z14" s="207">
        <f t="shared" si="3"/>
        <v>4</v>
      </c>
      <c r="AA14" s="120">
        <f t="shared" si="4"/>
        <v>7</v>
      </c>
      <c r="AB14" s="120">
        <f>IF($AA14="n/a","",IFERROR(COUNTIF($AA$2:$AA14,"="&amp;AA14),""))</f>
        <v>1</v>
      </c>
      <c r="AC14" s="120">
        <f>COUNTIF($Z$2:Z13,"&lt;"&amp;Z14)</f>
        <v>1</v>
      </c>
      <c r="AD14" s="130">
        <f t="shared" si="5"/>
        <v>75</v>
      </c>
      <c r="AE14" s="133">
        <f t="shared" si="6"/>
        <v>65</v>
      </c>
      <c r="AG14" s="176" t="s">
        <v>14</v>
      </c>
      <c r="AH14" s="195" t="s">
        <v>81</v>
      </c>
      <c r="AI14" s="196">
        <v>1.1795949074074074E-3</v>
      </c>
    </row>
    <row r="15" spans="1:35" x14ac:dyDescent="0.2">
      <c r="A15" s="201">
        <v>119</v>
      </c>
      <c r="B15" s="1" t="s">
        <v>96</v>
      </c>
      <c r="C15" s="1" t="str">
        <f t="shared" si="0"/>
        <v>peter dannock</v>
      </c>
      <c r="D15" s="8" t="s">
        <v>21</v>
      </c>
      <c r="E15" s="17" t="s">
        <v>126</v>
      </c>
      <c r="F15" s="1"/>
      <c r="G15" s="8" t="s">
        <v>119</v>
      </c>
      <c r="H15" s="167" t="str">
        <f t="shared" si="11"/>
        <v/>
      </c>
      <c r="I15" s="167" t="str">
        <f t="shared" si="11"/>
        <v/>
      </c>
      <c r="J15" s="167" t="str">
        <f t="shared" si="11"/>
        <v/>
      </c>
      <c r="K15" s="167" t="str">
        <f t="shared" si="11"/>
        <v/>
      </c>
      <c r="L15" s="167" t="str">
        <f t="shared" si="11"/>
        <v/>
      </c>
      <c r="M15" s="167" t="str">
        <f t="shared" si="11"/>
        <v/>
      </c>
      <c r="N15" s="167" t="str">
        <f t="shared" si="11"/>
        <v/>
      </c>
      <c r="O15" s="167" t="str">
        <f t="shared" si="11"/>
        <v/>
      </c>
      <c r="P15" s="167" t="str">
        <f t="shared" si="11"/>
        <v/>
      </c>
      <c r="Q15" s="167">
        <f t="shared" si="11"/>
        <v>75</v>
      </c>
      <c r="R15" s="167" t="str">
        <f t="shared" si="11"/>
        <v/>
      </c>
      <c r="S15" s="167" t="str">
        <f t="shared" si="11"/>
        <v/>
      </c>
      <c r="T15" s="177" t="str">
        <f t="shared" si="11"/>
        <v/>
      </c>
      <c r="U15" s="133">
        <f t="shared" si="2"/>
        <v>75</v>
      </c>
      <c r="V15" s="119">
        <f t="shared" si="7"/>
        <v>0</v>
      </c>
      <c r="W15" s="107">
        <f t="shared" si="10"/>
        <v>120.52999999999999</v>
      </c>
      <c r="X15" s="226">
        <f t="shared" si="8"/>
        <v>2.2190000000000083</v>
      </c>
      <c r="Y15" s="70">
        <f t="shared" si="9"/>
        <v>-10</v>
      </c>
      <c r="Z15" s="207">
        <f t="shared" si="3"/>
        <v>2</v>
      </c>
      <c r="AA15" s="120">
        <f t="shared" si="4"/>
        <v>4</v>
      </c>
      <c r="AB15" s="120">
        <f>IF($AA15="n/a","",IFERROR(COUNTIF($AA$2:$AA15,"="&amp;AA15),""))</f>
        <v>2</v>
      </c>
      <c r="AC15" s="120">
        <f>COUNTIF($Z$2:Z14,"&lt;"&amp;Z15)</f>
        <v>0</v>
      </c>
      <c r="AD15" s="130">
        <f t="shared" si="5"/>
        <v>75</v>
      </c>
      <c r="AE15" s="133">
        <f t="shared" si="6"/>
        <v>65</v>
      </c>
    </row>
    <row r="16" spans="1:35" x14ac:dyDescent="0.2">
      <c r="A16" s="201">
        <v>141</v>
      </c>
      <c r="B16" s="1" t="s">
        <v>73</v>
      </c>
      <c r="C16" s="1" t="str">
        <f t="shared" si="0"/>
        <v>max lloyd</v>
      </c>
      <c r="D16" s="8" t="s">
        <v>21</v>
      </c>
      <c r="E16" s="17" t="s">
        <v>127</v>
      </c>
      <c r="F16" s="1"/>
      <c r="G16" s="8" t="s">
        <v>111</v>
      </c>
      <c r="H16" s="167" t="str">
        <f t="shared" si="11"/>
        <v/>
      </c>
      <c r="I16" s="167" t="str">
        <f t="shared" si="11"/>
        <v/>
      </c>
      <c r="J16" s="167" t="str">
        <f t="shared" si="11"/>
        <v/>
      </c>
      <c r="K16" s="167" t="str">
        <f t="shared" si="11"/>
        <v/>
      </c>
      <c r="L16" s="167" t="str">
        <f t="shared" si="11"/>
        <v/>
      </c>
      <c r="M16" s="167" t="str">
        <f t="shared" si="11"/>
        <v/>
      </c>
      <c r="N16" s="167" t="str">
        <f t="shared" si="11"/>
        <v/>
      </c>
      <c r="O16" s="167" t="str">
        <f t="shared" si="11"/>
        <v/>
      </c>
      <c r="P16" s="167" t="str">
        <f t="shared" si="11"/>
        <v/>
      </c>
      <c r="Q16" s="167">
        <f t="shared" si="11"/>
        <v>60</v>
      </c>
      <c r="R16" s="167" t="str">
        <f t="shared" si="11"/>
        <v/>
      </c>
      <c r="S16" s="167" t="str">
        <f t="shared" si="11"/>
        <v/>
      </c>
      <c r="T16" s="177" t="str">
        <f t="shared" si="11"/>
        <v/>
      </c>
      <c r="U16" s="133">
        <f t="shared" si="2"/>
        <v>60</v>
      </c>
      <c r="V16" s="119">
        <f t="shared" si="7"/>
        <v>0</v>
      </c>
      <c r="W16" s="107">
        <f t="shared" si="10"/>
        <v>120.52999999999999</v>
      </c>
      <c r="X16" s="131">
        <f t="shared" si="8"/>
        <v>2.4310000000000258</v>
      </c>
      <c r="Y16" s="70">
        <f t="shared" si="9"/>
        <v>-10</v>
      </c>
      <c r="Z16" s="207">
        <f t="shared" si="3"/>
        <v>2</v>
      </c>
      <c r="AA16" s="120">
        <f t="shared" si="4"/>
        <v>4</v>
      </c>
      <c r="AB16" s="120">
        <f>IF($AA16="n/a","",IFERROR(COUNTIF($AA$2:$AA16,"="&amp;AA16),""))</f>
        <v>3</v>
      </c>
      <c r="AC16" s="120">
        <f>COUNTIF($Z$2:Z15,"&lt;"&amp;Z16)</f>
        <v>0</v>
      </c>
      <c r="AD16" s="130">
        <f t="shared" si="5"/>
        <v>60</v>
      </c>
      <c r="AE16" s="133">
        <f t="shared" si="6"/>
        <v>50</v>
      </c>
    </row>
    <row r="17" spans="1:31" x14ac:dyDescent="0.2">
      <c r="A17" s="276">
        <v>26</v>
      </c>
      <c r="B17" s="205" t="s">
        <v>52</v>
      </c>
      <c r="C17" s="205" t="str">
        <f t="shared" si="0"/>
        <v>robert downes</v>
      </c>
      <c r="D17" s="277" t="s">
        <v>128</v>
      </c>
      <c r="E17" s="377" t="s">
        <v>129</v>
      </c>
      <c r="F17" s="205"/>
      <c r="G17" s="277" t="s">
        <v>111</v>
      </c>
      <c r="H17" s="278" t="str">
        <f t="shared" si="11"/>
        <v/>
      </c>
      <c r="I17" s="278" t="str">
        <f t="shared" si="11"/>
        <v/>
      </c>
      <c r="J17" s="278" t="str">
        <f t="shared" si="11"/>
        <v/>
      </c>
      <c r="K17" s="278" t="str">
        <f t="shared" si="11"/>
        <v/>
      </c>
      <c r="L17" s="278" t="str">
        <f t="shared" si="11"/>
        <v/>
      </c>
      <c r="M17" s="278">
        <f t="shared" si="11"/>
        <v>100</v>
      </c>
      <c r="N17" s="278" t="str">
        <f t="shared" si="11"/>
        <v/>
      </c>
      <c r="O17" s="278" t="str">
        <f t="shared" si="11"/>
        <v/>
      </c>
      <c r="P17" s="278" t="str">
        <f t="shared" si="11"/>
        <v/>
      </c>
      <c r="Q17" s="278" t="str">
        <f t="shared" si="11"/>
        <v/>
      </c>
      <c r="R17" s="278" t="str">
        <f t="shared" si="11"/>
        <v/>
      </c>
      <c r="S17" s="278" t="str">
        <f t="shared" si="11"/>
        <v/>
      </c>
      <c r="T17" s="279" t="str">
        <f t="shared" si="11"/>
        <v/>
      </c>
      <c r="U17" s="133">
        <f t="shared" si="2"/>
        <v>100</v>
      </c>
      <c r="V17" s="276">
        <f t="shared" ref="V17" si="13">AD17-U17</f>
        <v>-55</v>
      </c>
      <c r="W17" s="107">
        <f t="shared" si="10"/>
        <v>118.83699999999999</v>
      </c>
      <c r="X17" s="131">
        <f t="shared" ref="X17" si="14">IFERROR((($E17*86400)-W17),"")</f>
        <v>5.7670000000000101</v>
      </c>
      <c r="Y17" s="70">
        <f t="shared" si="9"/>
        <v>-10</v>
      </c>
      <c r="Z17" s="207">
        <f t="shared" si="3"/>
        <v>4</v>
      </c>
      <c r="AA17" s="120">
        <f t="shared" si="4"/>
        <v>8</v>
      </c>
      <c r="AB17" s="120">
        <f>IF($AA17="n/a","",IFERROR(COUNTIF($AA$2:$AA17,"="&amp;AA17),""))</f>
        <v>1</v>
      </c>
      <c r="AC17" s="120">
        <f>COUNTIF($Z$2:Z16,"&lt;"&amp;Z17)</f>
        <v>3</v>
      </c>
      <c r="AD17" s="130">
        <f t="shared" si="5"/>
        <v>45</v>
      </c>
      <c r="AE17" s="133">
        <f t="shared" si="6"/>
        <v>35</v>
      </c>
    </row>
    <row r="18" spans="1:31" x14ac:dyDescent="0.2">
      <c r="A18" s="201">
        <v>18</v>
      </c>
      <c r="B18" s="1" t="s">
        <v>130</v>
      </c>
      <c r="C18" s="1" t="str">
        <f t="shared" si="0"/>
        <v>eden beavis</v>
      </c>
      <c r="D18" s="8" t="s">
        <v>91</v>
      </c>
      <c r="E18" s="17" t="s">
        <v>131</v>
      </c>
      <c r="F18" s="1"/>
      <c r="G18" s="8" t="s">
        <v>107</v>
      </c>
      <c r="H18" s="167" t="str">
        <f t="shared" si="11"/>
        <v/>
      </c>
      <c r="I18" s="167" t="str">
        <f t="shared" si="11"/>
        <v/>
      </c>
      <c r="J18" s="167" t="str">
        <f t="shared" si="11"/>
        <v/>
      </c>
      <c r="K18" s="167" t="str">
        <f t="shared" si="11"/>
        <v/>
      </c>
      <c r="L18" s="167" t="str">
        <f t="shared" si="11"/>
        <v/>
      </c>
      <c r="M18" s="167" t="str">
        <f t="shared" si="11"/>
        <v/>
      </c>
      <c r="N18" s="167" t="str">
        <f t="shared" si="11"/>
        <v/>
      </c>
      <c r="O18" s="167" t="str">
        <f t="shared" si="11"/>
        <v/>
      </c>
      <c r="P18" s="167" t="str">
        <f t="shared" si="11"/>
        <v/>
      </c>
      <c r="Q18" s="167" t="str">
        <f t="shared" si="11"/>
        <v/>
      </c>
      <c r="R18" s="167" t="str">
        <f t="shared" si="11"/>
        <v/>
      </c>
      <c r="S18" s="167" t="str">
        <f t="shared" si="11"/>
        <v/>
      </c>
      <c r="T18" s="177" t="str">
        <f t="shared" si="11"/>
        <v/>
      </c>
      <c r="U18" s="133">
        <f t="shared" si="2"/>
        <v>0</v>
      </c>
      <c r="V18" s="119"/>
      <c r="W18" s="107"/>
      <c r="X18" s="131"/>
      <c r="Y18" s="70"/>
      <c r="Z18" s="207" t="str">
        <f t="shared" si="3"/>
        <v>n/a</v>
      </c>
      <c r="AA18" s="120" t="str">
        <f t="shared" si="4"/>
        <v>n/a</v>
      </c>
      <c r="AB18" s="120" t="str">
        <f>IF($AA18="n/a","",IFERROR(COUNTIF($AA$2:$AA18,"="&amp;AA18),""))</f>
        <v/>
      </c>
      <c r="AC18" s="120">
        <f>COUNTIF($Z$2:Z17,"&lt;"&amp;Z18)</f>
        <v>0</v>
      </c>
      <c r="AD18" s="130">
        <f t="shared" si="5"/>
        <v>0</v>
      </c>
      <c r="AE18" s="133">
        <f t="shared" si="6"/>
        <v>0</v>
      </c>
    </row>
    <row r="19" spans="1:31" x14ac:dyDescent="0.2">
      <c r="A19" s="201">
        <v>205</v>
      </c>
      <c r="B19" s="1" t="s">
        <v>98</v>
      </c>
      <c r="C19" s="1" t="str">
        <f t="shared" si="0"/>
        <v>john reid</v>
      </c>
      <c r="D19" s="8" t="s">
        <v>91</v>
      </c>
      <c r="E19" s="17" t="s">
        <v>132</v>
      </c>
      <c r="F19" s="1"/>
      <c r="G19" s="8" t="s">
        <v>101</v>
      </c>
      <c r="H19" s="167" t="str">
        <f t="shared" si="11"/>
        <v/>
      </c>
      <c r="I19" s="167" t="str">
        <f t="shared" si="11"/>
        <v/>
      </c>
      <c r="J19" s="167" t="str">
        <f t="shared" si="11"/>
        <v/>
      </c>
      <c r="K19" s="167" t="str">
        <f t="shared" si="11"/>
        <v/>
      </c>
      <c r="L19" s="167" t="str">
        <f t="shared" si="11"/>
        <v/>
      </c>
      <c r="M19" s="167" t="str">
        <f t="shared" si="11"/>
        <v/>
      </c>
      <c r="N19" s="167" t="str">
        <f t="shared" si="11"/>
        <v/>
      </c>
      <c r="O19" s="167" t="str">
        <f t="shared" si="11"/>
        <v/>
      </c>
      <c r="P19" s="167" t="str">
        <f t="shared" si="11"/>
        <v/>
      </c>
      <c r="Q19" s="167" t="str">
        <f t="shared" si="11"/>
        <v/>
      </c>
      <c r="R19" s="167" t="str">
        <f t="shared" si="11"/>
        <v/>
      </c>
      <c r="S19" s="167" t="str">
        <f t="shared" si="11"/>
        <v/>
      </c>
      <c r="T19" s="177" t="str">
        <f t="shared" si="11"/>
        <v/>
      </c>
      <c r="U19" s="133">
        <f t="shared" si="2"/>
        <v>0</v>
      </c>
      <c r="V19" s="119"/>
      <c r="W19" s="107"/>
      <c r="X19" s="131"/>
      <c r="Y19" s="70"/>
      <c r="Z19" s="207" t="str">
        <f t="shared" si="3"/>
        <v>n/a</v>
      </c>
      <c r="AA19" s="120" t="str">
        <f t="shared" si="4"/>
        <v>n/a</v>
      </c>
      <c r="AB19" s="120" t="str">
        <f>IF($AA19="n/a","",IFERROR(COUNTIF($AA$2:$AA19,"="&amp;AA19),""))</f>
        <v/>
      </c>
      <c r="AC19" s="120">
        <f>COUNTIF($Z$2:Z18,"&lt;"&amp;Z19)</f>
        <v>0</v>
      </c>
      <c r="AD19" s="130">
        <f t="shared" si="5"/>
        <v>0</v>
      </c>
      <c r="AE19" s="133">
        <f t="shared" si="6"/>
        <v>0</v>
      </c>
    </row>
    <row r="20" spans="1:31" x14ac:dyDescent="0.2">
      <c r="A20" s="201">
        <v>20</v>
      </c>
      <c r="B20" s="1" t="s">
        <v>100</v>
      </c>
      <c r="C20" s="1" t="str">
        <f t="shared" si="0"/>
        <v>wayne scanlan</v>
      </c>
      <c r="D20" s="8" t="s">
        <v>91</v>
      </c>
      <c r="E20" s="17" t="s">
        <v>133</v>
      </c>
      <c r="F20" s="1"/>
      <c r="G20" s="8" t="s">
        <v>92</v>
      </c>
      <c r="H20" s="167" t="str">
        <f t="shared" si="11"/>
        <v/>
      </c>
      <c r="I20" s="167" t="str">
        <f t="shared" si="11"/>
        <v/>
      </c>
      <c r="J20" s="167" t="str">
        <f t="shared" si="11"/>
        <v/>
      </c>
      <c r="K20" s="167" t="str">
        <f t="shared" si="11"/>
        <v/>
      </c>
      <c r="L20" s="167" t="str">
        <f t="shared" si="11"/>
        <v/>
      </c>
      <c r="M20" s="167" t="str">
        <f t="shared" si="11"/>
        <v/>
      </c>
      <c r="N20" s="167" t="str">
        <f t="shared" si="11"/>
        <v/>
      </c>
      <c r="O20" s="167" t="str">
        <f t="shared" si="11"/>
        <v/>
      </c>
      <c r="P20" s="167" t="str">
        <f t="shared" si="11"/>
        <v/>
      </c>
      <c r="Q20" s="167" t="str">
        <f t="shared" si="11"/>
        <v/>
      </c>
      <c r="R20" s="167" t="str">
        <f t="shared" si="11"/>
        <v/>
      </c>
      <c r="S20" s="167" t="str">
        <f t="shared" si="11"/>
        <v/>
      </c>
      <c r="T20" s="177" t="str">
        <f t="shared" si="11"/>
        <v/>
      </c>
      <c r="U20" s="133">
        <f t="shared" si="2"/>
        <v>0</v>
      </c>
      <c r="V20" s="119"/>
      <c r="W20" s="107"/>
      <c r="X20" s="131"/>
      <c r="Y20" s="70"/>
      <c r="Z20" s="207" t="str">
        <f t="shared" si="3"/>
        <v>n/a</v>
      </c>
      <c r="AA20" s="120" t="str">
        <f t="shared" si="4"/>
        <v>n/a</v>
      </c>
      <c r="AB20" s="120" t="str">
        <f>IF($AA20="n/a","",IFERROR(COUNTIF($AA$2:$AA20,"="&amp;AA20),""))</f>
        <v/>
      </c>
      <c r="AC20" s="120">
        <f>COUNTIF($Z$2:Z19,"&lt;"&amp;Z20)</f>
        <v>0</v>
      </c>
      <c r="AD20" s="130">
        <f t="shared" si="5"/>
        <v>0</v>
      </c>
      <c r="AE20" s="133">
        <f t="shared" si="6"/>
        <v>0</v>
      </c>
    </row>
    <row r="21" spans="1:31" x14ac:dyDescent="0.2">
      <c r="A21" s="201">
        <v>77</v>
      </c>
      <c r="B21" s="1" t="s">
        <v>97</v>
      </c>
      <c r="C21" s="1" t="str">
        <f t="shared" si="0"/>
        <v>simeon ouzas</v>
      </c>
      <c r="D21" s="8" t="s">
        <v>5</v>
      </c>
      <c r="E21" s="17" t="s">
        <v>134</v>
      </c>
      <c r="F21" s="1"/>
      <c r="G21" s="8" t="s">
        <v>135</v>
      </c>
      <c r="H21" s="167" t="str">
        <f t="shared" si="11"/>
        <v/>
      </c>
      <c r="I21" s="167" t="str">
        <f t="shared" si="11"/>
        <v/>
      </c>
      <c r="J21" s="167" t="str">
        <f t="shared" si="11"/>
        <v/>
      </c>
      <c r="K21" s="167" t="str">
        <f t="shared" si="11"/>
        <v/>
      </c>
      <c r="L21" s="167" t="str">
        <f t="shared" si="11"/>
        <v/>
      </c>
      <c r="M21" s="167" t="str">
        <f t="shared" si="11"/>
        <v/>
      </c>
      <c r="N21" s="167" t="str">
        <f t="shared" si="11"/>
        <v/>
      </c>
      <c r="O21" s="167" t="str">
        <f t="shared" si="11"/>
        <v/>
      </c>
      <c r="P21" s="167" t="str">
        <f t="shared" si="11"/>
        <v/>
      </c>
      <c r="Q21" s="167" t="str">
        <f t="shared" si="11"/>
        <v/>
      </c>
      <c r="R21" s="167" t="str">
        <f t="shared" si="11"/>
        <v/>
      </c>
      <c r="S21" s="167">
        <f t="shared" si="11"/>
        <v>100</v>
      </c>
      <c r="T21" s="177" t="str">
        <f t="shared" si="11"/>
        <v/>
      </c>
      <c r="U21" s="133">
        <f t="shared" si="2"/>
        <v>100</v>
      </c>
      <c r="V21" s="119">
        <f t="shared" si="7"/>
        <v>0</v>
      </c>
      <c r="W21" s="107">
        <f>IFERROR(VLOOKUP(D21,BenchmarksRd1,3,0)*86400,"")</f>
        <v>122.71800000000002</v>
      </c>
      <c r="X21" s="131">
        <f t="shared" si="8"/>
        <v>5.4459999999999695</v>
      </c>
      <c r="Y21" s="70">
        <f t="shared" si="9"/>
        <v>-10</v>
      </c>
      <c r="Z21" s="207">
        <f t="shared" si="3"/>
        <v>1</v>
      </c>
      <c r="AA21" s="120">
        <f t="shared" si="4"/>
        <v>2</v>
      </c>
      <c r="AB21" s="120">
        <f>IF($AA21="n/a","",IFERROR(COUNTIF($AA$2:$AA21,"="&amp;AA21),""))</f>
        <v>1</v>
      </c>
      <c r="AC21" s="120">
        <f>COUNTIF($Z$2:Z20,"&lt;"&amp;Z21)</f>
        <v>0</v>
      </c>
      <c r="AD21" s="130">
        <f t="shared" si="5"/>
        <v>100</v>
      </c>
      <c r="AE21" s="133">
        <f t="shared" si="6"/>
        <v>90</v>
      </c>
    </row>
    <row r="22" spans="1:31" x14ac:dyDescent="0.2">
      <c r="A22" s="272">
        <v>48</v>
      </c>
      <c r="B22" s="271" t="s">
        <v>136</v>
      </c>
      <c r="C22" s="271" t="str">
        <f t="shared" si="0"/>
        <v>craig girvan</v>
      </c>
      <c r="D22" s="273" t="s">
        <v>124</v>
      </c>
      <c r="E22" s="376" t="s">
        <v>137</v>
      </c>
      <c r="F22" s="271"/>
      <c r="G22" s="273" t="s">
        <v>99</v>
      </c>
      <c r="H22" s="274" t="str">
        <f t="shared" ref="H22:T28" si="15">IF($D22=H$1,$U22,"")</f>
        <v/>
      </c>
      <c r="I22" s="274" t="str">
        <f t="shared" si="15"/>
        <v/>
      </c>
      <c r="J22" s="274" t="str">
        <f t="shared" si="15"/>
        <v/>
      </c>
      <c r="K22" s="274" t="str">
        <f t="shared" si="15"/>
        <v/>
      </c>
      <c r="L22" s="274" t="str">
        <f t="shared" si="15"/>
        <v/>
      </c>
      <c r="M22" s="274" t="str">
        <f t="shared" si="15"/>
        <v/>
      </c>
      <c r="N22" s="274">
        <f t="shared" si="15"/>
        <v>75</v>
      </c>
      <c r="O22" s="274" t="str">
        <f t="shared" si="15"/>
        <v/>
      </c>
      <c r="P22" s="274" t="str">
        <f t="shared" si="15"/>
        <v/>
      </c>
      <c r="Q22" s="274" t="str">
        <f t="shared" si="15"/>
        <v/>
      </c>
      <c r="R22" s="274" t="str">
        <f t="shared" si="15"/>
        <v/>
      </c>
      <c r="S22" s="274" t="str">
        <f t="shared" si="15"/>
        <v/>
      </c>
      <c r="T22" s="275" t="str">
        <f t="shared" si="15"/>
        <v/>
      </c>
      <c r="U22" s="133">
        <f t="shared" si="2"/>
        <v>75</v>
      </c>
      <c r="V22" s="272">
        <f t="shared" si="7"/>
        <v>-60</v>
      </c>
      <c r="W22" s="107">
        <f>IFERROR(VLOOKUP(D22,BenchmarksRd1,3,0)*86400,"")</f>
        <v>118.93500000000002</v>
      </c>
      <c r="X22" s="131">
        <f t="shared" ref="X22" si="16">IFERROR((($E22*86400)-W22),"")</f>
        <v>9.6929999999999978</v>
      </c>
      <c r="Y22" s="70">
        <f t="shared" si="9"/>
        <v>-10</v>
      </c>
      <c r="Z22" s="207">
        <f t="shared" si="3"/>
        <v>4</v>
      </c>
      <c r="AA22" s="120">
        <f t="shared" si="4"/>
        <v>7</v>
      </c>
      <c r="AB22" s="120">
        <f>IF($AA22="n/a","",IFERROR(COUNTIF($AA$2:$AA22,"="&amp;AA22),""))</f>
        <v>2</v>
      </c>
      <c r="AC22" s="120">
        <f>COUNTIF($Z$2:Z21,"&lt;"&amp;Z22)</f>
        <v>4</v>
      </c>
      <c r="AD22" s="130">
        <f t="shared" si="5"/>
        <v>15</v>
      </c>
      <c r="AE22" s="133">
        <f t="shared" si="6"/>
        <v>5</v>
      </c>
    </row>
    <row r="23" spans="1:31" x14ac:dyDescent="0.2">
      <c r="A23" s="201">
        <v>8</v>
      </c>
      <c r="B23" s="1" t="s">
        <v>138</v>
      </c>
      <c r="C23" s="1" t="str">
        <f t="shared" si="0"/>
        <v>peter whitaker</v>
      </c>
      <c r="D23" s="8" t="s">
        <v>91</v>
      </c>
      <c r="E23" s="17" t="s">
        <v>139</v>
      </c>
      <c r="F23" s="1"/>
      <c r="G23" s="8" t="s">
        <v>99</v>
      </c>
      <c r="H23" s="167" t="str">
        <f t="shared" si="15"/>
        <v/>
      </c>
      <c r="I23" s="167" t="str">
        <f t="shared" si="15"/>
        <v/>
      </c>
      <c r="J23" s="167" t="str">
        <f t="shared" si="15"/>
        <v/>
      </c>
      <c r="K23" s="167" t="str">
        <f t="shared" si="15"/>
        <v/>
      </c>
      <c r="L23" s="167" t="str">
        <f t="shared" si="15"/>
        <v/>
      </c>
      <c r="M23" s="167" t="str">
        <f t="shared" si="15"/>
        <v/>
      </c>
      <c r="N23" s="167" t="str">
        <f t="shared" si="15"/>
        <v/>
      </c>
      <c r="O23" s="167" t="str">
        <f t="shared" si="15"/>
        <v/>
      </c>
      <c r="P23" s="167" t="str">
        <f t="shared" si="15"/>
        <v/>
      </c>
      <c r="Q23" s="167" t="str">
        <f t="shared" si="15"/>
        <v/>
      </c>
      <c r="R23" s="167" t="str">
        <f t="shared" si="15"/>
        <v/>
      </c>
      <c r="S23" s="167" t="str">
        <f t="shared" si="15"/>
        <v/>
      </c>
      <c r="T23" s="177" t="str">
        <f t="shared" si="15"/>
        <v/>
      </c>
      <c r="U23" s="133">
        <f t="shared" si="2"/>
        <v>0</v>
      </c>
      <c r="V23" s="119"/>
      <c r="W23" s="107"/>
      <c r="X23" s="131"/>
      <c r="Y23" s="70"/>
      <c r="Z23" s="207" t="str">
        <f t="shared" si="3"/>
        <v>n/a</v>
      </c>
      <c r="AA23" s="120" t="str">
        <f t="shared" si="4"/>
        <v>n/a</v>
      </c>
      <c r="AB23" s="120" t="str">
        <f>IF($AA23="n/a","",IFERROR(COUNTIF($AA$2:$AA23,"="&amp;AA23),""))</f>
        <v/>
      </c>
      <c r="AC23" s="120">
        <f>COUNTIF($Z$2:Z22,"&lt;"&amp;Z23)</f>
        <v>0</v>
      </c>
      <c r="AD23" s="130">
        <f t="shared" si="5"/>
        <v>0</v>
      </c>
      <c r="AE23" s="133">
        <f t="shared" si="6"/>
        <v>0</v>
      </c>
    </row>
    <row r="24" spans="1:31" x14ac:dyDescent="0.2">
      <c r="A24" s="201">
        <v>47</v>
      </c>
      <c r="B24" s="1" t="s">
        <v>140</v>
      </c>
      <c r="C24" s="1" t="str">
        <f t="shared" si="0"/>
        <v>john downes</v>
      </c>
      <c r="D24" s="8" t="s">
        <v>5</v>
      </c>
      <c r="E24" s="17" t="s">
        <v>141</v>
      </c>
      <c r="F24" s="1"/>
      <c r="G24" s="8" t="s">
        <v>142</v>
      </c>
      <c r="H24" s="167" t="str">
        <f t="shared" si="15"/>
        <v/>
      </c>
      <c r="I24" s="167" t="str">
        <f t="shared" si="15"/>
        <v/>
      </c>
      <c r="J24" s="167" t="str">
        <f t="shared" si="15"/>
        <v/>
      </c>
      <c r="K24" s="167" t="str">
        <f t="shared" si="15"/>
        <v/>
      </c>
      <c r="L24" s="167" t="str">
        <f t="shared" si="15"/>
        <v/>
      </c>
      <c r="M24" s="167" t="str">
        <f t="shared" si="15"/>
        <v/>
      </c>
      <c r="N24" s="167" t="str">
        <f t="shared" si="15"/>
        <v/>
      </c>
      <c r="O24" s="167" t="str">
        <f t="shared" si="15"/>
        <v/>
      </c>
      <c r="P24" s="167" t="str">
        <f t="shared" si="15"/>
        <v/>
      </c>
      <c r="Q24" s="167" t="str">
        <f t="shared" si="15"/>
        <v/>
      </c>
      <c r="R24" s="167" t="str">
        <f t="shared" si="15"/>
        <v/>
      </c>
      <c r="S24" s="167">
        <f t="shared" si="15"/>
        <v>75</v>
      </c>
      <c r="T24" s="177" t="str">
        <f t="shared" si="15"/>
        <v/>
      </c>
      <c r="U24" s="133">
        <f t="shared" si="2"/>
        <v>75</v>
      </c>
      <c r="V24" s="119">
        <f t="shared" si="7"/>
        <v>0</v>
      </c>
      <c r="W24" s="107">
        <f>IFERROR(VLOOKUP(D24,BenchmarksRd1,3,0)*86400,"")</f>
        <v>122.71800000000002</v>
      </c>
      <c r="X24" s="131">
        <f t="shared" ref="X24" si="17">IFERROR((($E24*86400)-W24),"")</f>
        <v>8.353999999999985</v>
      </c>
      <c r="Y24" s="70">
        <f t="shared" si="9"/>
        <v>-10</v>
      </c>
      <c r="Z24" s="207">
        <f t="shared" si="3"/>
        <v>1</v>
      </c>
      <c r="AA24" s="120">
        <f t="shared" si="4"/>
        <v>2</v>
      </c>
      <c r="AB24" s="120">
        <f>IF($AA24="n/a","",IFERROR(COUNTIF($AA$2:$AA24,"="&amp;AA24),""))</f>
        <v>2</v>
      </c>
      <c r="AC24" s="120">
        <f>COUNTIF($Z$2:Z23,"&lt;"&amp;Z24)</f>
        <v>0</v>
      </c>
      <c r="AD24" s="130">
        <f t="shared" si="5"/>
        <v>75</v>
      </c>
      <c r="AE24" s="133">
        <f t="shared" si="6"/>
        <v>65</v>
      </c>
    </row>
    <row r="25" spans="1:31" x14ac:dyDescent="0.2">
      <c r="A25" s="201">
        <v>7</v>
      </c>
      <c r="B25" s="1" t="s">
        <v>143</v>
      </c>
      <c r="C25" s="1" t="str">
        <f t="shared" si="0"/>
        <v>james kent</v>
      </c>
      <c r="D25" s="8" t="s">
        <v>91</v>
      </c>
      <c r="E25" s="17" t="s">
        <v>144</v>
      </c>
      <c r="F25" s="1"/>
      <c r="G25" s="8" t="s">
        <v>99</v>
      </c>
      <c r="H25" s="167" t="str">
        <f t="shared" si="15"/>
        <v/>
      </c>
      <c r="I25" s="167" t="str">
        <f t="shared" si="15"/>
        <v/>
      </c>
      <c r="J25" s="167" t="str">
        <f t="shared" si="15"/>
        <v/>
      </c>
      <c r="K25" s="167" t="str">
        <f t="shared" si="15"/>
        <v/>
      </c>
      <c r="L25" s="167" t="str">
        <f t="shared" si="15"/>
        <v/>
      </c>
      <c r="M25" s="167" t="str">
        <f t="shared" si="15"/>
        <v/>
      </c>
      <c r="N25" s="167" t="str">
        <f t="shared" si="15"/>
        <v/>
      </c>
      <c r="O25" s="167" t="str">
        <f t="shared" si="15"/>
        <v/>
      </c>
      <c r="P25" s="167" t="str">
        <f t="shared" si="15"/>
        <v/>
      </c>
      <c r="Q25" s="167" t="str">
        <f t="shared" si="15"/>
        <v/>
      </c>
      <c r="R25" s="167" t="str">
        <f t="shared" si="15"/>
        <v/>
      </c>
      <c r="S25" s="167" t="str">
        <f t="shared" si="15"/>
        <v/>
      </c>
      <c r="T25" s="177" t="str">
        <f t="shared" si="15"/>
        <v/>
      </c>
      <c r="U25" s="133">
        <f t="shared" si="2"/>
        <v>0</v>
      </c>
      <c r="V25" s="119"/>
      <c r="W25" s="107"/>
      <c r="X25" s="131"/>
      <c r="Y25" s="70"/>
      <c r="Z25" s="207" t="str">
        <f t="shared" si="3"/>
        <v>n/a</v>
      </c>
      <c r="AA25" s="120" t="str">
        <f t="shared" si="4"/>
        <v>n/a</v>
      </c>
      <c r="AB25" s="120" t="str">
        <f>IF($AA25="n/a","",IFERROR(COUNTIF($AA$2:$AA25,"="&amp;AA25),""))</f>
        <v/>
      </c>
      <c r="AC25" s="120">
        <f>COUNTIF($Z$2:Z24,"&lt;"&amp;Z25)</f>
        <v>0</v>
      </c>
      <c r="AD25" s="130">
        <f t="shared" si="5"/>
        <v>0</v>
      </c>
      <c r="AE25" s="133">
        <f t="shared" si="6"/>
        <v>0</v>
      </c>
    </row>
    <row r="26" spans="1:31" x14ac:dyDescent="0.2">
      <c r="A26" s="201">
        <v>25</v>
      </c>
      <c r="B26" s="1" t="s">
        <v>145</v>
      </c>
      <c r="C26" s="1" t="str">
        <f t="shared" si="0"/>
        <v>mark marris</v>
      </c>
      <c r="D26" s="8" t="s">
        <v>91</v>
      </c>
      <c r="E26" s="17" t="s">
        <v>146</v>
      </c>
      <c r="F26" s="1"/>
      <c r="G26" s="8" t="s">
        <v>99</v>
      </c>
      <c r="H26" s="167" t="str">
        <f t="shared" si="15"/>
        <v/>
      </c>
      <c r="I26" s="167" t="str">
        <f t="shared" si="15"/>
        <v/>
      </c>
      <c r="J26" s="167" t="str">
        <f t="shared" si="15"/>
        <v/>
      </c>
      <c r="K26" s="167" t="str">
        <f t="shared" si="15"/>
        <v/>
      </c>
      <c r="L26" s="167" t="str">
        <f t="shared" si="15"/>
        <v/>
      </c>
      <c r="M26" s="167" t="str">
        <f t="shared" si="15"/>
        <v/>
      </c>
      <c r="N26" s="167" t="str">
        <f t="shared" si="15"/>
        <v/>
      </c>
      <c r="O26" s="167" t="str">
        <f t="shared" si="15"/>
        <v/>
      </c>
      <c r="P26" s="167" t="str">
        <f t="shared" si="15"/>
        <v/>
      </c>
      <c r="Q26" s="167" t="str">
        <f t="shared" si="15"/>
        <v/>
      </c>
      <c r="R26" s="167" t="str">
        <f t="shared" si="15"/>
        <v/>
      </c>
      <c r="S26" s="167" t="str">
        <f t="shared" si="15"/>
        <v/>
      </c>
      <c r="T26" s="177" t="str">
        <f t="shared" si="15"/>
        <v/>
      </c>
      <c r="U26" s="133">
        <f t="shared" si="2"/>
        <v>0</v>
      </c>
      <c r="V26" s="119"/>
      <c r="W26" s="107"/>
      <c r="X26" s="131"/>
      <c r="Y26" s="70"/>
      <c r="Z26" s="207" t="str">
        <f t="shared" si="3"/>
        <v>n/a</v>
      </c>
      <c r="AA26" s="120" t="str">
        <f t="shared" si="4"/>
        <v>n/a</v>
      </c>
      <c r="AB26" s="120" t="str">
        <f>IF($AA26="n/a","",IFERROR(COUNTIF($AA$2:$AA26,"="&amp;AA26),""))</f>
        <v/>
      </c>
      <c r="AC26" s="120">
        <f>COUNTIF($Z$2:Z25,"&lt;"&amp;Z26)</f>
        <v>0</v>
      </c>
      <c r="AD26" s="130">
        <f t="shared" si="5"/>
        <v>0</v>
      </c>
      <c r="AE26" s="133">
        <f t="shared" si="6"/>
        <v>0</v>
      </c>
    </row>
    <row r="27" spans="1:31" x14ac:dyDescent="0.2">
      <c r="A27" s="201">
        <v>22</v>
      </c>
      <c r="B27" s="1" t="s">
        <v>147</v>
      </c>
      <c r="C27" s="1" t="str">
        <f t="shared" si="0"/>
        <v>michael day</v>
      </c>
      <c r="D27" s="8" t="s">
        <v>91</v>
      </c>
      <c r="E27" s="17" t="s">
        <v>148</v>
      </c>
      <c r="F27" s="1"/>
      <c r="G27" s="8" t="s">
        <v>107</v>
      </c>
      <c r="H27" s="167" t="str">
        <f t="shared" si="15"/>
        <v/>
      </c>
      <c r="I27" s="167" t="str">
        <f t="shared" si="15"/>
        <v/>
      </c>
      <c r="J27" s="167" t="str">
        <f t="shared" si="15"/>
        <v/>
      </c>
      <c r="K27" s="167" t="str">
        <f t="shared" si="15"/>
        <v/>
      </c>
      <c r="L27" s="167" t="str">
        <f t="shared" si="15"/>
        <v/>
      </c>
      <c r="M27" s="167" t="str">
        <f t="shared" si="15"/>
        <v/>
      </c>
      <c r="N27" s="167" t="str">
        <f t="shared" si="15"/>
        <v/>
      </c>
      <c r="O27" s="167" t="str">
        <f t="shared" si="15"/>
        <v/>
      </c>
      <c r="P27" s="167" t="str">
        <f t="shared" si="15"/>
        <v/>
      </c>
      <c r="Q27" s="167" t="str">
        <f t="shared" si="15"/>
        <v/>
      </c>
      <c r="R27" s="167" t="str">
        <f t="shared" si="15"/>
        <v/>
      </c>
      <c r="S27" s="167" t="str">
        <f t="shared" si="15"/>
        <v/>
      </c>
      <c r="T27" s="177" t="str">
        <f t="shared" si="15"/>
        <v/>
      </c>
      <c r="U27" s="133">
        <f t="shared" si="2"/>
        <v>0</v>
      </c>
      <c r="V27" s="119"/>
      <c r="W27" s="107"/>
      <c r="X27" s="226"/>
      <c r="Y27" s="70"/>
      <c r="Z27" s="207" t="str">
        <f t="shared" si="3"/>
        <v>n/a</v>
      </c>
      <c r="AA27" s="120" t="str">
        <f t="shared" si="4"/>
        <v>n/a</v>
      </c>
      <c r="AB27" s="120" t="str">
        <f>IF($AA27="n/a","",IFERROR(COUNTIF($AA$2:$AA27,"="&amp;AA27),""))</f>
        <v/>
      </c>
      <c r="AC27" s="120">
        <f>COUNTIF($Z$2:Z26,"&lt;"&amp;Z27)</f>
        <v>0</v>
      </c>
      <c r="AD27" s="130">
        <f t="shared" si="5"/>
        <v>0</v>
      </c>
      <c r="AE27" s="133">
        <f t="shared" si="6"/>
        <v>0</v>
      </c>
    </row>
    <row r="28" spans="1:31" ht="13.5" thickBot="1" x14ac:dyDescent="0.25">
      <c r="A28" s="203">
        <v>19</v>
      </c>
      <c r="B28" s="179" t="s">
        <v>149</v>
      </c>
      <c r="C28" s="179" t="str">
        <f t="shared" si="0"/>
        <v>travis abreu</v>
      </c>
      <c r="D28" s="202" t="s">
        <v>91</v>
      </c>
      <c r="E28" s="378" t="s">
        <v>150</v>
      </c>
      <c r="F28" s="179"/>
      <c r="G28" s="202" t="s">
        <v>99</v>
      </c>
      <c r="H28" s="180" t="str">
        <f t="shared" si="15"/>
        <v/>
      </c>
      <c r="I28" s="180" t="str">
        <f t="shared" si="15"/>
        <v/>
      </c>
      <c r="J28" s="180" t="str">
        <f t="shared" si="15"/>
        <v/>
      </c>
      <c r="K28" s="180" t="str">
        <f t="shared" si="15"/>
        <v/>
      </c>
      <c r="L28" s="180" t="str">
        <f t="shared" si="15"/>
        <v/>
      </c>
      <c r="M28" s="180" t="str">
        <f t="shared" si="15"/>
        <v/>
      </c>
      <c r="N28" s="180" t="str">
        <f t="shared" si="15"/>
        <v/>
      </c>
      <c r="O28" s="180" t="str">
        <f t="shared" si="15"/>
        <v/>
      </c>
      <c r="P28" s="180" t="str">
        <f t="shared" si="15"/>
        <v/>
      </c>
      <c r="Q28" s="180" t="str">
        <f t="shared" si="15"/>
        <v/>
      </c>
      <c r="R28" s="180" t="str">
        <f t="shared" si="15"/>
        <v/>
      </c>
      <c r="S28" s="180" t="str">
        <f t="shared" si="15"/>
        <v/>
      </c>
      <c r="T28" s="181" t="str">
        <f t="shared" si="15"/>
        <v/>
      </c>
      <c r="U28" s="134">
        <f t="shared" si="2"/>
        <v>0</v>
      </c>
      <c r="V28" s="125"/>
      <c r="W28" s="108"/>
      <c r="X28" s="178"/>
      <c r="Y28" s="116"/>
      <c r="Z28" s="208" t="str">
        <f t="shared" si="3"/>
        <v>n/a</v>
      </c>
      <c r="AA28" s="209" t="str">
        <f t="shared" si="4"/>
        <v>n/a</v>
      </c>
      <c r="AB28" s="209" t="str">
        <f>IF($AA28="n/a","",IFERROR(COUNTIF($AA$2:$AA28,"="&amp;AA28),""))</f>
        <v/>
      </c>
      <c r="AC28" s="209">
        <f>COUNTIF($Z$2:Z27,"&lt;"&amp;Z28)</f>
        <v>0</v>
      </c>
      <c r="AD28" s="210">
        <f t="shared" si="5"/>
        <v>0</v>
      </c>
      <c r="AE28" s="134">
        <f t="shared" si="6"/>
        <v>0</v>
      </c>
    </row>
    <row r="29" spans="1:31" ht="13.5" thickBot="1" x14ac:dyDescent="0.25">
      <c r="F29" s="115"/>
      <c r="G29" s="117" t="s">
        <v>26</v>
      </c>
      <c r="H29" s="118">
        <f t="shared" ref="H29:U29" si="18">COUNT(H2:H28)</f>
        <v>0</v>
      </c>
      <c r="I29" s="118">
        <f t="shared" si="18"/>
        <v>1</v>
      </c>
      <c r="J29" s="118">
        <f t="shared" si="18"/>
        <v>2</v>
      </c>
      <c r="K29" s="118">
        <f t="shared" si="18"/>
        <v>3</v>
      </c>
      <c r="L29" s="118">
        <f t="shared" si="18"/>
        <v>1</v>
      </c>
      <c r="M29" s="118">
        <f t="shared" ref="M29:N29" si="19">COUNT(M2:M28)</f>
        <v>1</v>
      </c>
      <c r="N29" s="118">
        <f t="shared" si="19"/>
        <v>2</v>
      </c>
      <c r="O29" s="118">
        <f t="shared" si="18"/>
        <v>0</v>
      </c>
      <c r="P29" s="118">
        <f t="shared" si="18"/>
        <v>0</v>
      </c>
      <c r="Q29" s="118">
        <f>COUNT(Q2:Q28)</f>
        <v>3</v>
      </c>
      <c r="R29" s="118">
        <f>COUNT(R2:R28)</f>
        <v>0</v>
      </c>
      <c r="S29" s="118">
        <f t="shared" si="18"/>
        <v>2</v>
      </c>
      <c r="T29" s="118">
        <f t="shared" si="18"/>
        <v>0</v>
      </c>
      <c r="U29" s="198">
        <f t="shared" si="18"/>
        <v>27</v>
      </c>
      <c r="V29" s="135"/>
      <c r="W29" s="135"/>
      <c r="X29" s="128"/>
      <c r="Y29" s="135"/>
      <c r="Z29" s="135"/>
      <c r="AA29" s="135"/>
      <c r="AB29" s="135"/>
      <c r="AC29" s="135"/>
      <c r="AD29" s="135"/>
      <c r="AE29" s="135"/>
    </row>
    <row r="30" spans="1:31" x14ac:dyDescent="0.2">
      <c r="V30" s="8"/>
      <c r="W30" s="8"/>
      <c r="X30" s="128"/>
      <c r="Y30" s="8"/>
      <c r="Z30" s="8"/>
      <c r="AA30" s="8"/>
      <c r="AB30" s="8"/>
      <c r="AC30" s="8"/>
      <c r="AD30" s="8"/>
      <c r="AE30" s="8"/>
    </row>
    <row r="31" spans="1:31" x14ac:dyDescent="0.2">
      <c r="B31" s="2"/>
      <c r="C31" s="2"/>
      <c r="D31" s="73"/>
      <c r="V31" s="73"/>
      <c r="Z31" s="73"/>
      <c r="AA31" s="73"/>
      <c r="AB31" s="73"/>
      <c r="AC31" s="73"/>
      <c r="AD31" s="73"/>
    </row>
    <row r="34" spans="8:8" x14ac:dyDescent="0.2">
      <c r="H34" s="23"/>
    </row>
  </sheetData>
  <sortState xmlns:xlrd2="http://schemas.microsoft.com/office/spreadsheetml/2017/richdata2" ref="A2:AF28">
    <sortCondition ref="E2:E28"/>
  </sortState>
  <mergeCells count="1">
    <mergeCell ref="AG1:AI1"/>
  </mergeCells>
  <conditionalFormatting sqref="A2:L28 V2:Y28 O2:T28">
    <cfRule type="expression" dxfId="155" priority="14" stopIfTrue="1">
      <formula>$D2="SNA"</formula>
    </cfRule>
    <cfRule type="expression" dxfId="154" priority="15" stopIfTrue="1">
      <formula>$D2="SNB"</formula>
    </cfRule>
    <cfRule type="expression" dxfId="153" priority="16">
      <formula>$D2="SNC"</formula>
    </cfRule>
    <cfRule type="expression" dxfId="152" priority="17">
      <formula>$D2="SND"</formula>
    </cfRule>
    <cfRule type="expression" dxfId="151" priority="18">
      <formula>$D2="NAC"</formula>
    </cfRule>
    <cfRule type="expression" dxfId="150" priority="19">
      <formula>$D2="NBC"</formula>
    </cfRule>
    <cfRule type="expression" dxfId="149" priority="20">
      <formula>$D2="NCC"</formula>
    </cfRule>
    <cfRule type="expression" dxfId="148" priority="21">
      <formula>$D2="NDC"</formula>
    </cfRule>
    <cfRule type="expression" dxfId="147" priority="22">
      <formula>$D2="ABMOD"</formula>
    </cfRule>
    <cfRule type="expression" dxfId="146" priority="23">
      <formula>$D2="CDMOD"</formula>
    </cfRule>
    <cfRule type="expression" dxfId="145" priority="24">
      <formula>$D2="SMOD"</formula>
    </cfRule>
    <cfRule type="expression" dxfId="144" priority="25">
      <formula>$D2="RES"</formula>
    </cfRule>
    <cfRule type="expression" dxfId="143" priority="26">
      <formula>$D2="OPN"</formula>
    </cfRule>
  </conditionalFormatting>
  <conditionalFormatting sqref="M2:N28">
    <cfRule type="expression" dxfId="142" priority="1" stopIfTrue="1">
      <formula>$D2="SNA"</formula>
    </cfRule>
    <cfRule type="expression" dxfId="141" priority="2" stopIfTrue="1">
      <formula>$D2="SNB"</formula>
    </cfRule>
    <cfRule type="expression" dxfId="140" priority="3">
      <formula>$D2="SNC"</formula>
    </cfRule>
    <cfRule type="expression" dxfId="139" priority="4">
      <formula>$D2="SND"</formula>
    </cfRule>
    <cfRule type="expression" dxfId="138" priority="5">
      <formula>$D2="NAC"</formula>
    </cfRule>
    <cfRule type="expression" dxfId="137" priority="6">
      <formula>$D2="NBC"</formula>
    </cfRule>
    <cfRule type="expression" dxfId="136" priority="7">
      <formula>$D2="NCC"</formula>
    </cfRule>
    <cfRule type="expression" dxfId="135" priority="8">
      <formula>$D2="NDC"</formula>
    </cfRule>
    <cfRule type="expression" dxfId="134" priority="9">
      <formula>$D2="ABMOD"</formula>
    </cfRule>
    <cfRule type="expression" dxfId="133" priority="10">
      <formula>$D2="CDMOD"</formula>
    </cfRule>
    <cfRule type="expression" dxfId="132" priority="11">
      <formula>$D2="SMOD"</formula>
    </cfRule>
    <cfRule type="expression" dxfId="131" priority="12">
      <formula>$D2="RES"</formula>
    </cfRule>
    <cfRule type="expression" dxfId="130"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5A82-3D91-4781-81C7-C378E541A2A9}">
  <dimension ref="A1:AI35"/>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6.14062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419" t="s">
        <v>23</v>
      </c>
      <c r="B1" s="420" t="s">
        <v>1</v>
      </c>
      <c r="C1" s="421" t="s">
        <v>1</v>
      </c>
      <c r="D1" s="421" t="s">
        <v>2</v>
      </c>
      <c r="E1" s="422" t="s">
        <v>24</v>
      </c>
      <c r="F1" s="423"/>
      <c r="G1" s="423" t="s">
        <v>25</v>
      </c>
      <c r="H1" s="424" t="s">
        <v>14</v>
      </c>
      <c r="I1" s="425" t="s">
        <v>13</v>
      </c>
      <c r="J1" s="426" t="s">
        <v>16</v>
      </c>
      <c r="K1" s="427" t="s">
        <v>42</v>
      </c>
      <c r="L1" s="428" t="s">
        <v>41</v>
      </c>
      <c r="M1" s="429" t="s">
        <v>128</v>
      </c>
      <c r="N1" s="430" t="s">
        <v>124</v>
      </c>
      <c r="O1" s="431" t="s">
        <v>40</v>
      </c>
      <c r="P1" s="432" t="s">
        <v>4</v>
      </c>
      <c r="Q1" s="433" t="s">
        <v>21</v>
      </c>
      <c r="R1" s="434" t="s">
        <v>22</v>
      </c>
      <c r="S1" s="435" t="s">
        <v>5</v>
      </c>
      <c r="T1" s="436" t="s">
        <v>3</v>
      </c>
      <c r="U1" s="199" t="s">
        <v>49</v>
      </c>
      <c r="V1" s="126" t="s">
        <v>61</v>
      </c>
      <c r="W1" s="126" t="s">
        <v>46</v>
      </c>
      <c r="X1" s="129" t="s">
        <v>47</v>
      </c>
      <c r="Y1" s="127" t="s">
        <v>48</v>
      </c>
      <c r="Z1" s="200" t="s">
        <v>59</v>
      </c>
      <c r="AA1" s="200" t="s">
        <v>2</v>
      </c>
      <c r="AB1" s="200" t="s">
        <v>63</v>
      </c>
      <c r="AC1" s="200" t="s">
        <v>55</v>
      </c>
      <c r="AD1" s="200" t="s">
        <v>60</v>
      </c>
      <c r="AE1" s="199" t="s">
        <v>64</v>
      </c>
      <c r="AG1" s="453" t="s">
        <v>72</v>
      </c>
      <c r="AH1" s="453"/>
      <c r="AI1" s="453"/>
    </row>
    <row r="2" spans="1:35" x14ac:dyDescent="0.2">
      <c r="A2" s="437">
        <v>6</v>
      </c>
      <c r="B2" s="267" t="s">
        <v>181</v>
      </c>
      <c r="C2" s="267" t="str">
        <f>LOWER(B2)</f>
        <v>russell garner</v>
      </c>
      <c r="D2" s="267" t="s">
        <v>16</v>
      </c>
      <c r="E2" s="443" t="s">
        <v>182</v>
      </c>
      <c r="F2" s="443" t="s">
        <v>262</v>
      </c>
      <c r="G2" s="267" t="s">
        <v>183</v>
      </c>
      <c r="H2" s="227" t="str">
        <f t="shared" ref="H2:T17" si="0">IF($D2=H$1,$U2,"")</f>
        <v/>
      </c>
      <c r="I2" s="227" t="str">
        <f t="shared" si="0"/>
        <v/>
      </c>
      <c r="J2" s="227">
        <f t="shared" si="0"/>
        <v>100</v>
      </c>
      <c r="K2" s="227" t="str">
        <f t="shared" si="0"/>
        <v/>
      </c>
      <c r="L2" s="227" t="str">
        <f t="shared" si="0"/>
        <v/>
      </c>
      <c r="M2" s="227" t="str">
        <f t="shared" si="0"/>
        <v/>
      </c>
      <c r="N2" s="227" t="str">
        <f t="shared" si="0"/>
        <v/>
      </c>
      <c r="O2" s="227" t="str">
        <f t="shared" si="0"/>
        <v/>
      </c>
      <c r="P2" s="227" t="str">
        <f t="shared" si="0"/>
        <v/>
      </c>
      <c r="Q2" s="227" t="str">
        <f t="shared" si="0"/>
        <v/>
      </c>
      <c r="R2" s="227" t="str">
        <f t="shared" si="0"/>
        <v/>
      </c>
      <c r="S2" s="227" t="str">
        <f t="shared" si="0"/>
        <v/>
      </c>
      <c r="T2" s="228" t="str">
        <f t="shared" si="0"/>
        <v/>
      </c>
      <c r="U2" s="132">
        <f t="shared" ref="U2:U29" si="1">IFERROR(VLOOKUP($AB2,Points2018,2,0),0)</f>
        <v>100</v>
      </c>
      <c r="V2" s="222">
        <f t="shared" ref="V2" si="2">AD2-U2</f>
        <v>0</v>
      </c>
      <c r="W2" s="223">
        <f>IFERROR(VLOOKUP(D2,BenchmarksRd1,3,0)*86400,"")</f>
        <v>87.2</v>
      </c>
      <c r="X2" s="224">
        <f t="shared" ref="X2" si="3">IFERROR((($E2*86400)-W2),"")</f>
        <v>-1.0530000000000115</v>
      </c>
      <c r="Y2" s="225">
        <f>IF(X2&lt;=0,10,IF(X2&lt;0.5,5,IF(X2&lt;1,0,IF(X2&lt;2,-5,-10))))</f>
        <v>10</v>
      </c>
      <c r="Z2" s="206">
        <f t="shared" ref="Z2:Z29" si="4">IFERROR(VLOOKUP(D2,Class2019,4,0),"n/a")</f>
        <v>6</v>
      </c>
      <c r="AA2" s="136">
        <f t="shared" ref="AA2:AA29" si="5">IFERROR(VLOOKUP(D2,Class2019,3,0),"n/a")</f>
        <v>11</v>
      </c>
      <c r="AB2" s="136">
        <f>IF($AA2="n/a","",IFERROR(COUNTIF($AA$2:$AA2,"="&amp;AA2),""))</f>
        <v>1</v>
      </c>
      <c r="AC2" s="136">
        <f>COUNTIF($Z1:Z$2,"&lt;"&amp;Z2)</f>
        <v>0</v>
      </c>
      <c r="AD2" s="166">
        <f t="shared" ref="AD2:AD29" si="6">IF($AA2="n/a",0,IFERROR(VLOOKUP(AB2+AC2,Points2019,2,0),15))</f>
        <v>100</v>
      </c>
      <c r="AE2" s="132">
        <f t="shared" ref="AE2:AE29" si="7">(U2+V2+Y2)</f>
        <v>110</v>
      </c>
      <c r="AG2" s="168" t="s">
        <v>3</v>
      </c>
      <c r="AH2" s="394" t="s">
        <v>52</v>
      </c>
      <c r="AI2" s="395">
        <v>1.1239236111111111E-3</v>
      </c>
    </row>
    <row r="3" spans="1:35" x14ac:dyDescent="0.2">
      <c r="A3" s="438">
        <v>55</v>
      </c>
      <c r="B3" s="1" t="s">
        <v>184</v>
      </c>
      <c r="C3" s="1" t="str">
        <f t="shared" ref="C3:C29" si="8">LOWER(B3)</f>
        <v>tim meaden</v>
      </c>
      <c r="D3" s="1" t="s">
        <v>14</v>
      </c>
      <c r="E3" s="11" t="s">
        <v>185</v>
      </c>
      <c r="F3" s="11"/>
      <c r="G3" s="1" t="s">
        <v>92</v>
      </c>
      <c r="H3" s="167">
        <f t="shared" si="0"/>
        <v>100</v>
      </c>
      <c r="I3" s="167" t="str">
        <f t="shared" si="0"/>
        <v/>
      </c>
      <c r="J3" s="167" t="str">
        <f t="shared" si="0"/>
        <v/>
      </c>
      <c r="K3" s="167" t="str">
        <f t="shared" si="0"/>
        <v/>
      </c>
      <c r="L3" s="167" t="str">
        <f t="shared" si="0"/>
        <v/>
      </c>
      <c r="M3" s="167" t="str">
        <f t="shared" si="0"/>
        <v/>
      </c>
      <c r="N3" s="167" t="str">
        <f t="shared" si="0"/>
        <v/>
      </c>
      <c r="O3" s="167" t="str">
        <f t="shared" si="0"/>
        <v/>
      </c>
      <c r="P3" s="167" t="str">
        <f t="shared" si="0"/>
        <v/>
      </c>
      <c r="Q3" s="167" t="str">
        <f t="shared" si="0"/>
        <v/>
      </c>
      <c r="R3" s="167" t="str">
        <f t="shared" si="0"/>
        <v/>
      </c>
      <c r="S3" s="167" t="str">
        <f t="shared" si="0"/>
        <v/>
      </c>
      <c r="T3" s="177" t="str">
        <f t="shared" si="0"/>
        <v/>
      </c>
      <c r="U3" s="133">
        <f t="shared" si="1"/>
        <v>100</v>
      </c>
      <c r="V3" s="119">
        <f t="shared" ref="V3:V4" si="9">AD3-U3</f>
        <v>-25</v>
      </c>
      <c r="W3" s="107">
        <f>IFERROR(VLOOKUP(D3,BenchmarksRd1,3,0)*86400,"")</f>
        <v>81.652000000000001</v>
      </c>
      <c r="X3" s="131">
        <f t="shared" ref="X3:X4" si="10">IFERROR((($E3*86400)-W3),"")</f>
        <v>4.7959999999999923</v>
      </c>
      <c r="Y3" s="70">
        <f>IF(X3&lt;=0,10,IF(X3&lt;0.5,5,IF(X3&lt;1,0,IF(X3&lt;2,-5,-10))))</f>
        <v>-10</v>
      </c>
      <c r="Z3" s="207">
        <f t="shared" si="4"/>
        <v>8</v>
      </c>
      <c r="AA3" s="120">
        <f t="shared" si="5"/>
        <v>13</v>
      </c>
      <c r="AB3" s="120">
        <f>IF($AA3="n/a","",IFERROR(COUNTIF($AA$2:$AA3,"="&amp;AA3),""))</f>
        <v>1</v>
      </c>
      <c r="AC3" s="120">
        <f>COUNTIF($Z$2:Z2,"&lt;"&amp;Z3)</f>
        <v>1</v>
      </c>
      <c r="AD3" s="130">
        <f t="shared" si="6"/>
        <v>75</v>
      </c>
      <c r="AE3" s="133">
        <f t="shared" si="7"/>
        <v>65</v>
      </c>
      <c r="AG3" s="169" t="s">
        <v>5</v>
      </c>
      <c r="AH3" s="396" t="s">
        <v>244</v>
      </c>
      <c r="AI3" s="397">
        <v>1.100925925925926E-3</v>
      </c>
    </row>
    <row r="4" spans="1:35" x14ac:dyDescent="0.2">
      <c r="A4" s="438">
        <v>73</v>
      </c>
      <c r="B4" s="1" t="s">
        <v>186</v>
      </c>
      <c r="C4" s="1" t="str">
        <f t="shared" si="8"/>
        <v>david adam</v>
      </c>
      <c r="D4" s="1" t="s">
        <v>42</v>
      </c>
      <c r="E4" s="49" t="s">
        <v>187</v>
      </c>
      <c r="F4" s="49" t="s">
        <v>262</v>
      </c>
      <c r="G4" s="1" t="s">
        <v>107</v>
      </c>
      <c r="H4" s="167" t="str">
        <f t="shared" si="0"/>
        <v/>
      </c>
      <c r="I4" s="167" t="str">
        <f t="shared" si="0"/>
        <v/>
      </c>
      <c r="J4" s="167" t="str">
        <f t="shared" si="0"/>
        <v/>
      </c>
      <c r="K4" s="167">
        <f t="shared" si="0"/>
        <v>100</v>
      </c>
      <c r="L4" s="167" t="str">
        <f t="shared" si="0"/>
        <v/>
      </c>
      <c r="M4" s="167" t="str">
        <f t="shared" si="0"/>
        <v/>
      </c>
      <c r="N4" s="167" t="str">
        <f t="shared" si="0"/>
        <v/>
      </c>
      <c r="O4" s="167" t="str">
        <f t="shared" si="0"/>
        <v/>
      </c>
      <c r="P4" s="167" t="str">
        <f t="shared" si="0"/>
        <v/>
      </c>
      <c r="Q4" s="167" t="str">
        <f t="shared" si="0"/>
        <v/>
      </c>
      <c r="R4" s="167" t="str">
        <f t="shared" si="0"/>
        <v/>
      </c>
      <c r="S4" s="167" t="str">
        <f t="shared" si="0"/>
        <v/>
      </c>
      <c r="T4" s="177" t="str">
        <f t="shared" si="0"/>
        <v/>
      </c>
      <c r="U4" s="133">
        <f t="shared" si="1"/>
        <v>100</v>
      </c>
      <c r="V4" s="119">
        <f t="shared" si="9"/>
        <v>0</v>
      </c>
      <c r="W4" s="107">
        <f>IFERROR(VLOOKUP(D4,BenchmarksRd1,3,0)*86400,"")</f>
        <v>89.352000000000004</v>
      </c>
      <c r="X4" s="131">
        <f t="shared" si="10"/>
        <v>-2.6629999999999967</v>
      </c>
      <c r="Y4" s="70">
        <f t="shared" ref="Y4:Y28" si="11">IF(X4&lt;=0,10,IF(X4&lt;0.5,5,IF(X4&lt;1,0,IF(X4&lt;2,-5,-10))))</f>
        <v>10</v>
      </c>
      <c r="Z4" s="207">
        <f t="shared" si="4"/>
        <v>5</v>
      </c>
      <c r="AA4" s="120">
        <f t="shared" si="5"/>
        <v>10</v>
      </c>
      <c r="AB4" s="120">
        <f>IF($AA4="n/a","",IFERROR(COUNTIF($AA$2:$AA4,"="&amp;AA4),""))</f>
        <v>1</v>
      </c>
      <c r="AC4" s="120">
        <f>COUNTIF($Z$2:Z3,"&lt;"&amp;Z4)</f>
        <v>0</v>
      </c>
      <c r="AD4" s="130">
        <f t="shared" si="6"/>
        <v>100</v>
      </c>
      <c r="AE4" s="133">
        <f t="shared" si="7"/>
        <v>110</v>
      </c>
      <c r="AG4" s="367" t="s">
        <v>4</v>
      </c>
      <c r="AH4" s="411" t="s">
        <v>245</v>
      </c>
      <c r="AI4" s="412">
        <v>1.0593518518518517E-3</v>
      </c>
    </row>
    <row r="5" spans="1:35" x14ac:dyDescent="0.2">
      <c r="A5" s="438">
        <v>12</v>
      </c>
      <c r="B5" s="1" t="s">
        <v>188</v>
      </c>
      <c r="C5" s="1" t="str">
        <f t="shared" si="8"/>
        <v>gareth pedley</v>
      </c>
      <c r="D5" s="1" t="s">
        <v>91</v>
      </c>
      <c r="E5" s="11" t="s">
        <v>189</v>
      </c>
      <c r="F5" s="11"/>
      <c r="G5" s="1" t="s">
        <v>111</v>
      </c>
      <c r="H5" s="167" t="str">
        <f t="shared" si="0"/>
        <v/>
      </c>
      <c r="I5" s="167" t="str">
        <f t="shared" si="0"/>
        <v/>
      </c>
      <c r="J5" s="167" t="str">
        <f t="shared" si="0"/>
        <v/>
      </c>
      <c r="K5" s="167" t="str">
        <f t="shared" si="0"/>
        <v/>
      </c>
      <c r="L5" s="167" t="str">
        <f t="shared" si="0"/>
        <v/>
      </c>
      <c r="M5" s="167" t="str">
        <f t="shared" si="0"/>
        <v/>
      </c>
      <c r="N5" s="167" t="str">
        <f t="shared" si="0"/>
        <v/>
      </c>
      <c r="O5" s="167" t="str">
        <f t="shared" si="0"/>
        <v/>
      </c>
      <c r="P5" s="167" t="str">
        <f t="shared" si="0"/>
        <v/>
      </c>
      <c r="Q5" s="167" t="str">
        <f t="shared" si="0"/>
        <v/>
      </c>
      <c r="R5" s="167" t="str">
        <f t="shared" si="0"/>
        <v/>
      </c>
      <c r="S5" s="167" t="str">
        <f t="shared" si="0"/>
        <v/>
      </c>
      <c r="T5" s="177" t="str">
        <f t="shared" si="0"/>
        <v/>
      </c>
      <c r="U5" s="133">
        <f t="shared" si="1"/>
        <v>0</v>
      </c>
      <c r="V5" s="119"/>
      <c r="W5" s="107"/>
      <c r="X5" s="131"/>
      <c r="Y5" s="70"/>
      <c r="Z5" s="207" t="str">
        <f t="shared" si="4"/>
        <v>n/a</v>
      </c>
      <c r="AA5" s="120" t="str">
        <f t="shared" si="5"/>
        <v>n/a</v>
      </c>
      <c r="AB5" s="120" t="str">
        <f>IF($AA5="n/a","",IFERROR(COUNTIF($AA$2:$AA5,"="&amp;AA5),""))</f>
        <v/>
      </c>
      <c r="AC5" s="120">
        <f>COUNTIF($Z$2:Z4,"&lt;"&amp;Z5)</f>
        <v>0</v>
      </c>
      <c r="AD5" s="130">
        <f t="shared" si="6"/>
        <v>0</v>
      </c>
      <c r="AE5" s="133">
        <f t="shared" si="7"/>
        <v>0</v>
      </c>
      <c r="AG5" s="364" t="s">
        <v>40</v>
      </c>
      <c r="AH5" s="413" t="s">
        <v>51</v>
      </c>
      <c r="AI5" s="414">
        <v>1.0619444444444444E-3</v>
      </c>
    </row>
    <row r="6" spans="1:35" x14ac:dyDescent="0.2">
      <c r="A6" s="438">
        <v>24</v>
      </c>
      <c r="B6" s="1" t="s">
        <v>190</v>
      </c>
      <c r="C6" s="1" t="str">
        <f t="shared" si="8"/>
        <v>ray monik</v>
      </c>
      <c r="D6" s="1" t="s">
        <v>91</v>
      </c>
      <c r="E6" s="11" t="s">
        <v>191</v>
      </c>
      <c r="F6" s="11"/>
      <c r="G6" s="1" t="s">
        <v>107</v>
      </c>
      <c r="H6" s="167" t="str">
        <f t="shared" si="0"/>
        <v/>
      </c>
      <c r="I6" s="167" t="str">
        <f t="shared" si="0"/>
        <v/>
      </c>
      <c r="J6" s="167" t="str">
        <f t="shared" si="0"/>
        <v/>
      </c>
      <c r="K6" s="167" t="str">
        <f t="shared" si="0"/>
        <v/>
      </c>
      <c r="L6" s="167" t="str">
        <f t="shared" si="0"/>
        <v/>
      </c>
      <c r="M6" s="167" t="str">
        <f t="shared" si="0"/>
        <v/>
      </c>
      <c r="N6" s="167" t="str">
        <f t="shared" si="0"/>
        <v/>
      </c>
      <c r="O6" s="167" t="str">
        <f t="shared" si="0"/>
        <v/>
      </c>
      <c r="P6" s="167" t="str">
        <f t="shared" si="0"/>
        <v/>
      </c>
      <c r="Q6" s="167" t="str">
        <f t="shared" si="0"/>
        <v/>
      </c>
      <c r="R6" s="167" t="str">
        <f t="shared" si="0"/>
        <v/>
      </c>
      <c r="S6" s="167" t="str">
        <f t="shared" si="0"/>
        <v/>
      </c>
      <c r="T6" s="177" t="str">
        <f t="shared" si="0"/>
        <v/>
      </c>
      <c r="U6" s="133">
        <f t="shared" si="1"/>
        <v>0</v>
      </c>
      <c r="V6" s="119"/>
      <c r="W6" s="107"/>
      <c r="X6" s="131"/>
      <c r="Y6" s="70"/>
      <c r="Z6" s="207" t="str">
        <f t="shared" si="4"/>
        <v>n/a</v>
      </c>
      <c r="AA6" s="120" t="str">
        <f t="shared" si="5"/>
        <v>n/a</v>
      </c>
      <c r="AB6" s="120" t="str">
        <f>IF($AA6="n/a","",IFERROR(COUNTIF($AA$2:$AA6,"="&amp;AA6),""))</f>
        <v/>
      </c>
      <c r="AC6" s="120">
        <f>COUNTIF($Z$2:Z5,"&lt;"&amp;Z6)</f>
        <v>0</v>
      </c>
      <c r="AD6" s="130">
        <f t="shared" si="6"/>
        <v>0</v>
      </c>
      <c r="AE6" s="133">
        <f t="shared" si="7"/>
        <v>0</v>
      </c>
      <c r="AG6" s="170" t="s">
        <v>22</v>
      </c>
      <c r="AH6" s="398" t="s">
        <v>83</v>
      </c>
      <c r="AI6" s="399">
        <v>1.1063310185185184E-3</v>
      </c>
    </row>
    <row r="7" spans="1:35" x14ac:dyDescent="0.2">
      <c r="A7" s="438">
        <v>50</v>
      </c>
      <c r="B7" s="1" t="s">
        <v>192</v>
      </c>
      <c r="C7" s="1" t="str">
        <f t="shared" si="8"/>
        <v>alan conrad</v>
      </c>
      <c r="D7" s="1" t="s">
        <v>42</v>
      </c>
      <c r="E7" s="11" t="s">
        <v>193</v>
      </c>
      <c r="F7" s="11"/>
      <c r="G7" s="1" t="s">
        <v>92</v>
      </c>
      <c r="H7" s="167" t="str">
        <f t="shared" si="0"/>
        <v/>
      </c>
      <c r="I7" s="167" t="str">
        <f t="shared" si="0"/>
        <v/>
      </c>
      <c r="J7" s="167" t="str">
        <f t="shared" si="0"/>
        <v/>
      </c>
      <c r="K7" s="167">
        <f t="shared" si="0"/>
        <v>75</v>
      </c>
      <c r="L7" s="167" t="str">
        <f t="shared" si="0"/>
        <v/>
      </c>
      <c r="M7" s="167" t="str">
        <f t="shared" si="0"/>
        <v/>
      </c>
      <c r="N7" s="167" t="str">
        <f t="shared" si="0"/>
        <v/>
      </c>
      <c r="O7" s="167" t="str">
        <f t="shared" si="0"/>
        <v/>
      </c>
      <c r="P7" s="167" t="str">
        <f t="shared" si="0"/>
        <v/>
      </c>
      <c r="Q7" s="167" t="str">
        <f t="shared" si="0"/>
        <v/>
      </c>
      <c r="R7" s="167" t="str">
        <f t="shared" si="0"/>
        <v/>
      </c>
      <c r="S7" s="167" t="str">
        <f t="shared" si="0"/>
        <v/>
      </c>
      <c r="T7" s="177" t="str">
        <f t="shared" si="0"/>
        <v/>
      </c>
      <c r="U7" s="133">
        <f t="shared" si="1"/>
        <v>75</v>
      </c>
      <c r="V7" s="119">
        <f t="shared" ref="V7:V28" si="12">AD7-U7</f>
        <v>0</v>
      </c>
      <c r="W7" s="107">
        <f t="shared" ref="W7:W19" si="13">IFERROR(VLOOKUP(D7,BenchmarksRd1,3,0)*86400,"")</f>
        <v>89.352000000000004</v>
      </c>
      <c r="X7" s="131">
        <f t="shared" ref="X7:X28" si="14">IFERROR((($E7*86400)-W7),"")</f>
        <v>0.25900000000000034</v>
      </c>
      <c r="Y7" s="70">
        <f t="shared" si="11"/>
        <v>5</v>
      </c>
      <c r="Z7" s="207">
        <f t="shared" si="4"/>
        <v>5</v>
      </c>
      <c r="AA7" s="120">
        <f t="shared" si="5"/>
        <v>10</v>
      </c>
      <c r="AB7" s="120">
        <f>IF($AA7="n/a","",IFERROR(COUNTIF($AA$2:$AA7,"="&amp;AA7),""))</f>
        <v>2</v>
      </c>
      <c r="AC7" s="120">
        <f>COUNTIF($Z$2:Z6,"&lt;"&amp;Z7)</f>
        <v>0</v>
      </c>
      <c r="AD7" s="130">
        <f t="shared" si="6"/>
        <v>75</v>
      </c>
      <c r="AE7" s="133">
        <f t="shared" si="7"/>
        <v>80</v>
      </c>
      <c r="AG7" s="171" t="s">
        <v>21</v>
      </c>
      <c r="AH7" s="400" t="s">
        <v>246</v>
      </c>
      <c r="AI7" s="401">
        <v>1.0919907407407408E-3</v>
      </c>
    </row>
    <row r="8" spans="1:35" x14ac:dyDescent="0.2">
      <c r="A8" s="438">
        <v>21</v>
      </c>
      <c r="B8" s="1" t="s">
        <v>194</v>
      </c>
      <c r="C8" s="1" t="str">
        <f t="shared" si="8"/>
        <v>gavin newman</v>
      </c>
      <c r="D8" s="1" t="s">
        <v>41</v>
      </c>
      <c r="E8" s="11" t="s">
        <v>195</v>
      </c>
      <c r="F8" s="11"/>
      <c r="G8" s="1" t="s">
        <v>92</v>
      </c>
      <c r="H8" s="167" t="str">
        <f t="shared" si="0"/>
        <v/>
      </c>
      <c r="I8" s="167" t="str">
        <f t="shared" si="0"/>
        <v/>
      </c>
      <c r="J8" s="167" t="str">
        <f t="shared" si="0"/>
        <v/>
      </c>
      <c r="K8" s="167" t="str">
        <f t="shared" si="0"/>
        <v/>
      </c>
      <c r="L8" s="167">
        <f t="shared" si="0"/>
        <v>100</v>
      </c>
      <c r="M8" s="167" t="str">
        <f t="shared" si="0"/>
        <v/>
      </c>
      <c r="N8" s="167" t="str">
        <f t="shared" si="0"/>
        <v/>
      </c>
      <c r="O8" s="167" t="str">
        <f t="shared" si="0"/>
        <v/>
      </c>
      <c r="P8" s="167" t="str">
        <f t="shared" si="0"/>
        <v/>
      </c>
      <c r="Q8" s="167" t="str">
        <f t="shared" si="0"/>
        <v/>
      </c>
      <c r="R8" s="167" t="str">
        <f t="shared" si="0"/>
        <v/>
      </c>
      <c r="S8" s="167" t="str">
        <f t="shared" si="0"/>
        <v/>
      </c>
      <c r="T8" s="177" t="str">
        <f t="shared" si="0"/>
        <v/>
      </c>
      <c r="U8" s="133">
        <f t="shared" si="1"/>
        <v>100</v>
      </c>
      <c r="V8" s="119">
        <f t="shared" si="12"/>
        <v>0</v>
      </c>
      <c r="W8" s="107">
        <f t="shared" si="13"/>
        <v>89.647000000000006</v>
      </c>
      <c r="X8" s="131">
        <f t="shared" si="14"/>
        <v>2.1079999999999899</v>
      </c>
      <c r="Y8" s="70">
        <f t="shared" si="11"/>
        <v>-10</v>
      </c>
      <c r="Z8" s="207">
        <f t="shared" si="4"/>
        <v>5</v>
      </c>
      <c r="AA8" s="120">
        <f t="shared" si="5"/>
        <v>9</v>
      </c>
      <c r="AB8" s="120">
        <f>IF($AA8="n/a","",IFERROR(COUNTIF($AA$2:$AA8,"="&amp;AA8),""))</f>
        <v>1</v>
      </c>
      <c r="AC8" s="120">
        <f>COUNTIF($Z$2:Z7,"&lt;"&amp;Z8)</f>
        <v>0</v>
      </c>
      <c r="AD8" s="130">
        <f t="shared" si="6"/>
        <v>100</v>
      </c>
      <c r="AE8" s="133">
        <f t="shared" si="7"/>
        <v>90</v>
      </c>
      <c r="AG8" s="360" t="s">
        <v>124</v>
      </c>
      <c r="AH8" s="415" t="s">
        <v>245</v>
      </c>
      <c r="AI8" s="416">
        <v>1.0593518518518517E-3</v>
      </c>
    </row>
    <row r="9" spans="1:35" x14ac:dyDescent="0.2">
      <c r="A9" s="438">
        <v>10</v>
      </c>
      <c r="B9" s="1" t="s">
        <v>196</v>
      </c>
      <c r="C9" s="1" t="str">
        <f t="shared" si="8"/>
        <v>hung do</v>
      </c>
      <c r="D9" s="1" t="s">
        <v>124</v>
      </c>
      <c r="E9" s="11" t="s">
        <v>197</v>
      </c>
      <c r="F9" s="11"/>
      <c r="G9" s="1" t="s">
        <v>198</v>
      </c>
      <c r="H9" s="167" t="str">
        <f t="shared" si="0"/>
        <v/>
      </c>
      <c r="I9" s="167" t="str">
        <f t="shared" si="0"/>
        <v/>
      </c>
      <c r="J9" s="167" t="str">
        <f t="shared" si="0"/>
        <v/>
      </c>
      <c r="K9" s="167" t="str">
        <f t="shared" si="0"/>
        <v/>
      </c>
      <c r="L9" s="167" t="str">
        <f t="shared" si="0"/>
        <v/>
      </c>
      <c r="M9" s="167" t="str">
        <f t="shared" si="0"/>
        <v/>
      </c>
      <c r="N9" s="167">
        <f t="shared" si="0"/>
        <v>100</v>
      </c>
      <c r="O9" s="167" t="str">
        <f t="shared" si="0"/>
        <v/>
      </c>
      <c r="P9" s="167" t="str">
        <f t="shared" si="0"/>
        <v/>
      </c>
      <c r="Q9" s="167" t="str">
        <f t="shared" si="0"/>
        <v/>
      </c>
      <c r="R9" s="167" t="str">
        <f t="shared" si="0"/>
        <v/>
      </c>
      <c r="S9" s="167" t="str">
        <f t="shared" si="0"/>
        <v/>
      </c>
      <c r="T9" s="177" t="str">
        <f t="shared" si="0"/>
        <v/>
      </c>
      <c r="U9" s="133">
        <f t="shared" si="1"/>
        <v>100</v>
      </c>
      <c r="V9" s="119">
        <f t="shared" si="12"/>
        <v>0</v>
      </c>
      <c r="W9" s="107">
        <f t="shared" si="13"/>
        <v>91.527999999999992</v>
      </c>
      <c r="X9" s="131">
        <f t="shared" si="14"/>
        <v>2.8269999999999982</v>
      </c>
      <c r="Y9" s="70">
        <f t="shared" si="11"/>
        <v>-10</v>
      </c>
      <c r="Z9" s="207">
        <f t="shared" si="4"/>
        <v>4</v>
      </c>
      <c r="AA9" s="120">
        <f t="shared" si="5"/>
        <v>7</v>
      </c>
      <c r="AB9" s="120">
        <f>IF($AA9="n/a","",IFERROR(COUNTIF($AA$2:$AA9,"="&amp;AA9),""))</f>
        <v>1</v>
      </c>
      <c r="AC9" s="120">
        <f>COUNTIF($Z$2:Z8,"&lt;"&amp;Z9)</f>
        <v>0</v>
      </c>
      <c r="AD9" s="130">
        <f t="shared" si="6"/>
        <v>100</v>
      </c>
      <c r="AE9" s="133">
        <f t="shared" si="7"/>
        <v>90</v>
      </c>
      <c r="AG9" s="357" t="s">
        <v>128</v>
      </c>
      <c r="AH9" s="417" t="s">
        <v>51</v>
      </c>
      <c r="AI9" s="418">
        <v>1.0619444444444444E-3</v>
      </c>
    </row>
    <row r="10" spans="1:35" x14ac:dyDescent="0.2">
      <c r="A10" s="438">
        <v>27</v>
      </c>
      <c r="B10" s="1" t="s">
        <v>199</v>
      </c>
      <c r="C10" s="1" t="str">
        <f t="shared" si="8"/>
        <v>steve williamsz</v>
      </c>
      <c r="D10" s="1" t="s">
        <v>21</v>
      </c>
      <c r="E10" s="11" t="s">
        <v>200</v>
      </c>
      <c r="F10" s="11"/>
      <c r="G10" s="1" t="s">
        <v>198</v>
      </c>
      <c r="H10" s="167" t="str">
        <f t="shared" si="0"/>
        <v/>
      </c>
      <c r="I10" s="167" t="str">
        <f t="shared" si="0"/>
        <v/>
      </c>
      <c r="J10" s="167" t="str">
        <f t="shared" si="0"/>
        <v/>
      </c>
      <c r="K10" s="167" t="str">
        <f t="shared" si="0"/>
        <v/>
      </c>
      <c r="L10" s="167" t="str">
        <f t="shared" si="0"/>
        <v/>
      </c>
      <c r="M10" s="167" t="str">
        <f t="shared" si="0"/>
        <v/>
      </c>
      <c r="N10" s="167" t="str">
        <f t="shared" si="0"/>
        <v/>
      </c>
      <c r="O10" s="167" t="str">
        <f t="shared" si="0"/>
        <v/>
      </c>
      <c r="P10" s="167" t="str">
        <f t="shared" si="0"/>
        <v/>
      </c>
      <c r="Q10" s="167">
        <f t="shared" si="0"/>
        <v>100</v>
      </c>
      <c r="R10" s="167" t="str">
        <f t="shared" si="0"/>
        <v/>
      </c>
      <c r="S10" s="167" t="str">
        <f t="shared" si="0"/>
        <v/>
      </c>
      <c r="T10" s="177" t="str">
        <f t="shared" si="0"/>
        <v/>
      </c>
      <c r="U10" s="133">
        <f t="shared" si="1"/>
        <v>100</v>
      </c>
      <c r="V10" s="119">
        <f t="shared" si="12"/>
        <v>0</v>
      </c>
      <c r="W10" s="107">
        <f t="shared" si="13"/>
        <v>94.348000000000013</v>
      </c>
      <c r="X10" s="131">
        <f t="shared" si="14"/>
        <v>1.8999999999962824E-2</v>
      </c>
      <c r="Y10" s="70">
        <f t="shared" si="11"/>
        <v>5</v>
      </c>
      <c r="Z10" s="207">
        <f t="shared" si="4"/>
        <v>2</v>
      </c>
      <c r="AA10" s="120">
        <f t="shared" si="5"/>
        <v>4</v>
      </c>
      <c r="AB10" s="120">
        <f>IF($AA10="n/a","",IFERROR(COUNTIF($AA$2:$AA10,"="&amp;AA10),""))</f>
        <v>1</v>
      </c>
      <c r="AC10" s="120">
        <f>COUNTIF($Z$2:Z9,"&lt;"&amp;Z10)</f>
        <v>0</v>
      </c>
      <c r="AD10" s="130">
        <f t="shared" si="6"/>
        <v>100</v>
      </c>
      <c r="AE10" s="133">
        <f t="shared" si="7"/>
        <v>105</v>
      </c>
      <c r="AG10" s="172" t="s">
        <v>41</v>
      </c>
      <c r="AH10" s="402" t="s">
        <v>71</v>
      </c>
      <c r="AI10" s="403">
        <v>1.0375810185185186E-3</v>
      </c>
    </row>
    <row r="11" spans="1:35" x14ac:dyDescent="0.2">
      <c r="A11" s="438">
        <v>62</v>
      </c>
      <c r="B11" s="1" t="s">
        <v>201</v>
      </c>
      <c r="C11" s="1" t="str">
        <f t="shared" si="8"/>
        <v>noel heritage</v>
      </c>
      <c r="D11" s="1" t="s">
        <v>41</v>
      </c>
      <c r="E11" s="11" t="s">
        <v>202</v>
      </c>
      <c r="F11" s="11"/>
      <c r="G11" s="1" t="s">
        <v>92</v>
      </c>
      <c r="H11" s="167" t="str">
        <f t="shared" si="0"/>
        <v/>
      </c>
      <c r="I11" s="167" t="str">
        <f t="shared" si="0"/>
        <v/>
      </c>
      <c r="J11" s="167" t="str">
        <f t="shared" si="0"/>
        <v/>
      </c>
      <c r="K11" s="167" t="str">
        <f t="shared" si="0"/>
        <v/>
      </c>
      <c r="L11" s="167">
        <f t="shared" si="0"/>
        <v>75</v>
      </c>
      <c r="M11" s="167" t="str">
        <f t="shared" si="0"/>
        <v/>
      </c>
      <c r="N11" s="167" t="str">
        <f t="shared" si="0"/>
        <v/>
      </c>
      <c r="O11" s="167" t="str">
        <f t="shared" si="0"/>
        <v/>
      </c>
      <c r="P11" s="167" t="str">
        <f t="shared" si="0"/>
        <v/>
      </c>
      <c r="Q11" s="167" t="str">
        <f t="shared" si="0"/>
        <v/>
      </c>
      <c r="R11" s="167" t="str">
        <f t="shared" si="0"/>
        <v/>
      </c>
      <c r="S11" s="167" t="str">
        <f t="shared" si="0"/>
        <v/>
      </c>
      <c r="T11" s="177" t="str">
        <f t="shared" si="0"/>
        <v/>
      </c>
      <c r="U11" s="133">
        <f t="shared" si="1"/>
        <v>75</v>
      </c>
      <c r="V11" s="119">
        <f t="shared" si="12"/>
        <v>-30</v>
      </c>
      <c r="W11" s="107">
        <f t="shared" si="13"/>
        <v>89.647000000000006</v>
      </c>
      <c r="X11" s="131">
        <f t="shared" si="14"/>
        <v>5.6000000000000085</v>
      </c>
      <c r="Y11" s="70">
        <f t="shared" si="11"/>
        <v>-10</v>
      </c>
      <c r="Z11" s="207">
        <f t="shared" si="4"/>
        <v>5</v>
      </c>
      <c r="AA11" s="120">
        <f t="shared" si="5"/>
        <v>9</v>
      </c>
      <c r="AB11" s="120">
        <f>IF($AA11="n/a","",IFERROR(COUNTIF($AA$2:$AA11,"="&amp;AA11),""))</f>
        <v>2</v>
      </c>
      <c r="AC11" s="120">
        <f>COUNTIF($Z$2:Z10,"&lt;"&amp;Z11)</f>
        <v>2</v>
      </c>
      <c r="AD11" s="130">
        <f t="shared" si="6"/>
        <v>45</v>
      </c>
      <c r="AE11" s="133">
        <f t="shared" si="7"/>
        <v>35</v>
      </c>
      <c r="AG11" s="173" t="s">
        <v>42</v>
      </c>
      <c r="AH11" s="404" t="s">
        <v>93</v>
      </c>
      <c r="AI11" s="405">
        <v>1.0341666666666667E-3</v>
      </c>
    </row>
    <row r="12" spans="1:35" x14ac:dyDescent="0.2">
      <c r="A12" s="438">
        <v>19</v>
      </c>
      <c r="B12" s="1" t="s">
        <v>203</v>
      </c>
      <c r="C12" s="1" t="str">
        <f t="shared" si="8"/>
        <v>peter dannock</v>
      </c>
      <c r="D12" s="1" t="s">
        <v>21</v>
      </c>
      <c r="E12" s="11" t="s">
        <v>204</v>
      </c>
      <c r="F12" s="11"/>
      <c r="G12" s="1" t="s">
        <v>107</v>
      </c>
      <c r="H12" s="167" t="str">
        <f t="shared" si="0"/>
        <v/>
      </c>
      <c r="I12" s="167" t="str">
        <f t="shared" si="0"/>
        <v/>
      </c>
      <c r="J12" s="167" t="str">
        <f t="shared" si="0"/>
        <v/>
      </c>
      <c r="K12" s="167" t="str">
        <f t="shared" si="0"/>
        <v/>
      </c>
      <c r="L12" s="167" t="str">
        <f t="shared" si="0"/>
        <v/>
      </c>
      <c r="M12" s="167" t="str">
        <f t="shared" si="0"/>
        <v/>
      </c>
      <c r="N12" s="167" t="str">
        <f t="shared" si="0"/>
        <v/>
      </c>
      <c r="O12" s="167" t="str">
        <f t="shared" si="0"/>
        <v/>
      </c>
      <c r="P12" s="167" t="str">
        <f t="shared" si="0"/>
        <v/>
      </c>
      <c r="Q12" s="167">
        <f t="shared" si="0"/>
        <v>75</v>
      </c>
      <c r="R12" s="167" t="str">
        <f t="shared" si="0"/>
        <v/>
      </c>
      <c r="S12" s="167" t="str">
        <f t="shared" si="0"/>
        <v/>
      </c>
      <c r="T12" s="177" t="str">
        <f t="shared" si="0"/>
        <v/>
      </c>
      <c r="U12" s="133">
        <f t="shared" si="1"/>
        <v>75</v>
      </c>
      <c r="V12" s="119">
        <f t="shared" si="12"/>
        <v>0</v>
      </c>
      <c r="W12" s="107">
        <f t="shared" si="13"/>
        <v>94.348000000000013</v>
      </c>
      <c r="X12" s="131">
        <f t="shared" si="14"/>
        <v>1.1179999999999666</v>
      </c>
      <c r="Y12" s="70">
        <f t="shared" si="11"/>
        <v>-5</v>
      </c>
      <c r="Z12" s="207">
        <f t="shared" si="4"/>
        <v>2</v>
      </c>
      <c r="AA12" s="120">
        <f t="shared" si="5"/>
        <v>4</v>
      </c>
      <c r="AB12" s="120">
        <f>IF($AA12="n/a","",IFERROR(COUNTIF($AA$2:$AA12,"="&amp;AA12),""))</f>
        <v>2</v>
      </c>
      <c r="AC12" s="120">
        <f>COUNTIF($Z$2:Z11,"&lt;"&amp;Z12)</f>
        <v>0</v>
      </c>
      <c r="AD12" s="130">
        <f t="shared" si="6"/>
        <v>75</v>
      </c>
      <c r="AE12" s="133">
        <f t="shared" si="7"/>
        <v>70</v>
      </c>
      <c r="AG12" s="174" t="s">
        <v>16</v>
      </c>
      <c r="AH12" s="406" t="s">
        <v>71</v>
      </c>
      <c r="AI12" s="407">
        <v>1.0092592592592592E-3</v>
      </c>
    </row>
    <row r="13" spans="1:35" x14ac:dyDescent="0.2">
      <c r="A13" s="438">
        <v>26</v>
      </c>
      <c r="B13" s="1" t="s">
        <v>205</v>
      </c>
      <c r="C13" s="1" t="str">
        <f t="shared" si="8"/>
        <v>robert downes</v>
      </c>
      <c r="D13" s="1" t="s">
        <v>128</v>
      </c>
      <c r="E13" s="11" t="s">
        <v>206</v>
      </c>
      <c r="F13" s="11"/>
      <c r="G13" s="1" t="s">
        <v>92</v>
      </c>
      <c r="H13" s="167" t="str">
        <f t="shared" si="0"/>
        <v/>
      </c>
      <c r="I13" s="167" t="str">
        <f t="shared" si="0"/>
        <v/>
      </c>
      <c r="J13" s="167" t="str">
        <f t="shared" si="0"/>
        <v/>
      </c>
      <c r="K13" s="167" t="str">
        <f t="shared" si="0"/>
        <v/>
      </c>
      <c r="L13" s="167" t="str">
        <f t="shared" si="0"/>
        <v/>
      </c>
      <c r="M13" s="167">
        <f t="shared" si="0"/>
        <v>100</v>
      </c>
      <c r="N13" s="167" t="str">
        <f t="shared" si="0"/>
        <v/>
      </c>
      <c r="O13" s="167" t="str">
        <f t="shared" si="0"/>
        <v/>
      </c>
      <c r="P13" s="167" t="str">
        <f t="shared" si="0"/>
        <v/>
      </c>
      <c r="Q13" s="167" t="str">
        <f t="shared" si="0"/>
        <v/>
      </c>
      <c r="R13" s="167" t="str">
        <f t="shared" si="0"/>
        <v/>
      </c>
      <c r="S13" s="167" t="str">
        <f t="shared" si="0"/>
        <v/>
      </c>
      <c r="T13" s="177" t="str">
        <f t="shared" si="0"/>
        <v/>
      </c>
      <c r="U13" s="133">
        <f t="shared" si="1"/>
        <v>100</v>
      </c>
      <c r="V13" s="119">
        <f t="shared" si="12"/>
        <v>-40</v>
      </c>
      <c r="W13" s="107">
        <f t="shared" si="13"/>
        <v>91.751999999999995</v>
      </c>
      <c r="X13" s="131">
        <f t="shared" si="14"/>
        <v>4.2930000000000064</v>
      </c>
      <c r="Y13" s="70">
        <f t="shared" si="11"/>
        <v>-10</v>
      </c>
      <c r="Z13" s="207">
        <f t="shared" si="4"/>
        <v>4</v>
      </c>
      <c r="AA13" s="120">
        <f t="shared" si="5"/>
        <v>8</v>
      </c>
      <c r="AB13" s="120">
        <f>IF($AA13="n/a","",IFERROR(COUNTIF($AA$2:$AA13,"="&amp;AA13),""))</f>
        <v>1</v>
      </c>
      <c r="AC13" s="120">
        <f>COUNTIF($Z$2:Z12,"&lt;"&amp;Z13)</f>
        <v>2</v>
      </c>
      <c r="AD13" s="130">
        <f t="shared" si="6"/>
        <v>60</v>
      </c>
      <c r="AE13" s="133">
        <f t="shared" si="7"/>
        <v>50</v>
      </c>
      <c r="AG13" s="175" t="s">
        <v>13</v>
      </c>
      <c r="AH13" s="56" t="s">
        <v>54</v>
      </c>
      <c r="AI13" s="408">
        <v>9.8364583333333333E-4</v>
      </c>
    </row>
    <row r="14" spans="1:35" ht="13.5" thickBot="1" x14ac:dyDescent="0.25">
      <c r="A14" s="438">
        <v>12</v>
      </c>
      <c r="B14" s="1" t="s">
        <v>207</v>
      </c>
      <c r="C14" s="1" t="str">
        <f t="shared" si="8"/>
        <v>ian vague</v>
      </c>
      <c r="D14" s="1" t="s">
        <v>124</v>
      </c>
      <c r="E14" s="11" t="s">
        <v>208</v>
      </c>
      <c r="F14" s="11"/>
      <c r="G14" s="1" t="s">
        <v>209</v>
      </c>
      <c r="H14" s="274" t="str">
        <f t="shared" si="0"/>
        <v/>
      </c>
      <c r="I14" s="274" t="str">
        <f t="shared" si="0"/>
        <v/>
      </c>
      <c r="J14" s="274" t="str">
        <f t="shared" si="0"/>
        <v/>
      </c>
      <c r="K14" s="274" t="str">
        <f t="shared" si="0"/>
        <v/>
      </c>
      <c r="L14" s="274" t="str">
        <f t="shared" si="0"/>
        <v/>
      </c>
      <c r="M14" s="274" t="str">
        <f t="shared" si="0"/>
        <v/>
      </c>
      <c r="N14" s="274">
        <f t="shared" si="0"/>
        <v>75</v>
      </c>
      <c r="O14" s="274" t="str">
        <f t="shared" si="0"/>
        <v/>
      </c>
      <c r="P14" s="274" t="str">
        <f t="shared" si="0"/>
        <v/>
      </c>
      <c r="Q14" s="274" t="str">
        <f t="shared" si="0"/>
        <v/>
      </c>
      <c r="R14" s="274" t="str">
        <f t="shared" si="0"/>
        <v/>
      </c>
      <c r="S14" s="274" t="str">
        <f t="shared" si="0"/>
        <v/>
      </c>
      <c r="T14" s="275" t="str">
        <f t="shared" si="0"/>
        <v/>
      </c>
      <c r="U14" s="133">
        <f t="shared" si="1"/>
        <v>75</v>
      </c>
      <c r="V14" s="119">
        <f t="shared" si="12"/>
        <v>-30</v>
      </c>
      <c r="W14" s="107">
        <f t="shared" si="13"/>
        <v>91.527999999999992</v>
      </c>
      <c r="X14" s="131">
        <f t="shared" si="14"/>
        <v>4.7860000000000014</v>
      </c>
      <c r="Y14" s="70">
        <f t="shared" si="11"/>
        <v>-10</v>
      </c>
      <c r="Z14" s="207">
        <f t="shared" si="4"/>
        <v>4</v>
      </c>
      <c r="AA14" s="120">
        <f t="shared" si="5"/>
        <v>7</v>
      </c>
      <c r="AB14" s="120">
        <f>IF($AA14="n/a","",IFERROR(COUNTIF($AA$2:$AA14,"="&amp;AA14),""))</f>
        <v>2</v>
      </c>
      <c r="AC14" s="120">
        <f>COUNTIF($Z$2:Z13,"&lt;"&amp;Z14)</f>
        <v>2</v>
      </c>
      <c r="AD14" s="130">
        <f t="shared" si="6"/>
        <v>45</v>
      </c>
      <c r="AE14" s="133">
        <f t="shared" si="7"/>
        <v>35</v>
      </c>
      <c r="AG14" s="176" t="s">
        <v>14</v>
      </c>
      <c r="AH14" s="409" t="s">
        <v>81</v>
      </c>
      <c r="AI14" s="410">
        <v>9.4504629629629626E-4</v>
      </c>
    </row>
    <row r="15" spans="1:35" x14ac:dyDescent="0.2">
      <c r="A15" s="438">
        <v>41</v>
      </c>
      <c r="B15" s="1" t="s">
        <v>210</v>
      </c>
      <c r="C15" s="1" t="str">
        <f t="shared" si="8"/>
        <v>max lloyd</v>
      </c>
      <c r="D15" s="1" t="s">
        <v>21</v>
      </c>
      <c r="E15" s="11" t="s">
        <v>211</v>
      </c>
      <c r="F15" s="11"/>
      <c r="G15" s="1" t="s">
        <v>111</v>
      </c>
      <c r="H15" s="167" t="str">
        <f t="shared" si="0"/>
        <v/>
      </c>
      <c r="I15" s="167" t="str">
        <f t="shared" si="0"/>
        <v/>
      </c>
      <c r="J15" s="167" t="str">
        <f t="shared" si="0"/>
        <v/>
      </c>
      <c r="K15" s="167" t="str">
        <f t="shared" si="0"/>
        <v/>
      </c>
      <c r="L15" s="167" t="str">
        <f t="shared" si="0"/>
        <v/>
      </c>
      <c r="M15" s="167" t="str">
        <f t="shared" si="0"/>
        <v/>
      </c>
      <c r="N15" s="167" t="str">
        <f t="shared" si="0"/>
        <v/>
      </c>
      <c r="O15" s="167" t="str">
        <f t="shared" si="0"/>
        <v/>
      </c>
      <c r="P15" s="167" t="str">
        <f t="shared" si="0"/>
        <v/>
      </c>
      <c r="Q15" s="167">
        <f t="shared" si="0"/>
        <v>60</v>
      </c>
      <c r="R15" s="167" t="str">
        <f t="shared" si="0"/>
        <v/>
      </c>
      <c r="S15" s="167" t="str">
        <f t="shared" si="0"/>
        <v/>
      </c>
      <c r="T15" s="177" t="str">
        <f t="shared" si="0"/>
        <v/>
      </c>
      <c r="U15" s="133">
        <f t="shared" si="1"/>
        <v>60</v>
      </c>
      <c r="V15" s="119">
        <f t="shared" si="12"/>
        <v>0</v>
      </c>
      <c r="W15" s="107">
        <f t="shared" si="13"/>
        <v>94.348000000000013</v>
      </c>
      <c r="X15" s="131">
        <f t="shared" si="14"/>
        <v>2.2749999999999773</v>
      </c>
      <c r="Y15" s="70">
        <f t="shared" si="11"/>
        <v>-10</v>
      </c>
      <c r="Z15" s="207">
        <f t="shared" si="4"/>
        <v>2</v>
      </c>
      <c r="AA15" s="120">
        <f t="shared" si="5"/>
        <v>4</v>
      </c>
      <c r="AB15" s="120">
        <f>IF($AA15="n/a","",IFERROR(COUNTIF($AA$2:$AA15,"="&amp;AA15),""))</f>
        <v>3</v>
      </c>
      <c r="AC15" s="120">
        <f>COUNTIF($Z$2:Z14,"&lt;"&amp;Z15)</f>
        <v>0</v>
      </c>
      <c r="AD15" s="130">
        <f t="shared" si="6"/>
        <v>60</v>
      </c>
      <c r="AE15" s="133">
        <f t="shared" si="7"/>
        <v>50</v>
      </c>
    </row>
    <row r="16" spans="1:35" x14ac:dyDescent="0.2">
      <c r="A16" s="438">
        <v>77</v>
      </c>
      <c r="B16" s="1" t="s">
        <v>212</v>
      </c>
      <c r="C16" s="1" t="str">
        <f t="shared" si="8"/>
        <v>simeon ouzas</v>
      </c>
      <c r="D16" s="1" t="s">
        <v>5</v>
      </c>
      <c r="E16" s="11" t="s">
        <v>213</v>
      </c>
      <c r="F16" s="11"/>
      <c r="G16" s="1" t="s">
        <v>107</v>
      </c>
      <c r="H16" s="167" t="str">
        <f t="shared" si="0"/>
        <v/>
      </c>
      <c r="I16" s="167" t="str">
        <f t="shared" si="0"/>
        <v/>
      </c>
      <c r="J16" s="167" t="str">
        <f t="shared" si="0"/>
        <v/>
      </c>
      <c r="K16" s="167" t="str">
        <f t="shared" si="0"/>
        <v/>
      </c>
      <c r="L16" s="167" t="str">
        <f t="shared" si="0"/>
        <v/>
      </c>
      <c r="M16" s="167" t="str">
        <f t="shared" si="0"/>
        <v/>
      </c>
      <c r="N16" s="167" t="str">
        <f t="shared" si="0"/>
        <v/>
      </c>
      <c r="O16" s="167" t="str">
        <f t="shared" si="0"/>
        <v/>
      </c>
      <c r="P16" s="167" t="str">
        <f t="shared" si="0"/>
        <v/>
      </c>
      <c r="Q16" s="167" t="str">
        <f t="shared" si="0"/>
        <v/>
      </c>
      <c r="R16" s="167" t="str">
        <f t="shared" si="0"/>
        <v/>
      </c>
      <c r="S16" s="167">
        <f t="shared" si="0"/>
        <v>100</v>
      </c>
      <c r="T16" s="177" t="str">
        <f t="shared" si="0"/>
        <v/>
      </c>
      <c r="U16" s="133">
        <f t="shared" si="1"/>
        <v>100</v>
      </c>
      <c r="V16" s="119">
        <f t="shared" si="12"/>
        <v>0</v>
      </c>
      <c r="W16" s="107">
        <f t="shared" si="13"/>
        <v>95.12</v>
      </c>
      <c r="X16" s="131">
        <f t="shared" si="14"/>
        <v>1.5889999999999986</v>
      </c>
      <c r="Y16" s="70">
        <f t="shared" si="11"/>
        <v>-5</v>
      </c>
      <c r="Z16" s="207">
        <f t="shared" si="4"/>
        <v>1</v>
      </c>
      <c r="AA16" s="120">
        <f t="shared" si="5"/>
        <v>2</v>
      </c>
      <c r="AB16" s="120">
        <f>IF($AA16="n/a","",IFERROR(COUNTIF($AA$2:$AA16,"="&amp;AA16),""))</f>
        <v>1</v>
      </c>
      <c r="AC16" s="120">
        <f>COUNTIF($Z$2:Z15,"&lt;"&amp;Z16)</f>
        <v>0</v>
      </c>
      <c r="AD16" s="130">
        <f t="shared" si="6"/>
        <v>100</v>
      </c>
      <c r="AE16" s="133">
        <f t="shared" si="7"/>
        <v>95</v>
      </c>
    </row>
    <row r="17" spans="1:31" x14ac:dyDescent="0.2">
      <c r="A17" s="438">
        <v>36</v>
      </c>
      <c r="B17" s="1" t="s">
        <v>214</v>
      </c>
      <c r="C17" s="1" t="str">
        <f t="shared" si="8"/>
        <v>andrew potter</v>
      </c>
      <c r="D17" s="1" t="s">
        <v>41</v>
      </c>
      <c r="E17" s="11" t="s">
        <v>215</v>
      </c>
      <c r="F17" s="11"/>
      <c r="G17" s="1" t="s">
        <v>209</v>
      </c>
      <c r="H17" s="278" t="str">
        <f t="shared" si="0"/>
        <v/>
      </c>
      <c r="I17" s="278" t="str">
        <f t="shared" si="0"/>
        <v/>
      </c>
      <c r="J17" s="278" t="str">
        <f t="shared" si="0"/>
        <v/>
      </c>
      <c r="K17" s="278" t="str">
        <f t="shared" si="0"/>
        <v/>
      </c>
      <c r="L17" s="278">
        <f t="shared" si="0"/>
        <v>60</v>
      </c>
      <c r="M17" s="278" t="str">
        <f t="shared" si="0"/>
        <v/>
      </c>
      <c r="N17" s="278" t="str">
        <f t="shared" si="0"/>
        <v/>
      </c>
      <c r="O17" s="278" t="str">
        <f t="shared" si="0"/>
        <v/>
      </c>
      <c r="P17" s="278" t="str">
        <f t="shared" si="0"/>
        <v/>
      </c>
      <c r="Q17" s="278" t="str">
        <f t="shared" si="0"/>
        <v/>
      </c>
      <c r="R17" s="278" t="str">
        <f t="shared" si="0"/>
        <v/>
      </c>
      <c r="S17" s="278" t="str">
        <f t="shared" si="0"/>
        <v/>
      </c>
      <c r="T17" s="279" t="str">
        <f t="shared" si="0"/>
        <v/>
      </c>
      <c r="U17" s="133">
        <f t="shared" si="1"/>
        <v>60</v>
      </c>
      <c r="V17" s="119">
        <f t="shared" si="12"/>
        <v>-45</v>
      </c>
      <c r="W17" s="107">
        <f t="shared" si="13"/>
        <v>89.647000000000006</v>
      </c>
      <c r="X17" s="131">
        <f t="shared" si="14"/>
        <v>8.3929999999999865</v>
      </c>
      <c r="Y17" s="70">
        <f t="shared" si="11"/>
        <v>-10</v>
      </c>
      <c r="Z17" s="207">
        <f t="shared" si="4"/>
        <v>5</v>
      </c>
      <c r="AA17" s="120">
        <f t="shared" si="5"/>
        <v>9</v>
      </c>
      <c r="AB17" s="120">
        <f>IF($AA17="n/a","",IFERROR(COUNTIF($AA$2:$AA17,"="&amp;AA17),""))</f>
        <v>3</v>
      </c>
      <c r="AC17" s="120">
        <f>COUNTIF($Z$2:Z16,"&lt;"&amp;Z17)</f>
        <v>7</v>
      </c>
      <c r="AD17" s="130">
        <f t="shared" si="6"/>
        <v>15</v>
      </c>
      <c r="AE17" s="133">
        <f t="shared" si="7"/>
        <v>5</v>
      </c>
    </row>
    <row r="18" spans="1:31" x14ac:dyDescent="0.2">
      <c r="A18" s="438">
        <v>99</v>
      </c>
      <c r="B18" s="1" t="s">
        <v>216</v>
      </c>
      <c r="C18" s="1" t="str">
        <f t="shared" si="8"/>
        <v>adrian zadro</v>
      </c>
      <c r="D18" s="1" t="s">
        <v>5</v>
      </c>
      <c r="E18" s="11" t="s">
        <v>217</v>
      </c>
      <c r="F18" s="11"/>
      <c r="G18" s="1" t="s">
        <v>198</v>
      </c>
      <c r="H18" s="167" t="str">
        <f t="shared" ref="H18:T29" si="15">IF($D18=H$1,$U18,"")</f>
        <v/>
      </c>
      <c r="I18" s="167" t="str">
        <f t="shared" si="15"/>
        <v/>
      </c>
      <c r="J18" s="167" t="str">
        <f t="shared" si="15"/>
        <v/>
      </c>
      <c r="K18" s="167" t="str">
        <f t="shared" si="15"/>
        <v/>
      </c>
      <c r="L18" s="167" t="str">
        <f t="shared" si="15"/>
        <v/>
      </c>
      <c r="M18" s="167" t="str">
        <f t="shared" si="15"/>
        <v/>
      </c>
      <c r="N18" s="167" t="str">
        <f t="shared" si="15"/>
        <v/>
      </c>
      <c r="O18" s="167" t="str">
        <f t="shared" si="15"/>
        <v/>
      </c>
      <c r="P18" s="167" t="str">
        <f t="shared" si="15"/>
        <v/>
      </c>
      <c r="Q18" s="167" t="str">
        <f t="shared" si="15"/>
        <v/>
      </c>
      <c r="R18" s="167" t="str">
        <f t="shared" si="15"/>
        <v/>
      </c>
      <c r="S18" s="167">
        <f t="shared" si="15"/>
        <v>75</v>
      </c>
      <c r="T18" s="177" t="str">
        <f t="shared" si="15"/>
        <v/>
      </c>
      <c r="U18" s="133">
        <f t="shared" si="1"/>
        <v>75</v>
      </c>
      <c r="V18" s="119">
        <f t="shared" si="12"/>
        <v>0</v>
      </c>
      <c r="W18" s="107">
        <f t="shared" si="13"/>
        <v>95.12</v>
      </c>
      <c r="X18" s="131">
        <f t="shared" si="14"/>
        <v>3.2090000000000032</v>
      </c>
      <c r="Y18" s="70">
        <f t="shared" si="11"/>
        <v>-10</v>
      </c>
      <c r="Z18" s="207">
        <f t="shared" si="4"/>
        <v>1</v>
      </c>
      <c r="AA18" s="120">
        <f t="shared" si="5"/>
        <v>2</v>
      </c>
      <c r="AB18" s="120">
        <f>IF($AA18="n/a","",IFERROR(COUNTIF($AA$2:$AA18,"="&amp;AA18),""))</f>
        <v>2</v>
      </c>
      <c r="AC18" s="120">
        <f>COUNTIF($Z$2:Z17,"&lt;"&amp;Z18)</f>
        <v>0</v>
      </c>
      <c r="AD18" s="130">
        <f t="shared" si="6"/>
        <v>75</v>
      </c>
      <c r="AE18" s="133">
        <f t="shared" si="7"/>
        <v>65</v>
      </c>
    </row>
    <row r="19" spans="1:31" x14ac:dyDescent="0.2">
      <c r="A19" s="438">
        <v>17</v>
      </c>
      <c r="B19" s="1" t="s">
        <v>218</v>
      </c>
      <c r="C19" s="1" t="str">
        <f t="shared" si="8"/>
        <v>craig baird</v>
      </c>
      <c r="D19" s="1" t="s">
        <v>4</v>
      </c>
      <c r="E19" s="11" t="s">
        <v>219</v>
      </c>
      <c r="F19" s="11"/>
      <c r="G19" s="1" t="s">
        <v>111</v>
      </c>
      <c r="H19" s="167" t="str">
        <f t="shared" si="15"/>
        <v/>
      </c>
      <c r="I19" s="167" t="str">
        <f t="shared" si="15"/>
        <v/>
      </c>
      <c r="J19" s="167" t="str">
        <f t="shared" si="15"/>
        <v/>
      </c>
      <c r="K19" s="167" t="str">
        <f t="shared" si="15"/>
        <v/>
      </c>
      <c r="L19" s="167" t="str">
        <f t="shared" si="15"/>
        <v/>
      </c>
      <c r="M19" s="167" t="str">
        <f t="shared" si="15"/>
        <v/>
      </c>
      <c r="N19" s="167" t="str">
        <f t="shared" si="15"/>
        <v/>
      </c>
      <c r="O19" s="167" t="str">
        <f t="shared" si="15"/>
        <v/>
      </c>
      <c r="P19" s="167">
        <f t="shared" si="15"/>
        <v>100</v>
      </c>
      <c r="Q19" s="167" t="str">
        <f t="shared" si="15"/>
        <v/>
      </c>
      <c r="R19" s="167" t="str">
        <f t="shared" si="15"/>
        <v/>
      </c>
      <c r="S19" s="167" t="str">
        <f t="shared" si="15"/>
        <v/>
      </c>
      <c r="T19" s="177" t="str">
        <f t="shared" si="15"/>
        <v/>
      </c>
      <c r="U19" s="133">
        <f t="shared" si="1"/>
        <v>100</v>
      </c>
      <c r="V19" s="119">
        <f t="shared" si="12"/>
        <v>-85</v>
      </c>
      <c r="W19" s="107">
        <f t="shared" si="13"/>
        <v>91.527999999999992</v>
      </c>
      <c r="X19" s="131">
        <f t="shared" si="14"/>
        <v>7.3850000000000051</v>
      </c>
      <c r="Y19" s="70">
        <f t="shared" si="11"/>
        <v>-10</v>
      </c>
      <c r="Z19" s="207">
        <f t="shared" si="4"/>
        <v>3</v>
      </c>
      <c r="AA19" s="120">
        <f t="shared" si="5"/>
        <v>5</v>
      </c>
      <c r="AB19" s="120">
        <f>IF($AA19="n/a","",IFERROR(COUNTIF($AA$2:$AA19,"="&amp;AA19),""))</f>
        <v>1</v>
      </c>
      <c r="AC19" s="120">
        <f>COUNTIF($Z$2:Z18,"&lt;"&amp;Z19)</f>
        <v>5</v>
      </c>
      <c r="AD19" s="130">
        <f t="shared" si="6"/>
        <v>15</v>
      </c>
      <c r="AE19" s="133">
        <f t="shared" si="7"/>
        <v>5</v>
      </c>
    </row>
    <row r="20" spans="1:31" x14ac:dyDescent="0.2">
      <c r="A20" s="438">
        <v>5</v>
      </c>
      <c r="B20" s="1" t="s">
        <v>220</v>
      </c>
      <c r="C20" s="1" t="str">
        <f t="shared" si="8"/>
        <v>john reid</v>
      </c>
      <c r="D20" s="1" t="s">
        <v>91</v>
      </c>
      <c r="E20" s="11" t="s">
        <v>221</v>
      </c>
      <c r="F20" s="11"/>
      <c r="G20" s="1" t="s">
        <v>183</v>
      </c>
      <c r="H20" s="167" t="str">
        <f t="shared" si="15"/>
        <v/>
      </c>
      <c r="I20" s="167" t="str">
        <f t="shared" si="15"/>
        <v/>
      </c>
      <c r="J20" s="167" t="str">
        <f t="shared" si="15"/>
        <v/>
      </c>
      <c r="K20" s="167" t="str">
        <f t="shared" si="15"/>
        <v/>
      </c>
      <c r="L20" s="167" t="str">
        <f t="shared" si="15"/>
        <v/>
      </c>
      <c r="M20" s="167" t="str">
        <f t="shared" si="15"/>
        <v/>
      </c>
      <c r="N20" s="167" t="str">
        <f t="shared" si="15"/>
        <v/>
      </c>
      <c r="O20" s="167" t="str">
        <f t="shared" si="15"/>
        <v/>
      </c>
      <c r="P20" s="167" t="str">
        <f t="shared" si="15"/>
        <v/>
      </c>
      <c r="Q20" s="167" t="str">
        <f t="shared" si="15"/>
        <v/>
      </c>
      <c r="R20" s="167" t="str">
        <f t="shared" si="15"/>
        <v/>
      </c>
      <c r="S20" s="167" t="str">
        <f t="shared" si="15"/>
        <v/>
      </c>
      <c r="T20" s="177" t="str">
        <f t="shared" si="15"/>
        <v/>
      </c>
      <c r="U20" s="133">
        <f t="shared" si="1"/>
        <v>0</v>
      </c>
      <c r="V20" s="119"/>
      <c r="W20" s="107"/>
      <c r="X20" s="131"/>
      <c r="Y20" s="70"/>
      <c r="Z20" s="207" t="str">
        <f t="shared" si="4"/>
        <v>n/a</v>
      </c>
      <c r="AA20" s="120" t="str">
        <f t="shared" si="5"/>
        <v>n/a</v>
      </c>
      <c r="AB20" s="120" t="str">
        <f>IF($AA20="n/a","",IFERROR(COUNTIF($AA$2:$AA20,"="&amp;AA20),""))</f>
        <v/>
      </c>
      <c r="AC20" s="120">
        <f>COUNTIF($Z$2:Z19,"&lt;"&amp;Z20)</f>
        <v>0</v>
      </c>
      <c r="AD20" s="130">
        <f t="shared" si="6"/>
        <v>0</v>
      </c>
      <c r="AE20" s="133">
        <f t="shared" si="7"/>
        <v>0</v>
      </c>
    </row>
    <row r="21" spans="1:31" x14ac:dyDescent="0.2">
      <c r="A21" s="438">
        <v>68</v>
      </c>
      <c r="B21" s="1" t="s">
        <v>222</v>
      </c>
      <c r="C21" s="1" t="str">
        <f t="shared" si="8"/>
        <v>craig girvan</v>
      </c>
      <c r="D21" s="1" t="s">
        <v>124</v>
      </c>
      <c r="E21" s="11" t="s">
        <v>223</v>
      </c>
      <c r="F21" s="11"/>
      <c r="G21" s="1" t="s">
        <v>224</v>
      </c>
      <c r="H21" s="167" t="str">
        <f t="shared" si="15"/>
        <v/>
      </c>
      <c r="I21" s="167" t="str">
        <f t="shared" si="15"/>
        <v/>
      </c>
      <c r="J21" s="167" t="str">
        <f t="shared" si="15"/>
        <v/>
      </c>
      <c r="K21" s="167" t="str">
        <f t="shared" si="15"/>
        <v/>
      </c>
      <c r="L21" s="167" t="str">
        <f t="shared" si="15"/>
        <v/>
      </c>
      <c r="M21" s="167" t="str">
        <f t="shared" si="15"/>
        <v/>
      </c>
      <c r="N21" s="167">
        <f t="shared" si="15"/>
        <v>60</v>
      </c>
      <c r="O21" s="167" t="str">
        <f t="shared" si="15"/>
        <v/>
      </c>
      <c r="P21" s="167" t="str">
        <f t="shared" si="15"/>
        <v/>
      </c>
      <c r="Q21" s="167" t="str">
        <f t="shared" si="15"/>
        <v/>
      </c>
      <c r="R21" s="167" t="str">
        <f t="shared" si="15"/>
        <v/>
      </c>
      <c r="S21" s="167" t="str">
        <f t="shared" si="15"/>
        <v/>
      </c>
      <c r="T21" s="177" t="str">
        <f t="shared" si="15"/>
        <v/>
      </c>
      <c r="U21" s="133">
        <f t="shared" si="1"/>
        <v>60</v>
      </c>
      <c r="V21" s="119">
        <f t="shared" si="12"/>
        <v>-45</v>
      </c>
      <c r="W21" s="107">
        <f>IFERROR(VLOOKUP(D21,BenchmarksRd1,3,0)*86400,"")</f>
        <v>91.527999999999992</v>
      </c>
      <c r="X21" s="131">
        <f t="shared" si="14"/>
        <v>7.4890000000000043</v>
      </c>
      <c r="Y21" s="70">
        <f t="shared" si="11"/>
        <v>-10</v>
      </c>
      <c r="Z21" s="207">
        <f t="shared" si="4"/>
        <v>4</v>
      </c>
      <c r="AA21" s="120">
        <f t="shared" si="5"/>
        <v>7</v>
      </c>
      <c r="AB21" s="120">
        <f>IF($AA21="n/a","",IFERROR(COUNTIF($AA$2:$AA21,"="&amp;AA21),""))</f>
        <v>3</v>
      </c>
      <c r="AC21" s="120">
        <f>COUNTIF($Z$2:Z20,"&lt;"&amp;Z21)</f>
        <v>6</v>
      </c>
      <c r="AD21" s="130">
        <f t="shared" si="6"/>
        <v>15</v>
      </c>
      <c r="AE21" s="133">
        <f t="shared" si="7"/>
        <v>5</v>
      </c>
    </row>
    <row r="22" spans="1:31" x14ac:dyDescent="0.2">
      <c r="A22" s="438">
        <v>48</v>
      </c>
      <c r="B22" s="1" t="s">
        <v>225</v>
      </c>
      <c r="C22" s="1" t="str">
        <f t="shared" si="8"/>
        <v>wayne scanlan</v>
      </c>
      <c r="D22" s="1" t="s">
        <v>91</v>
      </c>
      <c r="E22" s="11" t="s">
        <v>226</v>
      </c>
      <c r="F22" s="11"/>
      <c r="G22" s="1" t="s">
        <v>107</v>
      </c>
      <c r="H22" s="274" t="str">
        <f t="shared" si="15"/>
        <v/>
      </c>
      <c r="I22" s="274" t="str">
        <f t="shared" si="15"/>
        <v/>
      </c>
      <c r="J22" s="274" t="str">
        <f t="shared" si="15"/>
        <v/>
      </c>
      <c r="K22" s="274" t="str">
        <f t="shared" si="15"/>
        <v/>
      </c>
      <c r="L22" s="274" t="str">
        <f t="shared" si="15"/>
        <v/>
      </c>
      <c r="M22" s="274" t="str">
        <f t="shared" si="15"/>
        <v/>
      </c>
      <c r="N22" s="274" t="str">
        <f t="shared" si="15"/>
        <v/>
      </c>
      <c r="O22" s="274" t="str">
        <f t="shared" si="15"/>
        <v/>
      </c>
      <c r="P22" s="274" t="str">
        <f t="shared" si="15"/>
        <v/>
      </c>
      <c r="Q22" s="274" t="str">
        <f t="shared" si="15"/>
        <v/>
      </c>
      <c r="R22" s="274" t="str">
        <f t="shared" si="15"/>
        <v/>
      </c>
      <c r="S22" s="274" t="str">
        <f t="shared" si="15"/>
        <v/>
      </c>
      <c r="T22" s="275" t="str">
        <f t="shared" si="15"/>
        <v/>
      </c>
      <c r="U22" s="133">
        <f t="shared" si="1"/>
        <v>0</v>
      </c>
      <c r="V22" s="119"/>
      <c r="W22" s="107"/>
      <c r="X22" s="131"/>
      <c r="Y22" s="70"/>
      <c r="Z22" s="207" t="str">
        <f t="shared" ref="Z22" si="16">IFERROR(VLOOKUP(D22,Class2019,4,0),"n/a")</f>
        <v>n/a</v>
      </c>
      <c r="AA22" s="120" t="str">
        <f t="shared" ref="AA22" si="17">IFERROR(VLOOKUP(D22,Class2019,3,0),"n/a")</f>
        <v>n/a</v>
      </c>
      <c r="AB22" s="120" t="str">
        <f>IF($AA22="n/a","",IFERROR(COUNTIF($AA$2:$AA22,"="&amp;AA22),""))</f>
        <v/>
      </c>
      <c r="AC22" s="120">
        <f>COUNTIF($Z$2:Z20,"&lt;"&amp;Z22)</f>
        <v>0</v>
      </c>
      <c r="AD22" s="130">
        <f t="shared" ref="AD22" si="18">IF($AA22="n/a",0,IFERROR(VLOOKUP(AB22+AC22,Points2019,2,0),15))</f>
        <v>0</v>
      </c>
      <c r="AE22" s="133">
        <f t="shared" ref="AE22" si="19">(U22+V22+Y22)</f>
        <v>0</v>
      </c>
    </row>
    <row r="23" spans="1:31" x14ac:dyDescent="0.2">
      <c r="A23" s="438">
        <v>41</v>
      </c>
      <c r="B23" s="1" t="s">
        <v>227</v>
      </c>
      <c r="C23" s="1" t="str">
        <f t="shared" si="8"/>
        <v>john downes</v>
      </c>
      <c r="D23" s="1" t="s">
        <v>5</v>
      </c>
      <c r="E23" s="11" t="s">
        <v>228</v>
      </c>
      <c r="F23" s="11"/>
      <c r="G23" s="1" t="s">
        <v>229</v>
      </c>
      <c r="H23" s="274" t="str">
        <f t="shared" si="15"/>
        <v/>
      </c>
      <c r="I23" s="274" t="str">
        <f t="shared" si="15"/>
        <v/>
      </c>
      <c r="J23" s="274" t="str">
        <f t="shared" si="15"/>
        <v/>
      </c>
      <c r="K23" s="274" t="str">
        <f t="shared" si="15"/>
        <v/>
      </c>
      <c r="L23" s="274" t="str">
        <f t="shared" si="15"/>
        <v/>
      </c>
      <c r="M23" s="274" t="str">
        <f t="shared" si="15"/>
        <v/>
      </c>
      <c r="N23" s="274" t="str">
        <f t="shared" si="15"/>
        <v/>
      </c>
      <c r="O23" s="274" t="str">
        <f t="shared" si="15"/>
        <v/>
      </c>
      <c r="P23" s="274" t="str">
        <f t="shared" si="15"/>
        <v/>
      </c>
      <c r="Q23" s="274" t="str">
        <f t="shared" si="15"/>
        <v/>
      </c>
      <c r="R23" s="274" t="str">
        <f t="shared" si="15"/>
        <v/>
      </c>
      <c r="S23" s="274">
        <f t="shared" si="15"/>
        <v>60</v>
      </c>
      <c r="T23" s="275" t="str">
        <f t="shared" si="15"/>
        <v/>
      </c>
      <c r="U23" s="133">
        <f t="shared" si="1"/>
        <v>60</v>
      </c>
      <c r="V23" s="119">
        <f t="shared" si="12"/>
        <v>0</v>
      </c>
      <c r="W23" s="107">
        <f>IFERROR(VLOOKUP(D23,BenchmarksRd1,3,0)*86400,"")</f>
        <v>95.12</v>
      </c>
      <c r="X23" s="131">
        <f t="shared" si="14"/>
        <v>5.2169999999999987</v>
      </c>
      <c r="Y23" s="70">
        <f t="shared" si="11"/>
        <v>-10</v>
      </c>
      <c r="Z23" s="207">
        <f t="shared" si="4"/>
        <v>1</v>
      </c>
      <c r="AA23" s="120">
        <f t="shared" si="5"/>
        <v>2</v>
      </c>
      <c r="AB23" s="120">
        <f>IF($AA23="n/a","",IFERROR(COUNTIF($AA$2:$AA23,"="&amp;AA23),""))</f>
        <v>3</v>
      </c>
      <c r="AC23" s="120">
        <f>COUNTIF($Z$2:Z21,"&lt;"&amp;Z23)</f>
        <v>0</v>
      </c>
      <c r="AD23" s="130">
        <f t="shared" si="6"/>
        <v>60</v>
      </c>
      <c r="AE23" s="133">
        <f t="shared" si="7"/>
        <v>50</v>
      </c>
    </row>
    <row r="24" spans="1:31" x14ac:dyDescent="0.2">
      <c r="A24" s="438">
        <v>1</v>
      </c>
      <c r="B24" s="1" t="s">
        <v>230</v>
      </c>
      <c r="C24" s="1" t="str">
        <f t="shared" si="8"/>
        <v>peter whitaker</v>
      </c>
      <c r="D24" s="1" t="s">
        <v>91</v>
      </c>
      <c r="E24" s="11" t="s">
        <v>231</v>
      </c>
      <c r="F24" s="11"/>
      <c r="G24" s="1" t="s">
        <v>224</v>
      </c>
      <c r="H24" s="167" t="str">
        <f t="shared" si="15"/>
        <v/>
      </c>
      <c r="I24" s="167" t="str">
        <f t="shared" si="15"/>
        <v/>
      </c>
      <c r="J24" s="167" t="str">
        <f t="shared" si="15"/>
        <v/>
      </c>
      <c r="K24" s="167" t="str">
        <f t="shared" si="15"/>
        <v/>
      </c>
      <c r="L24" s="167" t="str">
        <f t="shared" si="15"/>
        <v/>
      </c>
      <c r="M24" s="167" t="str">
        <f t="shared" si="15"/>
        <v/>
      </c>
      <c r="N24" s="167" t="str">
        <f t="shared" si="15"/>
        <v/>
      </c>
      <c r="O24" s="167" t="str">
        <f t="shared" si="15"/>
        <v/>
      </c>
      <c r="P24" s="167" t="str">
        <f t="shared" si="15"/>
        <v/>
      </c>
      <c r="Q24" s="167" t="str">
        <f t="shared" si="15"/>
        <v/>
      </c>
      <c r="R24" s="167" t="str">
        <f t="shared" si="15"/>
        <v/>
      </c>
      <c r="S24" s="167" t="str">
        <f t="shared" si="15"/>
        <v/>
      </c>
      <c r="T24" s="177" t="str">
        <f t="shared" si="15"/>
        <v/>
      </c>
      <c r="U24" s="133">
        <f t="shared" si="1"/>
        <v>0</v>
      </c>
      <c r="V24" s="119"/>
      <c r="W24" s="107"/>
      <c r="X24" s="131"/>
      <c r="Y24" s="70"/>
      <c r="Z24" s="207" t="str">
        <f t="shared" si="4"/>
        <v>n/a</v>
      </c>
      <c r="AA24" s="120" t="str">
        <f t="shared" si="5"/>
        <v>n/a</v>
      </c>
      <c r="AB24" s="120" t="str">
        <f>IF($AA24="n/a","",IFERROR(COUNTIF($AA$2:$AA24,"="&amp;AA24),""))</f>
        <v/>
      </c>
      <c r="AC24" s="120">
        <f>COUNTIF($Z$2:Z23,"&lt;"&amp;Z24)</f>
        <v>0</v>
      </c>
      <c r="AD24" s="130">
        <f t="shared" si="6"/>
        <v>0</v>
      </c>
      <c r="AE24" s="133">
        <f t="shared" si="7"/>
        <v>0</v>
      </c>
    </row>
    <row r="25" spans="1:31" x14ac:dyDescent="0.2">
      <c r="A25" s="438">
        <v>56</v>
      </c>
      <c r="B25" s="1" t="s">
        <v>232</v>
      </c>
      <c r="C25" s="1" t="str">
        <f t="shared" si="8"/>
        <v>john mcbreen</v>
      </c>
      <c r="D25" s="1" t="s">
        <v>40</v>
      </c>
      <c r="E25" s="11" t="s">
        <v>233</v>
      </c>
      <c r="F25" s="11"/>
      <c r="G25" s="1" t="s">
        <v>209</v>
      </c>
      <c r="H25" s="167" t="str">
        <f t="shared" si="15"/>
        <v/>
      </c>
      <c r="I25" s="167" t="str">
        <f t="shared" si="15"/>
        <v/>
      </c>
      <c r="J25" s="167" t="str">
        <f t="shared" si="15"/>
        <v/>
      </c>
      <c r="K25" s="167" t="str">
        <f t="shared" si="15"/>
        <v/>
      </c>
      <c r="L25" s="167" t="str">
        <f t="shared" si="15"/>
        <v/>
      </c>
      <c r="M25" s="167" t="str">
        <f t="shared" si="15"/>
        <v/>
      </c>
      <c r="N25" s="167" t="str">
        <f t="shared" si="15"/>
        <v/>
      </c>
      <c r="O25" s="167">
        <f t="shared" si="15"/>
        <v>100</v>
      </c>
      <c r="P25" s="167" t="str">
        <f t="shared" si="15"/>
        <v/>
      </c>
      <c r="Q25" s="167" t="str">
        <f t="shared" si="15"/>
        <v/>
      </c>
      <c r="R25" s="167" t="str">
        <f t="shared" si="15"/>
        <v/>
      </c>
      <c r="S25" s="167" t="str">
        <f t="shared" si="15"/>
        <v/>
      </c>
      <c r="T25" s="177" t="str">
        <f t="shared" si="15"/>
        <v/>
      </c>
      <c r="U25" s="133">
        <f t="shared" si="1"/>
        <v>100</v>
      </c>
      <c r="V25" s="119">
        <f t="shared" si="12"/>
        <v>-85</v>
      </c>
      <c r="W25" s="107">
        <f>IFERROR(VLOOKUP(D25,BenchmarksRd1,3,0)*86400,"")</f>
        <v>91.751999999999995</v>
      </c>
      <c r="X25" s="131">
        <f t="shared" si="14"/>
        <v>12.25</v>
      </c>
      <c r="Y25" s="70">
        <f t="shared" si="11"/>
        <v>-10</v>
      </c>
      <c r="Z25" s="207">
        <f t="shared" si="4"/>
        <v>3</v>
      </c>
      <c r="AA25" s="120">
        <f t="shared" si="5"/>
        <v>6</v>
      </c>
      <c r="AB25" s="120">
        <f>IF($AA25="n/a","",IFERROR(COUNTIF($AA$2:$AA25,"="&amp;AA25),""))</f>
        <v>1</v>
      </c>
      <c r="AC25" s="120">
        <f>COUNTIF($Z$2:Z24,"&lt;"&amp;Z25)</f>
        <v>6</v>
      </c>
      <c r="AD25" s="130">
        <f t="shared" si="6"/>
        <v>15</v>
      </c>
      <c r="AE25" s="133">
        <f t="shared" si="7"/>
        <v>5</v>
      </c>
    </row>
    <row r="26" spans="1:31" x14ac:dyDescent="0.2">
      <c r="A26" s="438">
        <v>28</v>
      </c>
      <c r="B26" s="1" t="s">
        <v>234</v>
      </c>
      <c r="C26" s="1" t="str">
        <f t="shared" si="8"/>
        <v>james kent</v>
      </c>
      <c r="D26" s="1" t="s">
        <v>91</v>
      </c>
      <c r="E26" s="11" t="s">
        <v>235</v>
      </c>
      <c r="F26" s="11"/>
      <c r="G26" s="1" t="s">
        <v>236</v>
      </c>
      <c r="H26" s="167" t="str">
        <f t="shared" si="15"/>
        <v/>
      </c>
      <c r="I26" s="167" t="str">
        <f t="shared" si="15"/>
        <v/>
      </c>
      <c r="J26" s="167" t="str">
        <f t="shared" si="15"/>
        <v/>
      </c>
      <c r="K26" s="167" t="str">
        <f t="shared" si="15"/>
        <v/>
      </c>
      <c r="L26" s="167" t="str">
        <f t="shared" si="15"/>
        <v/>
      </c>
      <c r="M26" s="167" t="str">
        <f t="shared" si="15"/>
        <v/>
      </c>
      <c r="N26" s="167" t="str">
        <f t="shared" si="15"/>
        <v/>
      </c>
      <c r="O26" s="167" t="str">
        <f t="shared" si="15"/>
        <v/>
      </c>
      <c r="P26" s="167" t="str">
        <f t="shared" si="15"/>
        <v/>
      </c>
      <c r="Q26" s="167" t="str">
        <f t="shared" si="15"/>
        <v/>
      </c>
      <c r="R26" s="167" t="str">
        <f t="shared" si="15"/>
        <v/>
      </c>
      <c r="S26" s="167" t="str">
        <f t="shared" si="15"/>
        <v/>
      </c>
      <c r="T26" s="177" t="str">
        <f t="shared" si="15"/>
        <v/>
      </c>
      <c r="U26" s="133">
        <f t="shared" si="1"/>
        <v>0</v>
      </c>
      <c r="V26" s="119"/>
      <c r="W26" s="107"/>
      <c r="X26" s="131"/>
      <c r="Y26" s="70"/>
      <c r="Z26" s="207" t="str">
        <f t="shared" si="4"/>
        <v>n/a</v>
      </c>
      <c r="AA26" s="120" t="str">
        <f t="shared" si="5"/>
        <v>n/a</v>
      </c>
      <c r="AB26" s="120" t="str">
        <f>IF($AA26="n/a","",IFERROR(COUNTIF($AA$2:$AA26,"="&amp;AA26),""))</f>
        <v/>
      </c>
      <c r="AC26" s="120">
        <f>COUNTIF($Z$2:Z25,"&lt;"&amp;Z26)</f>
        <v>0</v>
      </c>
      <c r="AD26" s="130">
        <f t="shared" si="6"/>
        <v>0</v>
      </c>
      <c r="AE26" s="133">
        <f t="shared" si="7"/>
        <v>0</v>
      </c>
    </row>
    <row r="27" spans="1:31" x14ac:dyDescent="0.2">
      <c r="A27" s="438">
        <v>18</v>
      </c>
      <c r="B27" s="1" t="s">
        <v>237</v>
      </c>
      <c r="C27" s="1" t="str">
        <f t="shared" si="8"/>
        <v>michael day</v>
      </c>
      <c r="D27" s="1" t="s">
        <v>91</v>
      </c>
      <c r="E27" s="11" t="s">
        <v>238</v>
      </c>
      <c r="F27" s="11"/>
      <c r="G27" s="1" t="s">
        <v>209</v>
      </c>
      <c r="H27" s="167" t="str">
        <f t="shared" si="15"/>
        <v/>
      </c>
      <c r="I27" s="167" t="str">
        <f t="shared" si="15"/>
        <v/>
      </c>
      <c r="J27" s="167" t="str">
        <f t="shared" si="15"/>
        <v/>
      </c>
      <c r="K27" s="167" t="str">
        <f t="shared" si="15"/>
        <v/>
      </c>
      <c r="L27" s="167" t="str">
        <f t="shared" si="15"/>
        <v/>
      </c>
      <c r="M27" s="167" t="str">
        <f t="shared" si="15"/>
        <v/>
      </c>
      <c r="N27" s="167" t="str">
        <f t="shared" si="15"/>
        <v/>
      </c>
      <c r="O27" s="167" t="str">
        <f t="shared" si="15"/>
        <v/>
      </c>
      <c r="P27" s="167" t="str">
        <f t="shared" si="15"/>
        <v/>
      </c>
      <c r="Q27" s="167" t="str">
        <f t="shared" si="15"/>
        <v/>
      </c>
      <c r="R27" s="167" t="str">
        <f t="shared" si="15"/>
        <v/>
      </c>
      <c r="S27" s="167" t="str">
        <f t="shared" si="15"/>
        <v/>
      </c>
      <c r="T27" s="177" t="str">
        <f t="shared" si="15"/>
        <v/>
      </c>
      <c r="U27" s="133">
        <f t="shared" si="1"/>
        <v>0</v>
      </c>
      <c r="V27" s="119"/>
      <c r="W27" s="107"/>
      <c r="X27" s="131"/>
      <c r="Y27" s="70"/>
      <c r="Z27" s="207" t="str">
        <f t="shared" si="4"/>
        <v>n/a</v>
      </c>
      <c r="AA27" s="120" t="str">
        <f t="shared" si="5"/>
        <v>n/a</v>
      </c>
      <c r="AB27" s="120" t="str">
        <f>IF($AA27="n/a","",IFERROR(COUNTIF($AA$2:$AA27,"="&amp;AA27),""))</f>
        <v/>
      </c>
      <c r="AC27" s="120">
        <f>COUNTIF($Z$2:Z26,"&lt;"&amp;Z27)</f>
        <v>0</v>
      </c>
      <c r="AD27" s="130">
        <f t="shared" si="6"/>
        <v>0</v>
      </c>
      <c r="AE27" s="133">
        <f t="shared" si="7"/>
        <v>0</v>
      </c>
    </row>
    <row r="28" spans="1:31" x14ac:dyDescent="0.2">
      <c r="A28" s="438">
        <v>40</v>
      </c>
      <c r="B28" s="1" t="s">
        <v>239</v>
      </c>
      <c r="C28" s="1" t="str">
        <f t="shared" si="8"/>
        <v>robert mason</v>
      </c>
      <c r="D28" s="1" t="s">
        <v>3</v>
      </c>
      <c r="E28" s="11" t="s">
        <v>240</v>
      </c>
      <c r="F28" s="11"/>
      <c r="G28" s="1" t="s">
        <v>209</v>
      </c>
      <c r="H28" s="167" t="str">
        <f t="shared" si="15"/>
        <v/>
      </c>
      <c r="I28" s="167" t="str">
        <f t="shared" si="15"/>
        <v/>
      </c>
      <c r="J28" s="167" t="str">
        <f t="shared" si="15"/>
        <v/>
      </c>
      <c r="K28" s="167" t="str">
        <f t="shared" si="15"/>
        <v/>
      </c>
      <c r="L28" s="167" t="str">
        <f t="shared" si="15"/>
        <v/>
      </c>
      <c r="M28" s="167" t="str">
        <f t="shared" si="15"/>
        <v/>
      </c>
      <c r="N28" s="167" t="str">
        <f t="shared" si="15"/>
        <v/>
      </c>
      <c r="O28" s="167" t="str">
        <f t="shared" si="15"/>
        <v/>
      </c>
      <c r="P28" s="167" t="str">
        <f t="shared" si="15"/>
        <v/>
      </c>
      <c r="Q28" s="167" t="str">
        <f t="shared" si="15"/>
        <v/>
      </c>
      <c r="R28" s="167" t="str">
        <f t="shared" si="15"/>
        <v/>
      </c>
      <c r="S28" s="167" t="str">
        <f t="shared" si="15"/>
        <v/>
      </c>
      <c r="T28" s="177">
        <f t="shared" si="15"/>
        <v>100</v>
      </c>
      <c r="U28" s="133">
        <f t="shared" si="1"/>
        <v>100</v>
      </c>
      <c r="V28" s="119">
        <f t="shared" si="12"/>
        <v>0</v>
      </c>
      <c r="W28" s="107">
        <f>IFERROR(VLOOKUP(D28,BenchmarksRd1,3,0)*86400,"")</f>
        <v>97.106999999999999</v>
      </c>
      <c r="X28" s="131">
        <f t="shared" si="14"/>
        <v>8.304000000000002</v>
      </c>
      <c r="Y28" s="70">
        <f t="shared" si="11"/>
        <v>-10</v>
      </c>
      <c r="Z28" s="207">
        <f t="shared" si="4"/>
        <v>1</v>
      </c>
      <c r="AA28" s="120">
        <f t="shared" si="5"/>
        <v>1</v>
      </c>
      <c r="AB28" s="120">
        <f>IF($AA28="n/a","",IFERROR(COUNTIF($AA$2:$AA28,"="&amp;AA28),""))</f>
        <v>1</v>
      </c>
      <c r="AC28" s="120">
        <f>COUNTIF($Z$2:Z27,"&lt;"&amp;Z28)</f>
        <v>0</v>
      </c>
      <c r="AD28" s="130">
        <f t="shared" si="6"/>
        <v>100</v>
      </c>
      <c r="AE28" s="133">
        <f t="shared" si="7"/>
        <v>90</v>
      </c>
    </row>
    <row r="29" spans="1:31" ht="13.5" thickBot="1" x14ac:dyDescent="0.25">
      <c r="A29" s="439">
        <v>25</v>
      </c>
      <c r="B29" s="179" t="s">
        <v>241</v>
      </c>
      <c r="C29" s="179" t="str">
        <f t="shared" si="8"/>
        <v>jarrah pitt</v>
      </c>
      <c r="D29" s="179" t="s">
        <v>91</v>
      </c>
      <c r="E29" s="440" t="s">
        <v>242</v>
      </c>
      <c r="F29" s="440"/>
      <c r="G29" s="179" t="s">
        <v>243</v>
      </c>
      <c r="H29" s="180" t="str">
        <f t="shared" si="15"/>
        <v/>
      </c>
      <c r="I29" s="180" t="str">
        <f t="shared" si="15"/>
        <v/>
      </c>
      <c r="J29" s="180" t="str">
        <f t="shared" si="15"/>
        <v/>
      </c>
      <c r="K29" s="180" t="str">
        <f t="shared" si="15"/>
        <v/>
      </c>
      <c r="L29" s="180" t="str">
        <f t="shared" si="15"/>
        <v/>
      </c>
      <c r="M29" s="180" t="str">
        <f t="shared" si="15"/>
        <v/>
      </c>
      <c r="N29" s="180" t="str">
        <f t="shared" si="15"/>
        <v/>
      </c>
      <c r="O29" s="180" t="str">
        <f t="shared" si="15"/>
        <v/>
      </c>
      <c r="P29" s="180" t="str">
        <f t="shared" si="15"/>
        <v/>
      </c>
      <c r="Q29" s="180" t="str">
        <f t="shared" si="15"/>
        <v/>
      </c>
      <c r="R29" s="180" t="str">
        <f t="shared" si="15"/>
        <v/>
      </c>
      <c r="S29" s="180" t="str">
        <f t="shared" si="15"/>
        <v/>
      </c>
      <c r="T29" s="181" t="str">
        <f t="shared" si="15"/>
        <v/>
      </c>
      <c r="U29" s="134">
        <f t="shared" si="1"/>
        <v>0</v>
      </c>
      <c r="V29" s="125"/>
      <c r="W29" s="108"/>
      <c r="X29" s="178"/>
      <c r="Y29" s="116"/>
      <c r="Z29" s="208" t="str">
        <f t="shared" si="4"/>
        <v>n/a</v>
      </c>
      <c r="AA29" s="209" t="str">
        <f t="shared" si="5"/>
        <v>n/a</v>
      </c>
      <c r="AB29" s="209" t="str">
        <f>IF($AA29="n/a","",IFERROR(COUNTIF($AA$2:$AA29,"="&amp;AA29),""))</f>
        <v/>
      </c>
      <c r="AC29" s="209">
        <f>COUNTIF($Z$2:Z28,"&lt;"&amp;Z29)</f>
        <v>0</v>
      </c>
      <c r="AD29" s="210">
        <f t="shared" si="6"/>
        <v>0</v>
      </c>
      <c r="AE29" s="134">
        <f t="shared" si="7"/>
        <v>0</v>
      </c>
    </row>
    <row r="30" spans="1:31" ht="13.5" thickBot="1" x14ac:dyDescent="0.25">
      <c r="F30" s="115"/>
      <c r="G30" s="117" t="s">
        <v>26</v>
      </c>
      <c r="H30" s="118">
        <f t="shared" ref="H30:U30" si="20">COUNT(H2:H29)</f>
        <v>1</v>
      </c>
      <c r="I30" s="118">
        <f t="shared" si="20"/>
        <v>0</v>
      </c>
      <c r="J30" s="118">
        <f t="shared" si="20"/>
        <v>1</v>
      </c>
      <c r="K30" s="118">
        <f t="shared" si="20"/>
        <v>2</v>
      </c>
      <c r="L30" s="118">
        <f t="shared" si="20"/>
        <v>3</v>
      </c>
      <c r="M30" s="118">
        <f t="shared" si="20"/>
        <v>1</v>
      </c>
      <c r="N30" s="118">
        <f t="shared" si="20"/>
        <v>3</v>
      </c>
      <c r="O30" s="118">
        <f t="shared" si="20"/>
        <v>1</v>
      </c>
      <c r="P30" s="118">
        <f t="shared" si="20"/>
        <v>1</v>
      </c>
      <c r="Q30" s="118">
        <f>COUNT(Q2:Q29)</f>
        <v>3</v>
      </c>
      <c r="R30" s="118">
        <f>COUNT(R2:R29)</f>
        <v>0</v>
      </c>
      <c r="S30" s="118">
        <f t="shared" si="20"/>
        <v>3</v>
      </c>
      <c r="T30" s="118">
        <f t="shared" si="20"/>
        <v>1</v>
      </c>
      <c r="U30" s="198">
        <f t="shared" si="20"/>
        <v>28</v>
      </c>
      <c r="V30" s="135"/>
      <c r="W30" s="135"/>
      <c r="X30" s="128"/>
      <c r="Y30" s="135"/>
      <c r="Z30" s="135"/>
      <c r="AA30" s="135"/>
      <c r="AB30" s="135"/>
      <c r="AC30" s="135"/>
      <c r="AD30" s="135"/>
      <c r="AE30" s="135"/>
    </row>
    <row r="31" spans="1:31" x14ac:dyDescent="0.2">
      <c r="V31" s="8"/>
      <c r="W31" s="8"/>
      <c r="X31" s="128"/>
      <c r="Y31" s="8"/>
      <c r="Z31" s="8"/>
      <c r="AA31" s="8"/>
      <c r="AB31" s="8"/>
      <c r="AC31" s="8"/>
      <c r="AD31" s="8"/>
      <c r="AE31" s="8"/>
    </row>
    <row r="32" spans="1:31" x14ac:dyDescent="0.2">
      <c r="B32" s="2"/>
      <c r="C32" s="2"/>
      <c r="D32" s="73"/>
      <c r="V32" s="73"/>
      <c r="Z32" s="73"/>
      <c r="AA32" s="73"/>
      <c r="AB32" s="73"/>
      <c r="AC32" s="73"/>
      <c r="AD32" s="73"/>
    </row>
    <row r="35" spans="8:8" x14ac:dyDescent="0.2">
      <c r="H35" s="23"/>
    </row>
  </sheetData>
  <mergeCells count="1">
    <mergeCell ref="AG1:AI1"/>
  </mergeCells>
  <conditionalFormatting sqref="A2:L21 O2:T21 O23:T29 A23:L29 V2:Y29">
    <cfRule type="expression" dxfId="129" priority="40" stopIfTrue="1">
      <formula>$D2="SNA"</formula>
    </cfRule>
    <cfRule type="expression" dxfId="128" priority="41" stopIfTrue="1">
      <formula>$D2="SNB"</formula>
    </cfRule>
    <cfRule type="expression" dxfId="127" priority="42">
      <formula>$D2="SNC"</formula>
    </cfRule>
    <cfRule type="expression" dxfId="126" priority="43">
      <formula>$D2="SND"</formula>
    </cfRule>
    <cfRule type="expression" dxfId="125" priority="44">
      <formula>$D2="NAC"</formula>
    </cfRule>
    <cfRule type="expression" dxfId="124" priority="45">
      <formula>$D2="NBC"</formula>
    </cfRule>
    <cfRule type="expression" dxfId="123" priority="46">
      <formula>$D2="NCC"</formula>
    </cfRule>
    <cfRule type="expression" dxfId="122" priority="47">
      <formula>$D2="NDC"</formula>
    </cfRule>
    <cfRule type="expression" dxfId="121" priority="48">
      <formula>$D2="ABMOD"</formula>
    </cfRule>
    <cfRule type="expression" dxfId="120" priority="49">
      <formula>$D2="CDMOD"</formula>
    </cfRule>
    <cfRule type="expression" dxfId="119" priority="50">
      <formula>$D2="SMOD"</formula>
    </cfRule>
    <cfRule type="expression" dxfId="118" priority="51">
      <formula>$D2="RES"</formula>
    </cfRule>
    <cfRule type="expression" dxfId="117" priority="52">
      <formula>$D2="OPN"</formula>
    </cfRule>
  </conditionalFormatting>
  <conditionalFormatting sqref="M2:N21 M23:N29">
    <cfRule type="expression" dxfId="116" priority="27" stopIfTrue="1">
      <formula>$D2="SNA"</formula>
    </cfRule>
    <cfRule type="expression" dxfId="115" priority="28" stopIfTrue="1">
      <formula>$D2="SNB"</formula>
    </cfRule>
    <cfRule type="expression" dxfId="114" priority="29">
      <formula>$D2="SNC"</formula>
    </cfRule>
    <cfRule type="expression" dxfId="113" priority="30">
      <formula>$D2="SND"</formula>
    </cfRule>
    <cfRule type="expression" dxfId="112" priority="31">
      <formula>$D2="NAC"</formula>
    </cfRule>
    <cfRule type="expression" dxfId="111" priority="32">
      <formula>$D2="NBC"</formula>
    </cfRule>
    <cfRule type="expression" dxfId="110" priority="33">
      <formula>$D2="NCC"</formula>
    </cfRule>
    <cfRule type="expression" dxfId="109" priority="34">
      <formula>$D2="NDC"</formula>
    </cfRule>
    <cfRule type="expression" dxfId="108" priority="35">
      <formula>$D2="ABMOD"</formula>
    </cfRule>
    <cfRule type="expression" dxfId="107" priority="36">
      <formula>$D2="CDMOD"</formula>
    </cfRule>
    <cfRule type="expression" dxfId="106" priority="37">
      <formula>$D2="SMOD"</formula>
    </cfRule>
    <cfRule type="expression" dxfId="105" priority="38">
      <formula>$D2="RES"</formula>
    </cfRule>
    <cfRule type="expression" dxfId="104" priority="39">
      <formula>$D2="OPN"</formula>
    </cfRule>
  </conditionalFormatting>
  <conditionalFormatting sqref="O22:T22 A22:L22">
    <cfRule type="expression" dxfId="103" priority="14" stopIfTrue="1">
      <formula>$D22="SNA"</formula>
    </cfRule>
    <cfRule type="expression" dxfId="102" priority="15" stopIfTrue="1">
      <formula>$D22="SNB"</formula>
    </cfRule>
    <cfRule type="expression" dxfId="101" priority="16">
      <formula>$D22="SNC"</formula>
    </cfRule>
    <cfRule type="expression" dxfId="100" priority="17">
      <formula>$D22="SND"</formula>
    </cfRule>
    <cfRule type="expression" dxfId="99" priority="18">
      <formula>$D22="NAC"</formula>
    </cfRule>
    <cfRule type="expression" dxfId="98" priority="19">
      <formula>$D22="NBC"</formula>
    </cfRule>
    <cfRule type="expression" dxfId="97" priority="20">
      <formula>$D22="NCC"</formula>
    </cfRule>
    <cfRule type="expression" dxfId="96" priority="21">
      <formula>$D22="NDC"</formula>
    </cfRule>
    <cfRule type="expression" dxfId="95" priority="22">
      <formula>$D22="ABMOD"</formula>
    </cfRule>
    <cfRule type="expression" dxfId="94" priority="23">
      <formula>$D22="CDMOD"</formula>
    </cfRule>
    <cfRule type="expression" dxfId="93" priority="24">
      <formula>$D22="SMOD"</formula>
    </cfRule>
    <cfRule type="expression" dxfId="92" priority="25">
      <formula>$D22="RES"</formula>
    </cfRule>
    <cfRule type="expression" dxfId="91" priority="26">
      <formula>$D22="OPN"</formula>
    </cfRule>
  </conditionalFormatting>
  <conditionalFormatting sqref="M22:N22">
    <cfRule type="expression" dxfId="90" priority="1" stopIfTrue="1">
      <formula>$D22="SNA"</formula>
    </cfRule>
    <cfRule type="expression" dxfId="89" priority="2" stopIfTrue="1">
      <formula>$D22="SNB"</formula>
    </cfRule>
    <cfRule type="expression" dxfId="88" priority="3">
      <formula>$D22="SNC"</formula>
    </cfRule>
    <cfRule type="expression" dxfId="87" priority="4">
      <formula>$D22="SND"</formula>
    </cfRule>
    <cfRule type="expression" dxfId="86" priority="5">
      <formula>$D22="NAC"</formula>
    </cfRule>
    <cfRule type="expression" dxfId="85" priority="6">
      <formula>$D22="NBC"</formula>
    </cfRule>
    <cfRule type="expression" dxfId="84" priority="7">
      <formula>$D22="NCC"</formula>
    </cfRule>
    <cfRule type="expression" dxfId="83" priority="8">
      <formula>$D22="NDC"</formula>
    </cfRule>
    <cfRule type="expression" dxfId="82" priority="9">
      <formula>$D22="ABMOD"</formula>
    </cfRule>
    <cfRule type="expression" dxfId="81" priority="10">
      <formula>$D22="CDMOD"</formula>
    </cfRule>
    <cfRule type="expression" dxfId="80" priority="11">
      <formula>$D22="SMOD"</formula>
    </cfRule>
    <cfRule type="expression" dxfId="79" priority="12">
      <formula>$D22="RES"</formula>
    </cfRule>
    <cfRule type="expression" dxfId="78" priority="13">
      <formula>$D22="OPN"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86565-E88E-439C-8984-249762D5C127}">
  <dimension ref="A1:AI38"/>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6.14062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419" t="s">
        <v>23</v>
      </c>
      <c r="B1" s="420" t="s">
        <v>1</v>
      </c>
      <c r="C1" s="421" t="s">
        <v>1</v>
      </c>
      <c r="D1" s="421" t="s">
        <v>2</v>
      </c>
      <c r="E1" s="422" t="s">
        <v>24</v>
      </c>
      <c r="F1" s="423"/>
      <c r="G1" s="423" t="s">
        <v>25</v>
      </c>
      <c r="H1" s="424" t="s">
        <v>14</v>
      </c>
      <c r="I1" s="425" t="s">
        <v>13</v>
      </c>
      <c r="J1" s="426" t="s">
        <v>16</v>
      </c>
      <c r="K1" s="427" t="s">
        <v>42</v>
      </c>
      <c r="L1" s="428" t="s">
        <v>41</v>
      </c>
      <c r="M1" s="429" t="s">
        <v>128</v>
      </c>
      <c r="N1" s="430" t="s">
        <v>124</v>
      </c>
      <c r="O1" s="431" t="s">
        <v>40</v>
      </c>
      <c r="P1" s="432" t="s">
        <v>4</v>
      </c>
      <c r="Q1" s="433" t="s">
        <v>21</v>
      </c>
      <c r="R1" s="434" t="s">
        <v>22</v>
      </c>
      <c r="S1" s="435" t="s">
        <v>5</v>
      </c>
      <c r="T1" s="436" t="s">
        <v>3</v>
      </c>
      <c r="U1" s="199" t="s">
        <v>49</v>
      </c>
      <c r="V1" s="126" t="s">
        <v>61</v>
      </c>
      <c r="W1" s="126" t="s">
        <v>46</v>
      </c>
      <c r="X1" s="129" t="s">
        <v>47</v>
      </c>
      <c r="Y1" s="127" t="s">
        <v>48</v>
      </c>
      <c r="Z1" s="200" t="s">
        <v>59</v>
      </c>
      <c r="AA1" s="200" t="s">
        <v>2</v>
      </c>
      <c r="AB1" s="200" t="s">
        <v>63</v>
      </c>
      <c r="AC1" s="200" t="s">
        <v>55</v>
      </c>
      <c r="AD1" s="200" t="s">
        <v>60</v>
      </c>
      <c r="AE1" s="199" t="s">
        <v>64</v>
      </c>
      <c r="AG1" s="453" t="s">
        <v>72</v>
      </c>
      <c r="AH1" s="453"/>
      <c r="AI1" s="453"/>
    </row>
    <row r="2" spans="1:35" x14ac:dyDescent="0.2">
      <c r="A2" s="72">
        <v>51</v>
      </c>
      <c r="B2" t="s">
        <v>71</v>
      </c>
      <c r="C2" t="str">
        <f>LOWER(B2)</f>
        <v>russell garner</v>
      </c>
      <c r="D2" s="72" t="s">
        <v>16</v>
      </c>
      <c r="E2" s="445" t="s">
        <v>263</v>
      </c>
      <c r="F2" s="444" t="s">
        <v>313</v>
      </c>
      <c r="G2" s="72">
        <v>36</v>
      </c>
      <c r="H2" s="227" t="str">
        <f t="shared" ref="H2:T22" si="0">IF($D2=H$1,$U2,"")</f>
        <v/>
      </c>
      <c r="I2" s="227" t="str">
        <f t="shared" si="0"/>
        <v/>
      </c>
      <c r="J2" s="227">
        <f t="shared" si="0"/>
        <v>100</v>
      </c>
      <c r="K2" s="227" t="str">
        <f t="shared" si="0"/>
        <v/>
      </c>
      <c r="L2" s="227" t="str">
        <f t="shared" si="0"/>
        <v/>
      </c>
      <c r="M2" s="227" t="str">
        <f t="shared" si="0"/>
        <v/>
      </c>
      <c r="N2" s="227" t="str">
        <f t="shared" si="0"/>
        <v/>
      </c>
      <c r="O2" s="227" t="str">
        <f t="shared" si="0"/>
        <v/>
      </c>
      <c r="P2" s="227" t="str">
        <f t="shared" si="0"/>
        <v/>
      </c>
      <c r="Q2" s="227" t="str">
        <f t="shared" si="0"/>
        <v/>
      </c>
      <c r="R2" s="227" t="str">
        <f t="shared" si="0"/>
        <v/>
      </c>
      <c r="S2" s="227" t="str">
        <f t="shared" si="0"/>
        <v/>
      </c>
      <c r="T2" s="228" t="str">
        <f t="shared" si="0"/>
        <v/>
      </c>
      <c r="U2" s="132">
        <f t="shared" ref="U2:U32" si="1">IFERROR(VLOOKUP($AB2,Points2018,2,0),0)</f>
        <v>100</v>
      </c>
      <c r="V2" s="222">
        <f t="shared" ref="V2:V4" si="2">AD2-U2</f>
        <v>0</v>
      </c>
      <c r="W2" s="223" t="s">
        <v>314</v>
      </c>
      <c r="X2" s="224" t="str">
        <f t="shared" ref="X2:X4" si="3">IFERROR((($E2*86400)-W2),"")</f>
        <v/>
      </c>
      <c r="Y2" s="225">
        <v>0</v>
      </c>
      <c r="Z2" s="206">
        <f t="shared" ref="Z2:Z32" si="4">IFERROR(VLOOKUP(D2,Class2019,4,0),"n/a")</f>
        <v>6</v>
      </c>
      <c r="AA2" s="136">
        <f t="shared" ref="AA2:AA32" si="5">IFERROR(VLOOKUP(D2,Class2019,3,0),"n/a")</f>
        <v>11</v>
      </c>
      <c r="AB2" s="136">
        <f>IF($AA2="n/a","",IFERROR(COUNTIF($AA$2:$AA2,"="&amp;AA2),""))</f>
        <v>1</v>
      </c>
      <c r="AC2" s="136">
        <f>COUNTIF($Z1:Z$2,"&lt;"&amp;Z2)</f>
        <v>0</v>
      </c>
      <c r="AD2" s="166">
        <f t="shared" ref="AD2:AD32" si="6">IF($AA2="n/a",0,IFERROR(VLOOKUP(AB2+AC2,Points2019,2,0),15))</f>
        <v>100</v>
      </c>
      <c r="AE2" s="132">
        <f t="shared" ref="AE2:AE32" si="7">(U2+V2+Y2)</f>
        <v>100</v>
      </c>
      <c r="AG2" s="168" t="s">
        <v>3</v>
      </c>
      <c r="AH2" s="394"/>
      <c r="AI2" s="395"/>
    </row>
    <row r="3" spans="1:35" x14ac:dyDescent="0.2">
      <c r="A3" s="72">
        <v>57</v>
      </c>
      <c r="B3" t="s">
        <v>54</v>
      </c>
      <c r="C3" t="str">
        <f t="shared" ref="C3:C31" si="8">LOWER(B3)</f>
        <v>paul ledwith</v>
      </c>
      <c r="D3" s="72" t="s">
        <v>13</v>
      </c>
      <c r="E3" s="445" t="s">
        <v>264</v>
      </c>
      <c r="F3" s="444" t="s">
        <v>313</v>
      </c>
      <c r="G3" s="72">
        <v>46</v>
      </c>
      <c r="H3" s="167" t="str">
        <f t="shared" si="0"/>
        <v/>
      </c>
      <c r="I3" s="167">
        <f t="shared" si="0"/>
        <v>100</v>
      </c>
      <c r="J3" s="167" t="str">
        <f t="shared" si="0"/>
        <v/>
      </c>
      <c r="K3" s="167" t="str">
        <f t="shared" si="0"/>
        <v/>
      </c>
      <c r="L3" s="167" t="str">
        <f t="shared" si="0"/>
        <v/>
      </c>
      <c r="M3" s="167" t="str">
        <f t="shared" si="0"/>
        <v/>
      </c>
      <c r="N3" s="167" t="str">
        <f t="shared" si="0"/>
        <v/>
      </c>
      <c r="O3" s="167" t="str">
        <f t="shared" si="0"/>
        <v/>
      </c>
      <c r="P3" s="167" t="str">
        <f t="shared" si="0"/>
        <v/>
      </c>
      <c r="Q3" s="167" t="str">
        <f t="shared" si="0"/>
        <v/>
      </c>
      <c r="R3" s="167" t="str">
        <f t="shared" si="0"/>
        <v/>
      </c>
      <c r="S3" s="167" t="str">
        <f t="shared" si="0"/>
        <v/>
      </c>
      <c r="T3" s="177" t="str">
        <f t="shared" si="0"/>
        <v/>
      </c>
      <c r="U3" s="133">
        <f t="shared" si="1"/>
        <v>100</v>
      </c>
      <c r="V3" s="119">
        <f t="shared" si="2"/>
        <v>-25</v>
      </c>
      <c r="W3" s="107" t="s">
        <v>314</v>
      </c>
      <c r="X3" s="131" t="str">
        <f t="shared" si="3"/>
        <v/>
      </c>
      <c r="Y3" s="70">
        <v>0</v>
      </c>
      <c r="Z3" s="207">
        <f t="shared" si="4"/>
        <v>7</v>
      </c>
      <c r="AA3" s="120">
        <f t="shared" si="5"/>
        <v>12</v>
      </c>
      <c r="AB3" s="120">
        <f>IF($AA3="n/a","",IFERROR(COUNTIF($AA$2:$AA3,"="&amp;AA3),""))</f>
        <v>1</v>
      </c>
      <c r="AC3" s="120">
        <f>COUNTIF($Z$2:Z2,"&lt;"&amp;Z3)</f>
        <v>1</v>
      </c>
      <c r="AD3" s="130">
        <f t="shared" si="6"/>
        <v>75</v>
      </c>
      <c r="AE3" s="133">
        <f t="shared" si="7"/>
        <v>75</v>
      </c>
      <c r="AG3" s="169" t="s">
        <v>5</v>
      </c>
      <c r="AH3" s="396"/>
      <c r="AI3" s="397"/>
    </row>
    <row r="4" spans="1:35" x14ac:dyDescent="0.2">
      <c r="A4" s="72">
        <v>41</v>
      </c>
      <c r="B4" t="s">
        <v>265</v>
      </c>
      <c r="C4" t="str">
        <f t="shared" si="8"/>
        <v>chris hogan</v>
      </c>
      <c r="D4" s="72" t="s">
        <v>91</v>
      </c>
      <c r="E4" s="446" t="s">
        <v>266</v>
      </c>
      <c r="F4"/>
      <c r="G4" s="72">
        <v>21</v>
      </c>
      <c r="H4" s="167" t="str">
        <f t="shared" si="0"/>
        <v/>
      </c>
      <c r="I4" s="167" t="str">
        <f t="shared" si="0"/>
        <v/>
      </c>
      <c r="J4" s="167" t="str">
        <f t="shared" si="0"/>
        <v/>
      </c>
      <c r="K4" s="167" t="str">
        <f t="shared" si="0"/>
        <v/>
      </c>
      <c r="L4" s="167" t="str">
        <f t="shared" si="0"/>
        <v/>
      </c>
      <c r="M4" s="167" t="str">
        <f t="shared" si="0"/>
        <v/>
      </c>
      <c r="N4" s="167" t="str">
        <f t="shared" si="0"/>
        <v/>
      </c>
      <c r="O4" s="167" t="str">
        <f t="shared" si="0"/>
        <v/>
      </c>
      <c r="P4" s="167" t="str">
        <f t="shared" si="0"/>
        <v/>
      </c>
      <c r="Q4" s="167" t="str">
        <f t="shared" si="0"/>
        <v/>
      </c>
      <c r="R4" s="167" t="str">
        <f t="shared" si="0"/>
        <v/>
      </c>
      <c r="S4" s="167" t="str">
        <f t="shared" si="0"/>
        <v/>
      </c>
      <c r="T4" s="177" t="str">
        <f t="shared" si="0"/>
        <v/>
      </c>
      <c r="U4" s="133">
        <f t="shared" si="1"/>
        <v>0</v>
      </c>
      <c r="V4" s="119">
        <f t="shared" si="2"/>
        <v>0</v>
      </c>
      <c r="W4" s="107" t="str">
        <f>IFERROR(VLOOKUP(D4,BenchmarksRd1,3,0)*86400,"")</f>
        <v/>
      </c>
      <c r="X4" s="131" t="str">
        <f t="shared" si="3"/>
        <v/>
      </c>
      <c r="Y4" s="70"/>
      <c r="Z4" s="207" t="str">
        <f t="shared" si="4"/>
        <v>n/a</v>
      </c>
      <c r="AA4" s="120" t="str">
        <f t="shared" si="5"/>
        <v>n/a</v>
      </c>
      <c r="AB4" s="120" t="str">
        <f>IF($AA4="n/a","",IFERROR(COUNTIF($AA$2:$AA4,"="&amp;AA4),""))</f>
        <v/>
      </c>
      <c r="AC4" s="120">
        <f>COUNTIF($Z$2:Z3,"&lt;"&amp;Z4)</f>
        <v>0</v>
      </c>
      <c r="AD4" s="130">
        <f t="shared" si="6"/>
        <v>0</v>
      </c>
      <c r="AE4" s="133">
        <f t="shared" si="7"/>
        <v>0</v>
      </c>
      <c r="AG4" s="367" t="s">
        <v>4</v>
      </c>
      <c r="AH4" s="411"/>
      <c r="AI4" s="412"/>
    </row>
    <row r="5" spans="1:35" x14ac:dyDescent="0.2">
      <c r="A5" s="72">
        <v>50</v>
      </c>
      <c r="B5" t="s">
        <v>93</v>
      </c>
      <c r="C5" t="str">
        <f t="shared" si="8"/>
        <v>david adam</v>
      </c>
      <c r="D5" s="72" t="s">
        <v>42</v>
      </c>
      <c r="E5" s="445" t="s">
        <v>267</v>
      </c>
      <c r="F5" s="444" t="s">
        <v>313</v>
      </c>
      <c r="G5" s="72">
        <v>74</v>
      </c>
      <c r="H5" s="167" t="str">
        <f t="shared" si="0"/>
        <v/>
      </c>
      <c r="I5" s="167" t="str">
        <f t="shared" si="0"/>
        <v/>
      </c>
      <c r="J5" s="167" t="str">
        <f t="shared" si="0"/>
        <v/>
      </c>
      <c r="K5" s="167">
        <f t="shared" si="0"/>
        <v>100</v>
      </c>
      <c r="L5" s="167" t="str">
        <f t="shared" si="0"/>
        <v/>
      </c>
      <c r="M5" s="167" t="str">
        <f t="shared" si="0"/>
        <v/>
      </c>
      <c r="N5" s="167" t="str">
        <f t="shared" si="0"/>
        <v/>
      </c>
      <c r="O5" s="167" t="str">
        <f t="shared" si="0"/>
        <v/>
      </c>
      <c r="P5" s="167" t="str">
        <f t="shared" si="0"/>
        <v/>
      </c>
      <c r="Q5" s="167" t="str">
        <f t="shared" si="0"/>
        <v/>
      </c>
      <c r="R5" s="167" t="str">
        <f t="shared" si="0"/>
        <v/>
      </c>
      <c r="S5" s="167" t="str">
        <f t="shared" si="0"/>
        <v/>
      </c>
      <c r="T5" s="177" t="str">
        <f t="shared" si="0"/>
        <v/>
      </c>
      <c r="U5" s="133">
        <f t="shared" si="1"/>
        <v>100</v>
      </c>
      <c r="V5" s="119">
        <f t="shared" ref="V5:V7" si="9">AD5-U5</f>
        <v>0</v>
      </c>
      <c r="W5" s="107" t="s">
        <v>314</v>
      </c>
      <c r="X5" s="131" t="str">
        <f t="shared" ref="X5:X7" si="10">IFERROR((($E5*86400)-W5),"")</f>
        <v/>
      </c>
      <c r="Y5" s="70">
        <v>0</v>
      </c>
      <c r="Z5" s="207">
        <f t="shared" si="4"/>
        <v>5</v>
      </c>
      <c r="AA5" s="120">
        <f t="shared" si="5"/>
        <v>10</v>
      </c>
      <c r="AB5" s="120">
        <f>IF($AA5="n/a","",IFERROR(COUNTIF($AA$2:$AA5,"="&amp;AA5),""))</f>
        <v>1</v>
      </c>
      <c r="AC5" s="120">
        <f>COUNTIF($Z$2:Z4,"&lt;"&amp;Z5)</f>
        <v>0</v>
      </c>
      <c r="AD5" s="130">
        <f t="shared" si="6"/>
        <v>100</v>
      </c>
      <c r="AE5" s="133">
        <f t="shared" si="7"/>
        <v>100</v>
      </c>
      <c r="AG5" s="364" t="s">
        <v>40</v>
      </c>
      <c r="AH5" s="413"/>
      <c r="AI5" s="414"/>
    </row>
    <row r="6" spans="1:35" x14ac:dyDescent="0.2">
      <c r="A6" s="72">
        <v>45</v>
      </c>
      <c r="B6" t="s">
        <v>268</v>
      </c>
      <c r="C6" t="str">
        <f t="shared" si="8"/>
        <v>mark seaton</v>
      </c>
      <c r="E6" s="446" t="s">
        <v>269</v>
      </c>
      <c r="F6"/>
      <c r="G6" s="72">
        <v>14</v>
      </c>
      <c r="H6" s="167" t="str">
        <f t="shared" si="0"/>
        <v/>
      </c>
      <c r="I6" s="167" t="str">
        <f t="shared" si="0"/>
        <v/>
      </c>
      <c r="J6" s="167" t="str">
        <f t="shared" si="0"/>
        <v/>
      </c>
      <c r="K6" s="167" t="str">
        <f t="shared" si="0"/>
        <v/>
      </c>
      <c r="L6" s="167" t="str">
        <f t="shared" si="0"/>
        <v/>
      </c>
      <c r="M6" s="167" t="str">
        <f t="shared" si="0"/>
        <v/>
      </c>
      <c r="N6" s="167" t="str">
        <f t="shared" si="0"/>
        <v/>
      </c>
      <c r="O6" s="167" t="str">
        <f t="shared" si="0"/>
        <v/>
      </c>
      <c r="P6" s="167" t="str">
        <f t="shared" si="0"/>
        <v/>
      </c>
      <c r="Q6" s="167" t="str">
        <f t="shared" si="0"/>
        <v/>
      </c>
      <c r="R6" s="167" t="str">
        <f t="shared" si="0"/>
        <v/>
      </c>
      <c r="S6" s="167" t="str">
        <f t="shared" si="0"/>
        <v/>
      </c>
      <c r="T6" s="177" t="str">
        <f t="shared" si="0"/>
        <v/>
      </c>
      <c r="U6" s="133">
        <f t="shared" si="1"/>
        <v>0</v>
      </c>
      <c r="V6" s="119">
        <f t="shared" si="9"/>
        <v>0</v>
      </c>
      <c r="W6" s="107" t="str">
        <f>IFERROR(VLOOKUP(D6,BenchmarksRd1,3,0)*86400,"")</f>
        <v/>
      </c>
      <c r="X6" s="131" t="str">
        <f t="shared" si="10"/>
        <v/>
      </c>
      <c r="Y6" s="70"/>
      <c r="Z6" s="207" t="str">
        <f t="shared" si="4"/>
        <v>n/a</v>
      </c>
      <c r="AA6" s="120" t="str">
        <f t="shared" si="5"/>
        <v>n/a</v>
      </c>
      <c r="AB6" s="120" t="str">
        <f>IF($AA6="n/a","",IFERROR(COUNTIF($AA$2:$AA6,"="&amp;AA6),""))</f>
        <v/>
      </c>
      <c r="AC6" s="120">
        <f>COUNTIF($Z$2:Z5,"&lt;"&amp;Z6)</f>
        <v>0</v>
      </c>
      <c r="AD6" s="130">
        <f t="shared" si="6"/>
        <v>0</v>
      </c>
      <c r="AE6" s="133">
        <f t="shared" si="7"/>
        <v>0</v>
      </c>
      <c r="AG6" s="170" t="s">
        <v>22</v>
      </c>
      <c r="AH6" s="398"/>
      <c r="AI6" s="399"/>
    </row>
    <row r="7" spans="1:35" x14ac:dyDescent="0.2">
      <c r="A7" s="72">
        <v>65</v>
      </c>
      <c r="B7" t="s">
        <v>95</v>
      </c>
      <c r="C7" t="str">
        <f t="shared" si="8"/>
        <v>noel heritage</v>
      </c>
      <c r="D7" s="72" t="s">
        <v>41</v>
      </c>
      <c r="E7" s="445" t="s">
        <v>270</v>
      </c>
      <c r="F7" s="444" t="s">
        <v>313</v>
      </c>
      <c r="G7" s="72">
        <v>62</v>
      </c>
      <c r="H7" s="167" t="str">
        <f t="shared" si="0"/>
        <v/>
      </c>
      <c r="I7" s="167" t="str">
        <f t="shared" si="0"/>
        <v/>
      </c>
      <c r="J7" s="167" t="str">
        <f t="shared" si="0"/>
        <v/>
      </c>
      <c r="K7" s="167" t="str">
        <f t="shared" si="0"/>
        <v/>
      </c>
      <c r="L7" s="167">
        <f t="shared" si="0"/>
        <v>100</v>
      </c>
      <c r="M7" s="167" t="str">
        <f t="shared" si="0"/>
        <v/>
      </c>
      <c r="N7" s="167" t="str">
        <f t="shared" si="0"/>
        <v/>
      </c>
      <c r="O7" s="167" t="str">
        <f t="shared" si="0"/>
        <v/>
      </c>
      <c r="P7" s="167" t="str">
        <f t="shared" si="0"/>
        <v/>
      </c>
      <c r="Q7" s="167" t="str">
        <f t="shared" si="0"/>
        <v/>
      </c>
      <c r="R7" s="167" t="str">
        <f t="shared" si="0"/>
        <v/>
      </c>
      <c r="S7" s="167" t="str">
        <f t="shared" si="0"/>
        <v/>
      </c>
      <c r="T7" s="177" t="str">
        <f t="shared" si="0"/>
        <v/>
      </c>
      <c r="U7" s="133">
        <f t="shared" si="1"/>
        <v>100</v>
      </c>
      <c r="V7" s="119">
        <f t="shared" si="9"/>
        <v>0</v>
      </c>
      <c r="W7" s="107" t="s">
        <v>314</v>
      </c>
      <c r="X7" s="131" t="str">
        <f t="shared" si="10"/>
        <v/>
      </c>
      <c r="Y7" s="70">
        <v>0</v>
      </c>
      <c r="Z7" s="207">
        <f t="shared" si="4"/>
        <v>5</v>
      </c>
      <c r="AA7" s="120">
        <f t="shared" si="5"/>
        <v>9</v>
      </c>
      <c r="AB7" s="120">
        <f>IF($AA7="n/a","",IFERROR(COUNTIF($AA$2:$AA7,"="&amp;AA7),""))</f>
        <v>1</v>
      </c>
      <c r="AC7" s="120">
        <f>COUNTIF($Z$2:Z6,"&lt;"&amp;Z7)</f>
        <v>0</v>
      </c>
      <c r="AD7" s="130">
        <f t="shared" si="6"/>
        <v>100</v>
      </c>
      <c r="AE7" s="133">
        <f t="shared" si="7"/>
        <v>100</v>
      </c>
      <c r="AG7" s="171" t="s">
        <v>21</v>
      </c>
      <c r="AH7" s="400"/>
      <c r="AI7" s="401"/>
    </row>
    <row r="8" spans="1:35" x14ac:dyDescent="0.2">
      <c r="A8" s="72">
        <v>56</v>
      </c>
      <c r="B8" t="s">
        <v>50</v>
      </c>
      <c r="C8" t="str">
        <f t="shared" si="8"/>
        <v>alan conrad</v>
      </c>
      <c r="D8" s="72" t="s">
        <v>42</v>
      </c>
      <c r="E8" s="446" t="s">
        <v>271</v>
      </c>
      <c r="F8"/>
      <c r="G8" s="72">
        <v>48</v>
      </c>
      <c r="H8" s="167" t="str">
        <f t="shared" si="0"/>
        <v/>
      </c>
      <c r="I8" s="167" t="str">
        <f t="shared" si="0"/>
        <v/>
      </c>
      <c r="J8" s="167" t="str">
        <f t="shared" si="0"/>
        <v/>
      </c>
      <c r="K8" s="167">
        <f t="shared" si="0"/>
        <v>75</v>
      </c>
      <c r="L8" s="167" t="str">
        <f t="shared" si="0"/>
        <v/>
      </c>
      <c r="M8" s="167" t="str">
        <f t="shared" si="0"/>
        <v/>
      </c>
      <c r="N8" s="167" t="str">
        <f t="shared" si="0"/>
        <v/>
      </c>
      <c r="O8" s="167" t="str">
        <f t="shared" si="0"/>
        <v/>
      </c>
      <c r="P8" s="167" t="str">
        <f t="shared" si="0"/>
        <v/>
      </c>
      <c r="Q8" s="167" t="str">
        <f t="shared" si="0"/>
        <v/>
      </c>
      <c r="R8" s="167" t="str">
        <f t="shared" si="0"/>
        <v/>
      </c>
      <c r="S8" s="167" t="str">
        <f t="shared" si="0"/>
        <v/>
      </c>
      <c r="T8" s="177" t="str">
        <f t="shared" si="0"/>
        <v/>
      </c>
      <c r="U8" s="133">
        <f t="shared" si="1"/>
        <v>75</v>
      </c>
      <c r="V8" s="119">
        <f t="shared" ref="V8:V24" si="11">AD8-U8</f>
        <v>0</v>
      </c>
      <c r="W8" s="107" t="s">
        <v>314</v>
      </c>
      <c r="X8" s="131" t="str">
        <f t="shared" ref="X8:X23" si="12">IFERROR((($E8*86400)-W8),"")</f>
        <v/>
      </c>
      <c r="Y8" s="70">
        <v>0</v>
      </c>
      <c r="Z8" s="207">
        <f t="shared" si="4"/>
        <v>5</v>
      </c>
      <c r="AA8" s="120">
        <f t="shared" si="5"/>
        <v>10</v>
      </c>
      <c r="AB8" s="120">
        <f>IF($AA8="n/a","",IFERROR(COUNTIF($AA$2:$AA8,"="&amp;AA8),""))</f>
        <v>2</v>
      </c>
      <c r="AC8" s="120">
        <f>COUNTIF($Z$2:Z7,"&lt;"&amp;Z8)</f>
        <v>0</v>
      </c>
      <c r="AD8" s="130">
        <f t="shared" si="6"/>
        <v>75</v>
      </c>
      <c r="AE8" s="133">
        <f t="shared" si="7"/>
        <v>75</v>
      </c>
      <c r="AG8" s="360" t="s">
        <v>124</v>
      </c>
      <c r="AH8" s="415"/>
      <c r="AI8" s="416"/>
    </row>
    <row r="9" spans="1:35" x14ac:dyDescent="0.2">
      <c r="A9" s="72">
        <v>53</v>
      </c>
      <c r="B9" t="s">
        <v>272</v>
      </c>
      <c r="C9" t="str">
        <f t="shared" si="8"/>
        <v>gavin newman</v>
      </c>
      <c r="D9" s="72" t="s">
        <v>41</v>
      </c>
      <c r="E9" s="446" t="s">
        <v>273</v>
      </c>
      <c r="F9"/>
      <c r="G9" s="72">
        <v>64</v>
      </c>
      <c r="H9" s="167" t="str">
        <f t="shared" si="0"/>
        <v/>
      </c>
      <c r="I9" s="167" t="str">
        <f t="shared" si="0"/>
        <v/>
      </c>
      <c r="J9" s="167" t="str">
        <f t="shared" si="0"/>
        <v/>
      </c>
      <c r="K9" s="167" t="str">
        <f t="shared" si="0"/>
        <v/>
      </c>
      <c r="L9" s="167">
        <f t="shared" si="0"/>
        <v>75</v>
      </c>
      <c r="M9" s="167" t="str">
        <f t="shared" si="0"/>
        <v/>
      </c>
      <c r="N9" s="167" t="str">
        <f t="shared" si="0"/>
        <v/>
      </c>
      <c r="O9" s="167" t="str">
        <f t="shared" si="0"/>
        <v/>
      </c>
      <c r="P9" s="167" t="str">
        <f t="shared" si="0"/>
        <v/>
      </c>
      <c r="Q9" s="167" t="str">
        <f t="shared" si="0"/>
        <v/>
      </c>
      <c r="R9" s="167" t="str">
        <f t="shared" si="0"/>
        <v/>
      </c>
      <c r="S9" s="167" t="str">
        <f t="shared" si="0"/>
        <v/>
      </c>
      <c r="T9" s="177" t="str">
        <f t="shared" si="0"/>
        <v/>
      </c>
      <c r="U9" s="133">
        <f t="shared" si="1"/>
        <v>75</v>
      </c>
      <c r="V9" s="119">
        <f t="shared" si="11"/>
        <v>0</v>
      </c>
      <c r="W9" s="107" t="s">
        <v>314</v>
      </c>
      <c r="X9" s="131" t="str">
        <f t="shared" si="12"/>
        <v/>
      </c>
      <c r="Y9" s="70">
        <v>0</v>
      </c>
      <c r="Z9" s="207">
        <f t="shared" si="4"/>
        <v>5</v>
      </c>
      <c r="AA9" s="120">
        <f t="shared" si="5"/>
        <v>9</v>
      </c>
      <c r="AB9" s="120">
        <f>IF($AA9="n/a","",IFERROR(COUNTIF($AA$2:$AA9,"="&amp;AA9),""))</f>
        <v>2</v>
      </c>
      <c r="AC9" s="120">
        <f>COUNTIF($Z$2:Z8,"&lt;"&amp;Z9)</f>
        <v>0</v>
      </c>
      <c r="AD9" s="130">
        <f t="shared" si="6"/>
        <v>75</v>
      </c>
      <c r="AE9" s="133">
        <f t="shared" si="7"/>
        <v>75</v>
      </c>
      <c r="AG9" s="357" t="s">
        <v>128</v>
      </c>
      <c r="AH9" s="417"/>
      <c r="AI9" s="418"/>
    </row>
    <row r="10" spans="1:35" x14ac:dyDescent="0.2">
      <c r="A10" s="72">
        <v>66</v>
      </c>
      <c r="B10" t="s">
        <v>274</v>
      </c>
      <c r="C10" t="str">
        <f t="shared" si="8"/>
        <v>peter stagno navarra</v>
      </c>
      <c r="D10" s="72" t="s">
        <v>91</v>
      </c>
      <c r="E10" s="446" t="s">
        <v>275</v>
      </c>
      <c r="F10"/>
      <c r="G10" s="72">
        <v>39</v>
      </c>
      <c r="H10" s="167" t="str">
        <f t="shared" si="0"/>
        <v/>
      </c>
      <c r="I10" s="167" t="str">
        <f t="shared" si="0"/>
        <v/>
      </c>
      <c r="J10" s="167" t="str">
        <f t="shared" si="0"/>
        <v/>
      </c>
      <c r="K10" s="167" t="str">
        <f t="shared" si="0"/>
        <v/>
      </c>
      <c r="L10" s="167" t="str">
        <f t="shared" si="0"/>
        <v/>
      </c>
      <c r="M10" s="167" t="str">
        <f t="shared" si="0"/>
        <v/>
      </c>
      <c r="N10" s="167" t="str">
        <f t="shared" si="0"/>
        <v/>
      </c>
      <c r="O10" s="167" t="str">
        <f t="shared" si="0"/>
        <v/>
      </c>
      <c r="P10" s="167" t="str">
        <f t="shared" si="0"/>
        <v/>
      </c>
      <c r="Q10" s="167" t="str">
        <f t="shared" si="0"/>
        <v/>
      </c>
      <c r="R10" s="167" t="str">
        <f t="shared" si="0"/>
        <v/>
      </c>
      <c r="S10" s="167" t="str">
        <f t="shared" si="0"/>
        <v/>
      </c>
      <c r="T10" s="177" t="str">
        <f t="shared" si="0"/>
        <v/>
      </c>
      <c r="U10" s="133">
        <f t="shared" si="1"/>
        <v>0</v>
      </c>
      <c r="V10" s="119">
        <f t="shared" si="11"/>
        <v>0</v>
      </c>
      <c r="W10" s="107" t="str">
        <f t="shared" ref="W10:W16" si="13">IFERROR(VLOOKUP(D10,BenchmarksRd1,3,0)*86400,"")</f>
        <v/>
      </c>
      <c r="X10" s="131" t="str">
        <f t="shared" si="12"/>
        <v/>
      </c>
      <c r="Y10" s="70"/>
      <c r="Z10" s="207" t="str">
        <f t="shared" si="4"/>
        <v>n/a</v>
      </c>
      <c r="AA10" s="120" t="str">
        <f t="shared" si="5"/>
        <v>n/a</v>
      </c>
      <c r="AB10" s="120" t="str">
        <f>IF($AA10="n/a","",IFERROR(COUNTIF($AA$2:$AA10,"="&amp;AA10),""))</f>
        <v/>
      </c>
      <c r="AC10" s="120">
        <f>COUNTIF($Z$2:Z9,"&lt;"&amp;Z10)</f>
        <v>0</v>
      </c>
      <c r="AD10" s="130">
        <f t="shared" si="6"/>
        <v>0</v>
      </c>
      <c r="AE10" s="133">
        <f t="shared" si="7"/>
        <v>0</v>
      </c>
      <c r="AG10" s="172" t="s">
        <v>41</v>
      </c>
      <c r="AH10" s="402"/>
      <c r="AI10" s="403"/>
    </row>
    <row r="11" spans="1:35" x14ac:dyDescent="0.2">
      <c r="A11" s="72">
        <v>62</v>
      </c>
      <c r="B11" t="s">
        <v>276</v>
      </c>
      <c r="C11" t="str">
        <f t="shared" si="8"/>
        <v>dean brooking</v>
      </c>
      <c r="D11" s="72" t="s">
        <v>91</v>
      </c>
      <c r="E11" s="446" t="s">
        <v>277</v>
      </c>
      <c r="F11"/>
      <c r="G11" s="72">
        <v>35</v>
      </c>
      <c r="H11" s="167" t="str">
        <f t="shared" si="0"/>
        <v/>
      </c>
      <c r="I11" s="167" t="str">
        <f t="shared" si="0"/>
        <v/>
      </c>
      <c r="J11" s="167" t="str">
        <f t="shared" si="0"/>
        <v/>
      </c>
      <c r="K11" s="167" t="str">
        <f t="shared" si="0"/>
        <v/>
      </c>
      <c r="L11" s="167" t="str">
        <f t="shared" si="0"/>
        <v/>
      </c>
      <c r="M11" s="167" t="str">
        <f t="shared" si="0"/>
        <v/>
      </c>
      <c r="N11" s="167" t="str">
        <f t="shared" si="0"/>
        <v/>
      </c>
      <c r="O11" s="167" t="str">
        <f t="shared" si="0"/>
        <v/>
      </c>
      <c r="P11" s="167" t="str">
        <f t="shared" si="0"/>
        <v/>
      </c>
      <c r="Q11" s="167" t="str">
        <f t="shared" si="0"/>
        <v/>
      </c>
      <c r="R11" s="167" t="str">
        <f t="shared" si="0"/>
        <v/>
      </c>
      <c r="S11" s="167" t="str">
        <f t="shared" si="0"/>
        <v/>
      </c>
      <c r="T11" s="177" t="str">
        <f t="shared" si="0"/>
        <v/>
      </c>
      <c r="U11" s="133">
        <f t="shared" si="1"/>
        <v>0</v>
      </c>
      <c r="V11" s="119">
        <f t="shared" si="11"/>
        <v>0</v>
      </c>
      <c r="W11" s="107" t="str">
        <f t="shared" si="13"/>
        <v/>
      </c>
      <c r="X11" s="131" t="str">
        <f t="shared" si="12"/>
        <v/>
      </c>
      <c r="Y11" s="70"/>
      <c r="Z11" s="207" t="str">
        <f t="shared" si="4"/>
        <v>n/a</v>
      </c>
      <c r="AA11" s="120" t="str">
        <f t="shared" si="5"/>
        <v>n/a</v>
      </c>
      <c r="AB11" s="120" t="str">
        <f>IF($AA11="n/a","",IFERROR(COUNTIF($AA$2:$AA11,"="&amp;AA11),""))</f>
        <v/>
      </c>
      <c r="AC11" s="120">
        <f>COUNTIF($Z$2:Z10,"&lt;"&amp;Z11)</f>
        <v>0</v>
      </c>
      <c r="AD11" s="130">
        <f t="shared" si="6"/>
        <v>0</v>
      </c>
      <c r="AE11" s="133">
        <f t="shared" si="7"/>
        <v>0</v>
      </c>
      <c r="AG11" s="173" t="s">
        <v>42</v>
      </c>
      <c r="AH11" s="404"/>
      <c r="AI11" s="405"/>
    </row>
    <row r="12" spans="1:35" x14ac:dyDescent="0.2">
      <c r="A12" s="72">
        <v>69</v>
      </c>
      <c r="B12" t="s">
        <v>278</v>
      </c>
      <c r="C12" t="str">
        <f t="shared" si="8"/>
        <v>joseph maccora</v>
      </c>
      <c r="D12" s="449" t="s">
        <v>91</v>
      </c>
      <c r="E12" s="457" t="s">
        <v>279</v>
      </c>
      <c r="F12" s="444"/>
      <c r="G12" s="72">
        <v>50</v>
      </c>
      <c r="H12" s="167" t="str">
        <f t="shared" si="0"/>
        <v/>
      </c>
      <c r="I12" s="167" t="str">
        <f t="shared" si="0"/>
        <v/>
      </c>
      <c r="J12" s="167" t="str">
        <f t="shared" si="0"/>
        <v/>
      </c>
      <c r="K12" s="167" t="str">
        <f t="shared" si="0"/>
        <v/>
      </c>
      <c r="L12" s="167" t="str">
        <f t="shared" si="0"/>
        <v/>
      </c>
      <c r="M12" s="167" t="str">
        <f t="shared" si="0"/>
        <v/>
      </c>
      <c r="N12" s="167" t="str">
        <f t="shared" si="0"/>
        <v/>
      </c>
      <c r="O12" s="167" t="str">
        <f t="shared" si="0"/>
        <v/>
      </c>
      <c r="P12" s="167" t="str">
        <f t="shared" si="0"/>
        <v/>
      </c>
      <c r="Q12" s="167" t="str">
        <f t="shared" si="0"/>
        <v/>
      </c>
      <c r="R12" s="167" t="str">
        <f t="shared" si="0"/>
        <v/>
      </c>
      <c r="S12" s="167" t="str">
        <f t="shared" si="0"/>
        <v/>
      </c>
      <c r="T12" s="177" t="str">
        <f t="shared" si="0"/>
        <v/>
      </c>
      <c r="U12" s="133">
        <f t="shared" si="1"/>
        <v>0</v>
      </c>
      <c r="V12" s="119">
        <f t="shared" si="11"/>
        <v>0</v>
      </c>
      <c r="W12" s="107" t="s">
        <v>314</v>
      </c>
      <c r="X12" s="131" t="str">
        <f t="shared" si="12"/>
        <v/>
      </c>
      <c r="Y12" s="70">
        <v>0</v>
      </c>
      <c r="Z12" s="207" t="str">
        <f t="shared" si="4"/>
        <v>n/a</v>
      </c>
      <c r="AA12" s="120" t="str">
        <f t="shared" si="5"/>
        <v>n/a</v>
      </c>
      <c r="AB12" s="120" t="str">
        <f>IF($AA12="n/a","",IFERROR(COUNTIF($AA$2:$AA12,"="&amp;AA12),""))</f>
        <v/>
      </c>
      <c r="AC12" s="120">
        <f>COUNTIF($Z$2:Z11,"&lt;"&amp;Z12)</f>
        <v>0</v>
      </c>
      <c r="AD12" s="130">
        <f t="shared" si="6"/>
        <v>0</v>
      </c>
      <c r="AE12" s="133">
        <f t="shared" si="7"/>
        <v>0</v>
      </c>
      <c r="AG12" s="174" t="s">
        <v>16</v>
      </c>
      <c r="AH12" s="406"/>
      <c r="AI12" s="407"/>
    </row>
    <row r="13" spans="1:35" x14ac:dyDescent="0.2">
      <c r="A13" s="72">
        <v>39</v>
      </c>
      <c r="B13" t="s">
        <v>280</v>
      </c>
      <c r="C13" t="str">
        <f t="shared" si="8"/>
        <v>jensen engelhardt</v>
      </c>
      <c r="D13" s="72" t="s">
        <v>91</v>
      </c>
      <c r="E13" s="446" t="s">
        <v>281</v>
      </c>
      <c r="F13"/>
      <c r="G13" s="72">
        <v>41</v>
      </c>
      <c r="H13" s="167" t="str">
        <f t="shared" si="0"/>
        <v/>
      </c>
      <c r="I13" s="167" t="str">
        <f t="shared" si="0"/>
        <v/>
      </c>
      <c r="J13" s="167" t="str">
        <f t="shared" si="0"/>
        <v/>
      </c>
      <c r="K13" s="167" t="str">
        <f t="shared" si="0"/>
        <v/>
      </c>
      <c r="L13" s="167" t="str">
        <f t="shared" si="0"/>
        <v/>
      </c>
      <c r="M13" s="167" t="str">
        <f t="shared" si="0"/>
        <v/>
      </c>
      <c r="N13" s="167" t="str">
        <f t="shared" si="0"/>
        <v/>
      </c>
      <c r="O13" s="167" t="str">
        <f t="shared" si="0"/>
        <v/>
      </c>
      <c r="P13" s="167" t="str">
        <f t="shared" si="0"/>
        <v/>
      </c>
      <c r="Q13" s="167" t="str">
        <f t="shared" si="0"/>
        <v/>
      </c>
      <c r="R13" s="167" t="str">
        <f t="shared" si="0"/>
        <v/>
      </c>
      <c r="S13" s="167" t="str">
        <f t="shared" si="0"/>
        <v/>
      </c>
      <c r="T13" s="177" t="str">
        <f t="shared" si="0"/>
        <v/>
      </c>
      <c r="U13" s="133">
        <f t="shared" si="1"/>
        <v>0</v>
      </c>
      <c r="V13" s="119">
        <f t="shared" si="11"/>
        <v>0</v>
      </c>
      <c r="W13" s="107" t="str">
        <f t="shared" si="13"/>
        <v/>
      </c>
      <c r="X13" s="131" t="str">
        <f t="shared" si="12"/>
        <v/>
      </c>
      <c r="Y13" s="70"/>
      <c r="Z13" s="207" t="str">
        <f t="shared" si="4"/>
        <v>n/a</v>
      </c>
      <c r="AA13" s="120" t="str">
        <f t="shared" si="5"/>
        <v>n/a</v>
      </c>
      <c r="AB13" s="120" t="str">
        <f>IF($AA13="n/a","",IFERROR(COUNTIF($AA$2:$AA13,"="&amp;AA13),""))</f>
        <v/>
      </c>
      <c r="AC13" s="120">
        <f>COUNTIF($Z$2:Z12,"&lt;"&amp;Z13)</f>
        <v>0</v>
      </c>
      <c r="AD13" s="130">
        <f t="shared" si="6"/>
        <v>0</v>
      </c>
      <c r="AE13" s="133">
        <f t="shared" si="7"/>
        <v>0</v>
      </c>
      <c r="AG13" s="175" t="s">
        <v>13</v>
      </c>
      <c r="AH13" s="56"/>
      <c r="AI13" s="408"/>
    </row>
    <row r="14" spans="1:35" ht="13.5" thickBot="1" x14ac:dyDescent="0.25">
      <c r="A14" s="72">
        <v>59</v>
      </c>
      <c r="B14" s="79" t="s">
        <v>53</v>
      </c>
      <c r="C14" t="str">
        <f t="shared" si="8"/>
        <v>steve williamsz</v>
      </c>
      <c r="D14" s="72" t="s">
        <v>21</v>
      </c>
      <c r="E14" s="445" t="s">
        <v>282</v>
      </c>
      <c r="F14" s="444" t="s">
        <v>313</v>
      </c>
      <c r="G14" s="72">
        <v>61</v>
      </c>
      <c r="H14" s="167" t="str">
        <f t="shared" si="0"/>
        <v/>
      </c>
      <c r="I14" s="167" t="str">
        <f t="shared" si="0"/>
        <v/>
      </c>
      <c r="J14" s="167" t="str">
        <f t="shared" si="0"/>
        <v/>
      </c>
      <c r="K14" s="167" t="str">
        <f t="shared" si="0"/>
        <v/>
      </c>
      <c r="L14" s="167" t="str">
        <f t="shared" si="0"/>
        <v/>
      </c>
      <c r="M14" s="167" t="str">
        <f t="shared" si="0"/>
        <v/>
      </c>
      <c r="N14" s="167" t="str">
        <f t="shared" si="0"/>
        <v/>
      </c>
      <c r="O14" s="167" t="str">
        <f t="shared" si="0"/>
        <v/>
      </c>
      <c r="P14" s="167" t="str">
        <f t="shared" si="0"/>
        <v/>
      </c>
      <c r="Q14" s="167">
        <f t="shared" si="0"/>
        <v>100</v>
      </c>
      <c r="R14" s="167" t="str">
        <f t="shared" si="0"/>
        <v/>
      </c>
      <c r="S14" s="167" t="str">
        <f t="shared" si="0"/>
        <v/>
      </c>
      <c r="T14" s="177" t="str">
        <f t="shared" si="0"/>
        <v/>
      </c>
      <c r="U14" s="133">
        <f t="shared" si="1"/>
        <v>100</v>
      </c>
      <c r="V14" s="119">
        <f t="shared" si="11"/>
        <v>0</v>
      </c>
      <c r="W14" s="107" t="s">
        <v>314</v>
      </c>
      <c r="X14" s="131" t="str">
        <f t="shared" si="12"/>
        <v/>
      </c>
      <c r="Y14" s="70">
        <v>0</v>
      </c>
      <c r="Z14" s="207">
        <f t="shared" si="4"/>
        <v>2</v>
      </c>
      <c r="AA14" s="120">
        <f t="shared" si="5"/>
        <v>4</v>
      </c>
      <c r="AB14" s="120">
        <f>IF($AA14="n/a","",IFERROR(COUNTIF($AA$2:$AA14,"="&amp;AA14),""))</f>
        <v>1</v>
      </c>
      <c r="AC14" s="120">
        <f>COUNTIF($Z$2:Z13,"&lt;"&amp;Z14)</f>
        <v>0</v>
      </c>
      <c r="AD14" s="130">
        <f t="shared" si="6"/>
        <v>100</v>
      </c>
      <c r="AE14" s="133">
        <f t="shared" si="7"/>
        <v>100</v>
      </c>
      <c r="AG14" s="176" t="s">
        <v>14</v>
      </c>
      <c r="AH14" s="409"/>
      <c r="AI14" s="410"/>
    </row>
    <row r="15" spans="1:35" x14ac:dyDescent="0.2">
      <c r="A15" s="72">
        <v>40</v>
      </c>
      <c r="B15" t="s">
        <v>283</v>
      </c>
      <c r="C15" t="str">
        <f t="shared" si="8"/>
        <v>matthew hogan</v>
      </c>
      <c r="D15" s="72" t="s">
        <v>91</v>
      </c>
      <c r="E15" s="446" t="s">
        <v>284</v>
      </c>
      <c r="F15"/>
      <c r="G15" s="72">
        <v>18</v>
      </c>
      <c r="H15" s="167" t="str">
        <f t="shared" si="0"/>
        <v/>
      </c>
      <c r="I15" s="167" t="str">
        <f t="shared" si="0"/>
        <v/>
      </c>
      <c r="J15" s="167" t="str">
        <f t="shared" si="0"/>
        <v/>
      </c>
      <c r="K15" s="167" t="str">
        <f t="shared" si="0"/>
        <v/>
      </c>
      <c r="L15" s="167" t="str">
        <f t="shared" si="0"/>
        <v/>
      </c>
      <c r="M15" s="167" t="str">
        <f t="shared" si="0"/>
        <v/>
      </c>
      <c r="N15" s="167" t="str">
        <f t="shared" si="0"/>
        <v/>
      </c>
      <c r="O15" s="167" t="str">
        <f t="shared" si="0"/>
        <v/>
      </c>
      <c r="P15" s="167" t="str">
        <f t="shared" si="0"/>
        <v/>
      </c>
      <c r="Q15" s="167" t="str">
        <f t="shared" si="0"/>
        <v/>
      </c>
      <c r="R15" s="167" t="str">
        <f t="shared" si="0"/>
        <v/>
      </c>
      <c r="S15" s="167" t="str">
        <f t="shared" si="0"/>
        <v/>
      </c>
      <c r="T15" s="177" t="str">
        <f t="shared" si="0"/>
        <v/>
      </c>
      <c r="U15" s="133">
        <f t="shared" si="1"/>
        <v>0</v>
      </c>
      <c r="V15" s="119">
        <f t="shared" si="11"/>
        <v>0</v>
      </c>
      <c r="W15" s="107" t="str">
        <f t="shared" si="13"/>
        <v/>
      </c>
      <c r="X15" s="131" t="str">
        <f t="shared" si="12"/>
        <v/>
      </c>
      <c r="Y15" s="70"/>
      <c r="Z15" s="207" t="str">
        <f t="shared" si="4"/>
        <v>n/a</v>
      </c>
      <c r="AA15" s="120" t="str">
        <f t="shared" si="5"/>
        <v>n/a</v>
      </c>
      <c r="AB15" s="120" t="str">
        <f>IF($AA15="n/a","",IFERROR(COUNTIF($AA$2:$AA15,"="&amp;AA15),""))</f>
        <v/>
      </c>
      <c r="AC15" s="120">
        <f>COUNTIF($Z$2:Z14,"&lt;"&amp;Z15)</f>
        <v>0</v>
      </c>
      <c r="AD15" s="130">
        <f t="shared" si="6"/>
        <v>0</v>
      </c>
      <c r="AE15" s="133">
        <f t="shared" si="7"/>
        <v>0</v>
      </c>
    </row>
    <row r="16" spans="1:35" x14ac:dyDescent="0.2">
      <c r="A16" s="72">
        <v>38</v>
      </c>
      <c r="B16" t="s">
        <v>285</v>
      </c>
      <c r="C16" t="str">
        <f t="shared" si="8"/>
        <v>isaac pittolo</v>
      </c>
      <c r="D16" s="72" t="s">
        <v>91</v>
      </c>
      <c r="E16" s="446" t="s">
        <v>286</v>
      </c>
      <c r="F16"/>
      <c r="G16" s="72">
        <v>83</v>
      </c>
      <c r="H16" s="167" t="str">
        <f t="shared" si="0"/>
        <v/>
      </c>
      <c r="I16" s="167" t="str">
        <f t="shared" si="0"/>
        <v/>
      </c>
      <c r="J16" s="167" t="str">
        <f t="shared" si="0"/>
        <v/>
      </c>
      <c r="K16" s="167" t="str">
        <f t="shared" si="0"/>
        <v/>
      </c>
      <c r="L16" s="167" t="str">
        <f t="shared" si="0"/>
        <v/>
      </c>
      <c r="M16" s="167" t="str">
        <f t="shared" si="0"/>
        <v/>
      </c>
      <c r="N16" s="167" t="str">
        <f t="shared" si="0"/>
        <v/>
      </c>
      <c r="O16" s="167" t="str">
        <f t="shared" si="0"/>
        <v/>
      </c>
      <c r="P16" s="167" t="str">
        <f t="shared" si="0"/>
        <v/>
      </c>
      <c r="Q16" s="167" t="str">
        <f t="shared" si="0"/>
        <v/>
      </c>
      <c r="R16" s="167" t="str">
        <f t="shared" si="0"/>
        <v/>
      </c>
      <c r="S16" s="167" t="str">
        <f t="shared" si="0"/>
        <v/>
      </c>
      <c r="T16" s="177" t="str">
        <f t="shared" si="0"/>
        <v/>
      </c>
      <c r="U16" s="133">
        <f t="shared" si="1"/>
        <v>0</v>
      </c>
      <c r="V16" s="119">
        <f t="shared" si="11"/>
        <v>0</v>
      </c>
      <c r="W16" s="107" t="str">
        <f t="shared" si="13"/>
        <v/>
      </c>
      <c r="X16" s="131" t="str">
        <f t="shared" si="12"/>
        <v/>
      </c>
      <c r="Y16" s="70"/>
      <c r="Z16" s="207" t="str">
        <f t="shared" si="4"/>
        <v>n/a</v>
      </c>
      <c r="AA16" s="120" t="str">
        <f t="shared" si="5"/>
        <v>n/a</v>
      </c>
      <c r="AB16" s="120" t="str">
        <f>IF($AA16="n/a","",IFERROR(COUNTIF($AA$2:$AA16,"="&amp;AA16),""))</f>
        <v/>
      </c>
      <c r="AC16" s="120">
        <f>COUNTIF($Z$2:Z15,"&lt;"&amp;Z16)</f>
        <v>0</v>
      </c>
      <c r="AD16" s="130">
        <f t="shared" si="6"/>
        <v>0</v>
      </c>
      <c r="AE16" s="133">
        <f t="shared" si="7"/>
        <v>0</v>
      </c>
    </row>
    <row r="17" spans="1:31" x14ac:dyDescent="0.2">
      <c r="A17" s="72">
        <v>30</v>
      </c>
      <c r="B17" t="s">
        <v>287</v>
      </c>
      <c r="C17" t="str">
        <f t="shared" si="8"/>
        <v>sam gumina</v>
      </c>
      <c r="D17" s="72" t="s">
        <v>91</v>
      </c>
      <c r="E17" s="446" t="s">
        <v>288</v>
      </c>
      <c r="F17"/>
      <c r="G17" s="72">
        <v>47</v>
      </c>
      <c r="H17" s="167" t="str">
        <f t="shared" si="0"/>
        <v/>
      </c>
      <c r="I17" s="167" t="str">
        <f t="shared" si="0"/>
        <v/>
      </c>
      <c r="J17" s="167" t="str">
        <f t="shared" si="0"/>
        <v/>
      </c>
      <c r="K17" s="167" t="str">
        <f t="shared" si="0"/>
        <v/>
      </c>
      <c r="L17" s="167" t="str">
        <f t="shared" si="0"/>
        <v/>
      </c>
      <c r="M17" s="167" t="str">
        <f t="shared" si="0"/>
        <v/>
      </c>
      <c r="N17" s="167" t="str">
        <f t="shared" si="0"/>
        <v/>
      </c>
      <c r="O17" s="167" t="str">
        <f t="shared" si="0"/>
        <v/>
      </c>
      <c r="P17" s="167" t="str">
        <f t="shared" si="0"/>
        <v/>
      </c>
      <c r="Q17" s="167" t="str">
        <f t="shared" si="0"/>
        <v/>
      </c>
      <c r="R17" s="167" t="str">
        <f t="shared" si="0"/>
        <v/>
      </c>
      <c r="S17" s="167" t="str">
        <f t="shared" si="0"/>
        <v/>
      </c>
      <c r="T17" s="177" t="str">
        <f t="shared" si="0"/>
        <v/>
      </c>
      <c r="U17" s="133">
        <f t="shared" si="1"/>
        <v>0</v>
      </c>
      <c r="V17" s="119">
        <f t="shared" ref="V17:V21" si="14">AD17-U17</f>
        <v>0</v>
      </c>
      <c r="W17" s="107" t="str">
        <f t="shared" ref="W17" si="15">IFERROR(VLOOKUP(D17,BenchmarksRd1,3,0)*86400,"")</f>
        <v/>
      </c>
      <c r="X17" s="131" t="str">
        <f t="shared" ref="X17:X21" si="16">IFERROR((($E17*86400)-W17),"")</f>
        <v/>
      </c>
      <c r="Y17" s="70"/>
      <c r="Z17" s="207" t="str">
        <f t="shared" ref="Z17:Z21" si="17">IFERROR(VLOOKUP(D17,Class2019,4,0),"n/a")</f>
        <v>n/a</v>
      </c>
      <c r="AA17" s="120" t="str">
        <f t="shared" ref="AA17:AA21" si="18">IFERROR(VLOOKUP(D17,Class2019,3,0),"n/a")</f>
        <v>n/a</v>
      </c>
      <c r="AB17" s="120" t="str">
        <f>IF($AA17="n/a","",IFERROR(COUNTIF($AA$2:$AA17,"="&amp;AA17),""))</f>
        <v/>
      </c>
      <c r="AC17" s="120">
        <f>COUNTIF($Z$2:Z11,"&lt;"&amp;Z17)</f>
        <v>0</v>
      </c>
      <c r="AD17" s="130">
        <f t="shared" ref="AD17:AD21" si="19">IF($AA17="n/a",0,IFERROR(VLOOKUP(AB17+AC17,Points2019,2,0),15))</f>
        <v>0</v>
      </c>
      <c r="AE17" s="133">
        <f t="shared" ref="AE17:AE21" si="20">(U17+V17+Y17)</f>
        <v>0</v>
      </c>
    </row>
    <row r="18" spans="1:31" x14ac:dyDescent="0.2">
      <c r="A18" s="72">
        <v>32</v>
      </c>
      <c r="B18" t="s">
        <v>289</v>
      </c>
      <c r="C18" t="str">
        <f t="shared" si="8"/>
        <v>barry payne</v>
      </c>
      <c r="D18" s="72" t="s">
        <v>41</v>
      </c>
      <c r="E18" s="446" t="s">
        <v>290</v>
      </c>
      <c r="F18"/>
      <c r="G18" s="72">
        <v>45</v>
      </c>
      <c r="H18" s="167" t="str">
        <f t="shared" si="0"/>
        <v/>
      </c>
      <c r="I18" s="167" t="str">
        <f t="shared" si="0"/>
        <v/>
      </c>
      <c r="J18" s="167" t="str">
        <f t="shared" si="0"/>
        <v/>
      </c>
      <c r="K18" s="167" t="str">
        <f t="shared" si="0"/>
        <v/>
      </c>
      <c r="L18" s="167">
        <f t="shared" si="0"/>
        <v>60</v>
      </c>
      <c r="M18" s="167" t="str">
        <f t="shared" si="0"/>
        <v/>
      </c>
      <c r="N18" s="167" t="str">
        <f t="shared" si="0"/>
        <v/>
      </c>
      <c r="O18" s="167" t="str">
        <f t="shared" si="0"/>
        <v/>
      </c>
      <c r="P18" s="167" t="str">
        <f t="shared" si="0"/>
        <v/>
      </c>
      <c r="Q18" s="167" t="str">
        <f t="shared" si="0"/>
        <v/>
      </c>
      <c r="R18" s="167" t="str">
        <f t="shared" si="0"/>
        <v/>
      </c>
      <c r="S18" s="167" t="str">
        <f t="shared" si="0"/>
        <v/>
      </c>
      <c r="T18" s="177" t="str">
        <f t="shared" si="0"/>
        <v/>
      </c>
      <c r="U18" s="133">
        <f t="shared" si="1"/>
        <v>60</v>
      </c>
      <c r="V18" s="119">
        <f t="shared" si="14"/>
        <v>-15</v>
      </c>
      <c r="W18" s="107" t="s">
        <v>314</v>
      </c>
      <c r="X18" s="131" t="str">
        <f t="shared" si="16"/>
        <v/>
      </c>
      <c r="Y18" s="70">
        <v>0</v>
      </c>
      <c r="Z18" s="207">
        <f t="shared" si="17"/>
        <v>5</v>
      </c>
      <c r="AA18" s="120">
        <f t="shared" si="18"/>
        <v>9</v>
      </c>
      <c r="AB18" s="120">
        <f>IF($AA18="n/a","",IFERROR(COUNTIF($AA$2:$AA18,"="&amp;AA18),""))</f>
        <v>3</v>
      </c>
      <c r="AC18" s="120">
        <f>COUNTIF($Z$2:Z17,"&lt;"&amp;Z18)</f>
        <v>1</v>
      </c>
      <c r="AD18" s="130">
        <f t="shared" si="19"/>
        <v>45</v>
      </c>
      <c r="AE18" s="133">
        <f t="shared" si="20"/>
        <v>45</v>
      </c>
    </row>
    <row r="19" spans="1:31" x14ac:dyDescent="0.2">
      <c r="A19" s="72">
        <v>58</v>
      </c>
      <c r="B19" t="s">
        <v>52</v>
      </c>
      <c r="C19" t="str">
        <f t="shared" si="8"/>
        <v>robert downes</v>
      </c>
      <c r="D19" s="72" t="s">
        <v>128</v>
      </c>
      <c r="E19" s="445" t="s">
        <v>291</v>
      </c>
      <c r="F19" s="444" t="s">
        <v>313</v>
      </c>
      <c r="G19" s="72">
        <v>45</v>
      </c>
      <c r="H19" s="167" t="str">
        <f t="shared" si="0"/>
        <v/>
      </c>
      <c r="I19" s="167" t="str">
        <f t="shared" si="0"/>
        <v/>
      </c>
      <c r="J19" s="167" t="str">
        <f t="shared" si="0"/>
        <v/>
      </c>
      <c r="K19" s="167" t="str">
        <f t="shared" si="0"/>
        <v/>
      </c>
      <c r="L19" s="167" t="str">
        <f t="shared" si="0"/>
        <v/>
      </c>
      <c r="M19" s="167">
        <f t="shared" si="0"/>
        <v>100</v>
      </c>
      <c r="N19" s="167" t="str">
        <f t="shared" si="0"/>
        <v/>
      </c>
      <c r="O19" s="167" t="str">
        <f t="shared" si="0"/>
        <v/>
      </c>
      <c r="P19" s="167" t="str">
        <f t="shared" si="0"/>
        <v/>
      </c>
      <c r="Q19" s="167" t="str">
        <f t="shared" si="0"/>
        <v/>
      </c>
      <c r="R19" s="167" t="str">
        <f t="shared" si="0"/>
        <v/>
      </c>
      <c r="S19" s="167" t="str">
        <f t="shared" si="0"/>
        <v/>
      </c>
      <c r="T19" s="177" t="str">
        <f t="shared" si="0"/>
        <v/>
      </c>
      <c r="U19" s="133">
        <f t="shared" si="1"/>
        <v>100</v>
      </c>
      <c r="V19" s="119">
        <f t="shared" si="14"/>
        <v>-25</v>
      </c>
      <c r="W19" s="107" t="s">
        <v>314</v>
      </c>
      <c r="X19" s="131" t="str">
        <f t="shared" si="16"/>
        <v/>
      </c>
      <c r="Y19" s="70">
        <v>0</v>
      </c>
      <c r="Z19" s="207">
        <f t="shared" si="17"/>
        <v>4</v>
      </c>
      <c r="AA19" s="120">
        <f t="shared" si="18"/>
        <v>8</v>
      </c>
      <c r="AB19" s="120">
        <f>IF($AA19="n/a","",IFERROR(COUNTIF($AA$2:$AA19,"="&amp;AA19),""))</f>
        <v>1</v>
      </c>
      <c r="AC19" s="120">
        <f>COUNTIF($Z$2:Z18,"&lt;"&amp;Z19)</f>
        <v>1</v>
      </c>
      <c r="AD19" s="130">
        <f t="shared" si="19"/>
        <v>75</v>
      </c>
      <c r="AE19" s="133">
        <f t="shared" si="20"/>
        <v>75</v>
      </c>
    </row>
    <row r="20" spans="1:31" x14ac:dyDescent="0.2">
      <c r="A20" s="72">
        <v>68</v>
      </c>
      <c r="B20" t="s">
        <v>292</v>
      </c>
      <c r="C20" t="str">
        <f t="shared" si="8"/>
        <v>andrew potter</v>
      </c>
      <c r="D20" s="72" t="s">
        <v>41</v>
      </c>
      <c r="E20" s="446" t="s">
        <v>293</v>
      </c>
      <c r="F20"/>
      <c r="G20" s="72">
        <v>12</v>
      </c>
      <c r="H20" s="167" t="str">
        <f t="shared" si="0"/>
        <v/>
      </c>
      <c r="I20" s="167" t="str">
        <f t="shared" si="0"/>
        <v/>
      </c>
      <c r="J20" s="167" t="str">
        <f t="shared" si="0"/>
        <v/>
      </c>
      <c r="K20" s="167" t="str">
        <f t="shared" si="0"/>
        <v/>
      </c>
      <c r="L20" s="167">
        <f t="shared" si="0"/>
        <v>45</v>
      </c>
      <c r="M20" s="167" t="str">
        <f t="shared" si="0"/>
        <v/>
      </c>
      <c r="N20" s="167" t="str">
        <f t="shared" si="0"/>
        <v/>
      </c>
      <c r="O20" s="167" t="str">
        <f t="shared" si="0"/>
        <v/>
      </c>
      <c r="P20" s="167" t="str">
        <f t="shared" ref="P20:T20" si="21">IF($D20=P$1,$U20,"")</f>
        <v/>
      </c>
      <c r="Q20" s="167" t="str">
        <f t="shared" si="21"/>
        <v/>
      </c>
      <c r="R20" s="167" t="str">
        <f t="shared" si="21"/>
        <v/>
      </c>
      <c r="S20" s="167" t="str">
        <f t="shared" si="21"/>
        <v/>
      </c>
      <c r="T20" s="177" t="str">
        <f t="shared" si="21"/>
        <v/>
      </c>
      <c r="U20" s="133">
        <f t="shared" si="1"/>
        <v>45</v>
      </c>
      <c r="V20" s="119">
        <f t="shared" si="14"/>
        <v>-30</v>
      </c>
      <c r="W20" s="107" t="s">
        <v>314</v>
      </c>
      <c r="X20" s="131" t="str">
        <f t="shared" si="16"/>
        <v/>
      </c>
      <c r="Y20" s="70">
        <v>0</v>
      </c>
      <c r="Z20" s="207">
        <f t="shared" si="17"/>
        <v>5</v>
      </c>
      <c r="AA20" s="120">
        <f t="shared" si="18"/>
        <v>9</v>
      </c>
      <c r="AB20" s="120">
        <f>IF($AA20="n/a","",IFERROR(COUNTIF($AA$2:$AA20,"="&amp;AA20),""))</f>
        <v>4</v>
      </c>
      <c r="AC20" s="120">
        <f>COUNTIF($Z$2:Z19,"&lt;"&amp;Z20)</f>
        <v>2</v>
      </c>
      <c r="AD20" s="130">
        <f t="shared" si="19"/>
        <v>15</v>
      </c>
      <c r="AE20" s="133">
        <f t="shared" si="20"/>
        <v>15</v>
      </c>
    </row>
    <row r="21" spans="1:31" x14ac:dyDescent="0.2">
      <c r="A21" s="72">
        <v>36</v>
      </c>
      <c r="B21" t="s">
        <v>136</v>
      </c>
      <c r="C21" t="str">
        <f t="shared" si="8"/>
        <v>craig girvan</v>
      </c>
      <c r="D21" s="72" t="s">
        <v>124</v>
      </c>
      <c r="E21" s="445" t="s">
        <v>294</v>
      </c>
      <c r="F21" s="444" t="s">
        <v>313</v>
      </c>
      <c r="G21" s="72">
        <v>67</v>
      </c>
      <c r="H21" s="167" t="str">
        <f t="shared" ref="H21:T21" si="22">IF($D21=H$1,$U21,"")</f>
        <v/>
      </c>
      <c r="I21" s="167" t="str">
        <f t="shared" si="22"/>
        <v/>
      </c>
      <c r="J21" s="167" t="str">
        <f t="shared" si="22"/>
        <v/>
      </c>
      <c r="K21" s="167" t="str">
        <f t="shared" si="22"/>
        <v/>
      </c>
      <c r="L21" s="167" t="str">
        <f t="shared" si="22"/>
        <v/>
      </c>
      <c r="M21" s="167" t="str">
        <f t="shared" si="22"/>
        <v/>
      </c>
      <c r="N21" s="167">
        <f t="shared" si="22"/>
        <v>100</v>
      </c>
      <c r="O21" s="167" t="str">
        <f t="shared" si="22"/>
        <v/>
      </c>
      <c r="P21" s="167" t="str">
        <f t="shared" si="22"/>
        <v/>
      </c>
      <c r="Q21" s="167" t="str">
        <f t="shared" si="22"/>
        <v/>
      </c>
      <c r="R21" s="167" t="str">
        <f t="shared" si="22"/>
        <v/>
      </c>
      <c r="S21" s="167" t="str">
        <f t="shared" si="22"/>
        <v/>
      </c>
      <c r="T21" s="177" t="str">
        <f t="shared" si="22"/>
        <v/>
      </c>
      <c r="U21" s="133">
        <f t="shared" si="1"/>
        <v>100</v>
      </c>
      <c r="V21" s="119">
        <f t="shared" si="14"/>
        <v>-25</v>
      </c>
      <c r="W21" s="107" t="s">
        <v>314</v>
      </c>
      <c r="X21" s="131" t="str">
        <f t="shared" si="16"/>
        <v/>
      </c>
      <c r="Y21" s="70">
        <v>0</v>
      </c>
      <c r="Z21" s="207">
        <f t="shared" si="17"/>
        <v>4</v>
      </c>
      <c r="AA21" s="120">
        <f t="shared" si="18"/>
        <v>7</v>
      </c>
      <c r="AB21" s="120">
        <f>IF($AA21="n/a","",IFERROR(COUNTIF($AA$2:$AA21,"="&amp;AA21),""))</f>
        <v>1</v>
      </c>
      <c r="AC21" s="120">
        <f>COUNTIF($Z$2:Z20,"&lt;"&amp;Z21)</f>
        <v>1</v>
      </c>
      <c r="AD21" s="130">
        <f t="shared" si="19"/>
        <v>75</v>
      </c>
      <c r="AE21" s="133">
        <f t="shared" si="20"/>
        <v>75</v>
      </c>
    </row>
    <row r="22" spans="1:31" x14ac:dyDescent="0.2">
      <c r="A22" s="72">
        <v>64</v>
      </c>
      <c r="B22" t="s">
        <v>96</v>
      </c>
      <c r="C22" t="str">
        <f t="shared" si="8"/>
        <v>peter dannock</v>
      </c>
      <c r="D22" s="72" t="s">
        <v>21</v>
      </c>
      <c r="E22" s="446" t="s">
        <v>295</v>
      </c>
      <c r="F22"/>
      <c r="G22" s="72">
        <v>46</v>
      </c>
      <c r="H22" s="167" t="str">
        <f t="shared" si="0"/>
        <v/>
      </c>
      <c r="I22" s="167" t="str">
        <f t="shared" si="0"/>
        <v/>
      </c>
      <c r="J22" s="167" t="str">
        <f t="shared" si="0"/>
        <v/>
      </c>
      <c r="K22" s="167" t="str">
        <f t="shared" si="0"/>
        <v/>
      </c>
      <c r="L22" s="167" t="str">
        <f t="shared" si="0"/>
        <v/>
      </c>
      <c r="M22" s="167" t="str">
        <f t="shared" si="0"/>
        <v/>
      </c>
      <c r="N22" s="167" t="str">
        <f t="shared" si="0"/>
        <v/>
      </c>
      <c r="O22" s="167" t="str">
        <f t="shared" si="0"/>
        <v/>
      </c>
      <c r="P22" s="167" t="str">
        <f t="shared" si="0"/>
        <v/>
      </c>
      <c r="Q22" s="167">
        <f t="shared" si="0"/>
        <v>75</v>
      </c>
      <c r="R22" s="167" t="str">
        <f t="shared" si="0"/>
        <v/>
      </c>
      <c r="S22" s="167" t="str">
        <f t="shared" si="0"/>
        <v/>
      </c>
      <c r="T22" s="177" t="str">
        <f t="shared" si="0"/>
        <v/>
      </c>
      <c r="U22" s="133">
        <f t="shared" si="1"/>
        <v>75</v>
      </c>
      <c r="V22" s="119">
        <f t="shared" si="11"/>
        <v>0</v>
      </c>
      <c r="W22" s="107" t="s">
        <v>314</v>
      </c>
      <c r="X22" s="131" t="str">
        <f t="shared" si="12"/>
        <v/>
      </c>
      <c r="Y22" s="70">
        <v>0</v>
      </c>
      <c r="Z22" s="207">
        <f t="shared" si="4"/>
        <v>2</v>
      </c>
      <c r="AA22" s="120">
        <f t="shared" si="5"/>
        <v>4</v>
      </c>
      <c r="AB22" s="120">
        <f>IF($AA22="n/a","",IFERROR(COUNTIF($AA$2:$AA22,"="&amp;AA22),""))</f>
        <v>2</v>
      </c>
      <c r="AC22" s="120">
        <f>COUNTIF($Z$2:Z16,"&lt;"&amp;Z22)</f>
        <v>0</v>
      </c>
      <c r="AD22" s="130">
        <f t="shared" si="6"/>
        <v>75</v>
      </c>
      <c r="AE22" s="133">
        <f t="shared" si="7"/>
        <v>75</v>
      </c>
    </row>
    <row r="23" spans="1:31" x14ac:dyDescent="0.2">
      <c r="A23" s="72">
        <v>29</v>
      </c>
      <c r="B23" t="s">
        <v>296</v>
      </c>
      <c r="C23" t="str">
        <f t="shared" si="8"/>
        <v>ian vague</v>
      </c>
      <c r="D23" s="72" t="s">
        <v>124</v>
      </c>
      <c r="E23" s="446" t="s">
        <v>297</v>
      </c>
      <c r="F23"/>
      <c r="G23" s="72">
        <v>54</v>
      </c>
      <c r="H23" s="167" t="str">
        <f t="shared" ref="H23:T32" si="23">IF($D23=H$1,$U23,"")</f>
        <v/>
      </c>
      <c r="I23" s="167" t="str">
        <f t="shared" si="23"/>
        <v/>
      </c>
      <c r="J23" s="167" t="str">
        <f t="shared" si="23"/>
        <v/>
      </c>
      <c r="K23" s="167" t="str">
        <f t="shared" si="23"/>
        <v/>
      </c>
      <c r="L23" s="167" t="str">
        <f t="shared" si="23"/>
        <v/>
      </c>
      <c r="M23" s="167" t="str">
        <f t="shared" si="23"/>
        <v/>
      </c>
      <c r="N23" s="167">
        <f t="shared" si="23"/>
        <v>75</v>
      </c>
      <c r="O23" s="167" t="str">
        <f t="shared" si="23"/>
        <v/>
      </c>
      <c r="P23" s="167" t="str">
        <f t="shared" si="23"/>
        <v/>
      </c>
      <c r="Q23" s="167" t="str">
        <f t="shared" si="23"/>
        <v/>
      </c>
      <c r="R23" s="167" t="str">
        <f t="shared" si="23"/>
        <v/>
      </c>
      <c r="S23" s="167" t="str">
        <f t="shared" si="23"/>
        <v/>
      </c>
      <c r="T23" s="177" t="str">
        <f t="shared" si="23"/>
        <v/>
      </c>
      <c r="U23" s="133">
        <f t="shared" si="1"/>
        <v>75</v>
      </c>
      <c r="V23" s="119">
        <f t="shared" si="11"/>
        <v>-30</v>
      </c>
      <c r="W23" s="107" t="s">
        <v>314</v>
      </c>
      <c r="X23" s="131" t="str">
        <f t="shared" si="12"/>
        <v/>
      </c>
      <c r="Y23" s="70">
        <v>0</v>
      </c>
      <c r="Z23" s="207">
        <f t="shared" si="4"/>
        <v>4</v>
      </c>
      <c r="AA23" s="120">
        <f t="shared" si="5"/>
        <v>7</v>
      </c>
      <c r="AB23" s="120">
        <f>IF($AA23="n/a","",IFERROR(COUNTIF($AA$2:$AA23,"="&amp;AA23),""))</f>
        <v>2</v>
      </c>
      <c r="AC23" s="120">
        <f>COUNTIF($Z$2:Z22,"&lt;"&amp;Z23)</f>
        <v>2</v>
      </c>
      <c r="AD23" s="130">
        <f t="shared" si="6"/>
        <v>45</v>
      </c>
      <c r="AE23" s="133">
        <f t="shared" si="7"/>
        <v>45</v>
      </c>
    </row>
    <row r="24" spans="1:31" x14ac:dyDescent="0.2">
      <c r="A24" s="72">
        <v>61</v>
      </c>
      <c r="B24" t="s">
        <v>298</v>
      </c>
      <c r="C24" t="str">
        <f t="shared" si="8"/>
        <v>murray seymour</v>
      </c>
      <c r="D24" s="72" t="s">
        <v>91</v>
      </c>
      <c r="E24" s="446" t="s">
        <v>299</v>
      </c>
      <c r="F24"/>
      <c r="G24" s="72">
        <v>54</v>
      </c>
      <c r="H24" s="167" t="str">
        <f t="shared" si="23"/>
        <v/>
      </c>
      <c r="I24" s="167" t="str">
        <f t="shared" si="23"/>
        <v/>
      </c>
      <c r="J24" s="167" t="str">
        <f t="shared" si="23"/>
        <v/>
      </c>
      <c r="K24" s="167" t="str">
        <f t="shared" si="23"/>
        <v/>
      </c>
      <c r="L24" s="167" t="str">
        <f t="shared" si="23"/>
        <v/>
      </c>
      <c r="M24" s="167" t="str">
        <f t="shared" si="23"/>
        <v/>
      </c>
      <c r="N24" s="167" t="str">
        <f t="shared" si="23"/>
        <v/>
      </c>
      <c r="O24" s="167" t="str">
        <f t="shared" si="23"/>
        <v/>
      </c>
      <c r="P24" s="167" t="str">
        <f t="shared" si="23"/>
        <v/>
      </c>
      <c r="Q24" s="167" t="str">
        <f t="shared" si="23"/>
        <v/>
      </c>
      <c r="R24" s="167" t="str">
        <f t="shared" si="23"/>
        <v/>
      </c>
      <c r="S24" s="167" t="str">
        <f t="shared" si="23"/>
        <v/>
      </c>
      <c r="T24" s="177" t="str">
        <f t="shared" si="23"/>
        <v/>
      </c>
      <c r="U24" s="133">
        <f t="shared" si="1"/>
        <v>0</v>
      </c>
      <c r="V24" s="119">
        <f t="shared" si="11"/>
        <v>0</v>
      </c>
      <c r="W24" s="107"/>
      <c r="X24" s="131"/>
      <c r="Y24" s="70"/>
      <c r="Z24" s="207" t="str">
        <f t="shared" si="4"/>
        <v>n/a</v>
      </c>
      <c r="AA24" s="120" t="str">
        <f t="shared" si="5"/>
        <v>n/a</v>
      </c>
      <c r="AB24" s="120" t="str">
        <f>IF($AA24="n/a","",IFERROR(COUNTIF($AA$2:$AA24,"="&amp;AA24),""))</f>
        <v/>
      </c>
      <c r="AC24" s="120">
        <f>COUNTIF($Z$2:Z23,"&lt;"&amp;Z24)</f>
        <v>0</v>
      </c>
      <c r="AD24" s="130">
        <f t="shared" si="6"/>
        <v>0</v>
      </c>
      <c r="AE24" s="133">
        <f t="shared" si="7"/>
        <v>0</v>
      </c>
    </row>
    <row r="25" spans="1:31" x14ac:dyDescent="0.2">
      <c r="A25" s="72">
        <v>52</v>
      </c>
      <c r="B25" t="s">
        <v>300</v>
      </c>
      <c r="C25" t="str">
        <f t="shared" si="8"/>
        <v>tim meaden</v>
      </c>
      <c r="D25" s="72" t="s">
        <v>13</v>
      </c>
      <c r="E25" s="446" t="s">
        <v>301</v>
      </c>
      <c r="F25"/>
      <c r="G25" s="72">
        <v>43</v>
      </c>
      <c r="H25" s="167" t="str">
        <f t="shared" si="23"/>
        <v/>
      </c>
      <c r="I25" s="167">
        <f t="shared" si="23"/>
        <v>75</v>
      </c>
      <c r="J25" s="167" t="str">
        <f t="shared" si="23"/>
        <v/>
      </c>
      <c r="K25" s="167" t="str">
        <f t="shared" si="23"/>
        <v/>
      </c>
      <c r="L25" s="167" t="str">
        <f t="shared" si="23"/>
        <v/>
      </c>
      <c r="M25" s="167" t="str">
        <f t="shared" si="23"/>
        <v/>
      </c>
      <c r="N25" s="167" t="str">
        <f t="shared" si="23"/>
        <v/>
      </c>
      <c r="O25" s="167" t="str">
        <f t="shared" si="23"/>
        <v/>
      </c>
      <c r="P25" s="167" t="str">
        <f t="shared" si="23"/>
        <v/>
      </c>
      <c r="Q25" s="167" t="str">
        <f t="shared" si="23"/>
        <v/>
      </c>
      <c r="R25" s="167" t="str">
        <f t="shared" si="23"/>
        <v/>
      </c>
      <c r="S25" s="167" t="str">
        <f t="shared" si="23"/>
        <v/>
      </c>
      <c r="T25" s="177" t="str">
        <f t="shared" si="23"/>
        <v/>
      </c>
      <c r="U25" s="133">
        <f t="shared" si="1"/>
        <v>75</v>
      </c>
      <c r="V25" s="119">
        <f t="shared" ref="V25:V31" si="24">AD25-U25</f>
        <v>-60</v>
      </c>
      <c r="W25" s="107" t="s">
        <v>314</v>
      </c>
      <c r="X25" s="131" t="str">
        <f t="shared" ref="X25:X31" si="25">IFERROR((($E25*86400)-W25),"")</f>
        <v/>
      </c>
      <c r="Y25" s="70">
        <v>0</v>
      </c>
      <c r="Z25" s="207">
        <f t="shared" si="4"/>
        <v>7</v>
      </c>
      <c r="AA25" s="120">
        <f t="shared" si="5"/>
        <v>12</v>
      </c>
      <c r="AB25" s="120">
        <f>IF($AA25="n/a","",IFERROR(COUNTIF($AA$2:$AA25,"="&amp;AA25),""))</f>
        <v>2</v>
      </c>
      <c r="AC25" s="120">
        <f>COUNTIF($Z$2:Z24,"&lt;"&amp;Z25)</f>
        <v>12</v>
      </c>
      <c r="AD25" s="130">
        <f t="shared" si="6"/>
        <v>15</v>
      </c>
      <c r="AE25" s="133">
        <f t="shared" si="7"/>
        <v>15</v>
      </c>
    </row>
    <row r="26" spans="1:31" x14ac:dyDescent="0.2">
      <c r="A26" s="72">
        <v>35</v>
      </c>
      <c r="B26" t="s">
        <v>302</v>
      </c>
      <c r="C26" t="str">
        <f t="shared" si="8"/>
        <v>john mcbreen</v>
      </c>
      <c r="D26" s="72" t="s">
        <v>40</v>
      </c>
      <c r="E26" s="445" t="s">
        <v>303</v>
      </c>
      <c r="F26" s="444" t="s">
        <v>313</v>
      </c>
      <c r="G26" s="72">
        <v>46</v>
      </c>
      <c r="H26" s="167" t="str">
        <f t="shared" si="23"/>
        <v/>
      </c>
      <c r="I26" s="167" t="str">
        <f t="shared" si="23"/>
        <v/>
      </c>
      <c r="J26" s="167" t="str">
        <f t="shared" si="23"/>
        <v/>
      </c>
      <c r="K26" s="167" t="str">
        <f t="shared" si="23"/>
        <v/>
      </c>
      <c r="L26" s="167" t="str">
        <f t="shared" si="23"/>
        <v/>
      </c>
      <c r="M26" s="167" t="str">
        <f t="shared" si="23"/>
        <v/>
      </c>
      <c r="N26" s="167" t="str">
        <f t="shared" si="23"/>
        <v/>
      </c>
      <c r="O26" s="167">
        <f t="shared" si="23"/>
        <v>100</v>
      </c>
      <c r="P26" s="167" t="str">
        <f t="shared" si="23"/>
        <v/>
      </c>
      <c r="Q26" s="167" t="str">
        <f t="shared" si="23"/>
        <v/>
      </c>
      <c r="R26" s="167" t="str">
        <f t="shared" si="23"/>
        <v/>
      </c>
      <c r="S26" s="167" t="str">
        <f t="shared" si="23"/>
        <v/>
      </c>
      <c r="T26" s="177" t="str">
        <f t="shared" si="23"/>
        <v/>
      </c>
      <c r="U26" s="133">
        <f t="shared" si="1"/>
        <v>100</v>
      </c>
      <c r="V26" s="119">
        <f t="shared" si="24"/>
        <v>-40</v>
      </c>
      <c r="W26" s="107" t="s">
        <v>314</v>
      </c>
      <c r="X26" s="131" t="str">
        <f t="shared" si="25"/>
        <v/>
      </c>
      <c r="Y26" s="70">
        <v>0</v>
      </c>
      <c r="Z26" s="207">
        <f t="shared" si="4"/>
        <v>3</v>
      </c>
      <c r="AA26" s="120">
        <f t="shared" si="5"/>
        <v>6</v>
      </c>
      <c r="AB26" s="120">
        <f>IF($AA26="n/a","",IFERROR(COUNTIF($AA$2:$AA26,"="&amp;AA26),""))</f>
        <v>1</v>
      </c>
      <c r="AC26" s="120">
        <f>COUNTIF($Z$2:Z25,"&lt;"&amp;Z26)</f>
        <v>2</v>
      </c>
      <c r="AD26" s="130">
        <f t="shared" si="6"/>
        <v>60</v>
      </c>
      <c r="AE26" s="133">
        <f t="shared" si="7"/>
        <v>60</v>
      </c>
    </row>
    <row r="27" spans="1:31" x14ac:dyDescent="0.2">
      <c r="A27" s="72">
        <v>67</v>
      </c>
      <c r="B27" t="s">
        <v>304</v>
      </c>
      <c r="C27" t="str">
        <f t="shared" si="8"/>
        <v>craig baird</v>
      </c>
      <c r="D27" s="72" t="s">
        <v>4</v>
      </c>
      <c r="E27" s="445" t="s">
        <v>305</v>
      </c>
      <c r="F27" s="444" t="s">
        <v>313</v>
      </c>
      <c r="G27" s="72">
        <v>16</v>
      </c>
      <c r="H27" s="167" t="str">
        <f t="shared" si="23"/>
        <v/>
      </c>
      <c r="I27" s="167" t="str">
        <f t="shared" si="23"/>
        <v/>
      </c>
      <c r="J27" s="167" t="str">
        <f t="shared" si="23"/>
        <v/>
      </c>
      <c r="K27" s="167" t="str">
        <f t="shared" si="23"/>
        <v/>
      </c>
      <c r="L27" s="167" t="str">
        <f t="shared" si="23"/>
        <v/>
      </c>
      <c r="M27" s="167" t="str">
        <f t="shared" si="23"/>
        <v/>
      </c>
      <c r="N27" s="167" t="str">
        <f t="shared" si="23"/>
        <v/>
      </c>
      <c r="O27" s="167" t="str">
        <f t="shared" si="23"/>
        <v/>
      </c>
      <c r="P27" s="167">
        <f t="shared" si="23"/>
        <v>100</v>
      </c>
      <c r="Q27" s="167" t="str">
        <f t="shared" si="23"/>
        <v/>
      </c>
      <c r="R27" s="167" t="str">
        <f t="shared" si="23"/>
        <v/>
      </c>
      <c r="S27" s="167" t="str">
        <f t="shared" si="23"/>
        <v/>
      </c>
      <c r="T27" s="177" t="str">
        <f t="shared" si="23"/>
        <v/>
      </c>
      <c r="U27" s="133">
        <f t="shared" si="1"/>
        <v>100</v>
      </c>
      <c r="V27" s="119">
        <f t="shared" si="24"/>
        <v>-40</v>
      </c>
      <c r="W27" s="107" t="s">
        <v>314</v>
      </c>
      <c r="X27" s="131" t="str">
        <f t="shared" si="25"/>
        <v/>
      </c>
      <c r="Y27" s="70">
        <v>0</v>
      </c>
      <c r="Z27" s="207">
        <f t="shared" si="4"/>
        <v>3</v>
      </c>
      <c r="AA27" s="120">
        <f t="shared" si="5"/>
        <v>5</v>
      </c>
      <c r="AB27" s="120">
        <f>IF($AA27="n/a","",IFERROR(COUNTIF($AA$2:$AA27,"="&amp;AA27),""))</f>
        <v>1</v>
      </c>
      <c r="AC27" s="120">
        <f>COUNTIF($Z$2:Z25,"&lt;"&amp;Z27)</f>
        <v>2</v>
      </c>
      <c r="AD27" s="130">
        <f t="shared" si="6"/>
        <v>60</v>
      </c>
      <c r="AE27" s="133">
        <f t="shared" si="7"/>
        <v>60</v>
      </c>
    </row>
    <row r="28" spans="1:31" x14ac:dyDescent="0.2">
      <c r="A28" s="72">
        <v>33</v>
      </c>
      <c r="B28" t="s">
        <v>306</v>
      </c>
      <c r="C28" t="str">
        <f t="shared" si="8"/>
        <v>adrian zadro</v>
      </c>
      <c r="D28" s="72" t="s">
        <v>5</v>
      </c>
      <c r="E28" s="445" t="s">
        <v>307</v>
      </c>
      <c r="F28" s="444" t="s">
        <v>313</v>
      </c>
      <c r="G28" s="72">
        <v>53</v>
      </c>
      <c r="H28" s="167" t="str">
        <f t="shared" si="23"/>
        <v/>
      </c>
      <c r="I28" s="167" t="str">
        <f t="shared" si="23"/>
        <v/>
      </c>
      <c r="J28" s="167" t="str">
        <f t="shared" si="23"/>
        <v/>
      </c>
      <c r="K28" s="167" t="str">
        <f t="shared" si="23"/>
        <v/>
      </c>
      <c r="L28" s="167" t="str">
        <f t="shared" si="23"/>
        <v/>
      </c>
      <c r="M28" s="167" t="str">
        <f t="shared" si="23"/>
        <v/>
      </c>
      <c r="N28" s="167" t="str">
        <f t="shared" si="23"/>
        <v/>
      </c>
      <c r="O28" s="167" t="str">
        <f t="shared" si="23"/>
        <v/>
      </c>
      <c r="P28" s="167" t="str">
        <f t="shared" si="23"/>
        <v/>
      </c>
      <c r="Q28" s="167" t="str">
        <f t="shared" si="23"/>
        <v/>
      </c>
      <c r="R28" s="167" t="str">
        <f t="shared" si="23"/>
        <v/>
      </c>
      <c r="S28" s="167">
        <f t="shared" si="23"/>
        <v>100</v>
      </c>
      <c r="T28" s="177" t="str">
        <f t="shared" si="23"/>
        <v/>
      </c>
      <c r="U28" s="133">
        <f t="shared" si="1"/>
        <v>100</v>
      </c>
      <c r="V28" s="119">
        <f t="shared" si="24"/>
        <v>0</v>
      </c>
      <c r="W28" s="107" t="s">
        <v>314</v>
      </c>
      <c r="X28" s="131" t="str">
        <f t="shared" si="25"/>
        <v/>
      </c>
      <c r="Y28" s="70">
        <v>0</v>
      </c>
      <c r="Z28" s="207">
        <f t="shared" si="4"/>
        <v>1</v>
      </c>
      <c r="AA28" s="120">
        <f t="shared" si="5"/>
        <v>2</v>
      </c>
      <c r="AB28" s="120">
        <f>IF($AA28="n/a","",IFERROR(COUNTIF($AA$2:$AA28,"="&amp;AA28),""))</f>
        <v>1</v>
      </c>
      <c r="AC28" s="120">
        <f>COUNTIF($Z$2:Z26,"&lt;"&amp;Z28)</f>
        <v>0</v>
      </c>
      <c r="AD28" s="130">
        <f t="shared" si="6"/>
        <v>100</v>
      </c>
      <c r="AE28" s="133">
        <f t="shared" si="7"/>
        <v>100</v>
      </c>
    </row>
    <row r="29" spans="1:31" x14ac:dyDescent="0.2">
      <c r="A29" s="72">
        <v>42</v>
      </c>
      <c r="B29" t="s">
        <v>308</v>
      </c>
      <c r="C29" t="str">
        <f t="shared" si="8"/>
        <v>annabel silver</v>
      </c>
      <c r="D29" s="72" t="s">
        <v>91</v>
      </c>
      <c r="E29" s="446" t="s">
        <v>309</v>
      </c>
      <c r="F29"/>
      <c r="G29" s="72">
        <v>27</v>
      </c>
      <c r="H29" s="167" t="str">
        <f t="shared" si="23"/>
        <v/>
      </c>
      <c r="I29" s="167" t="str">
        <f t="shared" si="23"/>
        <v/>
      </c>
      <c r="J29" s="167" t="str">
        <f t="shared" si="23"/>
        <v/>
      </c>
      <c r="K29" s="167" t="str">
        <f t="shared" si="23"/>
        <v/>
      </c>
      <c r="L29" s="167" t="str">
        <f t="shared" si="23"/>
        <v/>
      </c>
      <c r="M29" s="167" t="str">
        <f t="shared" si="23"/>
        <v/>
      </c>
      <c r="N29" s="167" t="str">
        <f t="shared" si="23"/>
        <v/>
      </c>
      <c r="O29" s="167" t="str">
        <f t="shared" si="23"/>
        <v/>
      </c>
      <c r="P29" s="167" t="str">
        <f t="shared" si="23"/>
        <v/>
      </c>
      <c r="Q29" s="167" t="str">
        <f t="shared" si="23"/>
        <v/>
      </c>
      <c r="R29" s="167" t="str">
        <f t="shared" si="23"/>
        <v/>
      </c>
      <c r="S29" s="167" t="str">
        <f t="shared" si="23"/>
        <v/>
      </c>
      <c r="T29" s="177" t="str">
        <f t="shared" si="23"/>
        <v/>
      </c>
      <c r="U29" s="133">
        <f t="shared" si="1"/>
        <v>0</v>
      </c>
      <c r="V29" s="119">
        <f t="shared" si="24"/>
        <v>0</v>
      </c>
      <c r="W29" s="107" t="str">
        <f t="shared" ref="W29:W31" si="26">IFERROR(VLOOKUP(D29,BenchmarksRd1,3,0)*86400,"")</f>
        <v/>
      </c>
      <c r="X29" s="131" t="str">
        <f t="shared" si="25"/>
        <v/>
      </c>
      <c r="Y29" s="70"/>
      <c r="Z29" s="207" t="str">
        <f t="shared" si="4"/>
        <v>n/a</v>
      </c>
      <c r="AA29" s="120" t="str">
        <f t="shared" si="5"/>
        <v>n/a</v>
      </c>
      <c r="AB29" s="120" t="str">
        <f>IF($AA29="n/a","",IFERROR(COUNTIF($AA$2:$AA29,"="&amp;AA29),""))</f>
        <v/>
      </c>
      <c r="AC29" s="120">
        <f>COUNTIF($Z$2:Z28,"&lt;"&amp;Z29)</f>
        <v>0</v>
      </c>
      <c r="AD29" s="130">
        <f t="shared" si="6"/>
        <v>0</v>
      </c>
      <c r="AE29" s="133">
        <f t="shared" si="7"/>
        <v>0</v>
      </c>
    </row>
    <row r="30" spans="1:31" x14ac:dyDescent="0.2">
      <c r="A30" s="72">
        <v>34</v>
      </c>
      <c r="B30" t="s">
        <v>140</v>
      </c>
      <c r="C30" t="str">
        <f t="shared" si="8"/>
        <v>john downes</v>
      </c>
      <c r="D30" s="72" t="s">
        <v>5</v>
      </c>
      <c r="E30" s="446" t="s">
        <v>310</v>
      </c>
      <c r="F30"/>
      <c r="G30" s="72">
        <v>55</v>
      </c>
      <c r="H30" s="167" t="str">
        <f t="shared" si="23"/>
        <v/>
      </c>
      <c r="I30" s="167" t="str">
        <f t="shared" si="23"/>
        <v/>
      </c>
      <c r="J30" s="167" t="str">
        <f t="shared" si="23"/>
        <v/>
      </c>
      <c r="K30" s="167" t="str">
        <f t="shared" si="23"/>
        <v/>
      </c>
      <c r="L30" s="167" t="str">
        <f t="shared" si="23"/>
        <v/>
      </c>
      <c r="M30" s="167" t="str">
        <f t="shared" si="23"/>
        <v/>
      </c>
      <c r="N30" s="167" t="str">
        <f t="shared" si="23"/>
        <v/>
      </c>
      <c r="O30" s="167" t="str">
        <f t="shared" si="23"/>
        <v/>
      </c>
      <c r="P30" s="167" t="str">
        <f t="shared" si="23"/>
        <v/>
      </c>
      <c r="Q30" s="167" t="str">
        <f t="shared" si="23"/>
        <v/>
      </c>
      <c r="R30" s="167" t="str">
        <f t="shared" si="23"/>
        <v/>
      </c>
      <c r="S30" s="167">
        <f t="shared" si="23"/>
        <v>75</v>
      </c>
      <c r="T30" s="177" t="str">
        <f t="shared" si="23"/>
        <v/>
      </c>
      <c r="U30" s="133">
        <f t="shared" si="1"/>
        <v>75</v>
      </c>
      <c r="V30" s="119">
        <f t="shared" si="24"/>
        <v>0</v>
      </c>
      <c r="W30" s="107" t="s">
        <v>314</v>
      </c>
      <c r="X30" s="131" t="str">
        <f t="shared" si="25"/>
        <v/>
      </c>
      <c r="Y30" s="70">
        <v>0</v>
      </c>
      <c r="Z30" s="207">
        <f t="shared" si="4"/>
        <v>1</v>
      </c>
      <c r="AA30" s="120">
        <f t="shared" si="5"/>
        <v>2</v>
      </c>
      <c r="AB30" s="120">
        <f>IF($AA30="n/a","",IFERROR(COUNTIF($AA$2:$AA30,"="&amp;AA30),""))</f>
        <v>2</v>
      </c>
      <c r="AC30" s="120">
        <f>COUNTIF($Z$2:Z29,"&lt;"&amp;Z30)</f>
        <v>0</v>
      </c>
      <c r="AD30" s="130">
        <f t="shared" si="6"/>
        <v>75</v>
      </c>
      <c r="AE30" s="133">
        <f t="shared" si="7"/>
        <v>75</v>
      </c>
    </row>
    <row r="31" spans="1:31" x14ac:dyDescent="0.2">
      <c r="A31" s="72">
        <v>43</v>
      </c>
      <c r="B31" t="s">
        <v>311</v>
      </c>
      <c r="C31" t="str">
        <f t="shared" si="8"/>
        <v>grant howitt</v>
      </c>
      <c r="D31" s="72" t="s">
        <v>91</v>
      </c>
      <c r="E31" s="446" t="s">
        <v>312</v>
      </c>
      <c r="F31"/>
      <c r="H31" s="167" t="str">
        <f t="shared" si="23"/>
        <v/>
      </c>
      <c r="I31" s="167" t="str">
        <f t="shared" si="23"/>
        <v/>
      </c>
      <c r="J31" s="167" t="str">
        <f t="shared" si="23"/>
        <v/>
      </c>
      <c r="K31" s="167" t="str">
        <f t="shared" si="23"/>
        <v/>
      </c>
      <c r="L31" s="167" t="str">
        <f t="shared" si="23"/>
        <v/>
      </c>
      <c r="M31" s="167" t="str">
        <f t="shared" si="23"/>
        <v/>
      </c>
      <c r="N31" s="167" t="str">
        <f t="shared" si="23"/>
        <v/>
      </c>
      <c r="O31" s="167" t="str">
        <f t="shared" si="23"/>
        <v/>
      </c>
      <c r="P31" s="167" t="str">
        <f t="shared" si="23"/>
        <v/>
      </c>
      <c r="Q31" s="167" t="str">
        <f t="shared" si="23"/>
        <v/>
      </c>
      <c r="R31" s="167" t="str">
        <f t="shared" si="23"/>
        <v/>
      </c>
      <c r="S31" s="167" t="str">
        <f t="shared" si="23"/>
        <v/>
      </c>
      <c r="T31" s="177" t="str">
        <f t="shared" si="23"/>
        <v/>
      </c>
      <c r="U31" s="133">
        <f t="shared" si="1"/>
        <v>0</v>
      </c>
      <c r="V31" s="119">
        <f t="shared" si="24"/>
        <v>0</v>
      </c>
      <c r="W31" s="107" t="str">
        <f t="shared" si="26"/>
        <v/>
      </c>
      <c r="X31" s="131" t="str">
        <f t="shared" si="25"/>
        <v/>
      </c>
      <c r="Y31" s="70"/>
      <c r="Z31" s="207" t="str">
        <f t="shared" si="4"/>
        <v>n/a</v>
      </c>
      <c r="AA31" s="120" t="str">
        <f t="shared" si="5"/>
        <v>n/a</v>
      </c>
      <c r="AB31" s="120" t="str">
        <f>IF($AA31="n/a","",IFERROR(COUNTIF($AA$2:$AA31,"="&amp;AA31),""))</f>
        <v/>
      </c>
      <c r="AC31" s="120">
        <f>COUNTIF($Z$2:Z30,"&lt;"&amp;Z31)</f>
        <v>0</v>
      </c>
      <c r="AD31" s="130">
        <f t="shared" si="6"/>
        <v>0</v>
      </c>
      <c r="AE31" s="133">
        <f t="shared" si="7"/>
        <v>0</v>
      </c>
    </row>
    <row r="32" spans="1:31" ht="13.5" thickBot="1" x14ac:dyDescent="0.25">
      <c r="A32" s="203"/>
      <c r="B32" s="179"/>
      <c r="C32" s="179"/>
      <c r="D32" s="202"/>
      <c r="E32" s="378"/>
      <c r="F32" s="440"/>
      <c r="G32" s="202"/>
      <c r="H32" s="180" t="str">
        <f t="shared" si="23"/>
        <v/>
      </c>
      <c r="I32" s="180" t="str">
        <f t="shared" si="23"/>
        <v/>
      </c>
      <c r="J32" s="180" t="str">
        <f t="shared" si="23"/>
        <v/>
      </c>
      <c r="K32" s="180" t="str">
        <f t="shared" si="23"/>
        <v/>
      </c>
      <c r="L32" s="180" t="str">
        <f t="shared" si="23"/>
        <v/>
      </c>
      <c r="M32" s="180" t="str">
        <f t="shared" si="23"/>
        <v/>
      </c>
      <c r="N32" s="180" t="str">
        <f t="shared" si="23"/>
        <v/>
      </c>
      <c r="O32" s="180" t="str">
        <f t="shared" si="23"/>
        <v/>
      </c>
      <c r="P32" s="180" t="str">
        <f t="shared" si="23"/>
        <v/>
      </c>
      <c r="Q32" s="180" t="str">
        <f t="shared" si="23"/>
        <v/>
      </c>
      <c r="R32" s="180" t="str">
        <f t="shared" si="23"/>
        <v/>
      </c>
      <c r="S32" s="180" t="str">
        <f t="shared" si="23"/>
        <v/>
      </c>
      <c r="T32" s="181" t="str">
        <f t="shared" si="23"/>
        <v/>
      </c>
      <c r="U32" s="134">
        <f t="shared" si="1"/>
        <v>0</v>
      </c>
      <c r="V32" s="125"/>
      <c r="W32" s="108"/>
      <c r="X32" s="178"/>
      <c r="Y32" s="116"/>
      <c r="Z32" s="208" t="str">
        <f t="shared" si="4"/>
        <v>n/a</v>
      </c>
      <c r="AA32" s="209" t="str">
        <f t="shared" si="5"/>
        <v>n/a</v>
      </c>
      <c r="AB32" s="209" t="str">
        <f>IF($AA32="n/a","",IFERROR(COUNTIF($AA$2:$AA32,"="&amp;AA32),""))</f>
        <v/>
      </c>
      <c r="AC32" s="209">
        <f>COUNTIF($Z$2:Z31,"&lt;"&amp;Z32)</f>
        <v>0</v>
      </c>
      <c r="AD32" s="210">
        <f t="shared" si="6"/>
        <v>0</v>
      </c>
      <c r="AE32" s="134">
        <f t="shared" si="7"/>
        <v>0</v>
      </c>
    </row>
    <row r="33" spans="2:31" ht="13.5" thickBot="1" x14ac:dyDescent="0.25">
      <c r="F33" s="115"/>
      <c r="G33" s="117" t="s">
        <v>26</v>
      </c>
      <c r="H33" s="118">
        <f t="shared" ref="H33:U33" si="27">COUNT(H2:H32)</f>
        <v>0</v>
      </c>
      <c r="I33" s="118">
        <f t="shared" si="27"/>
        <v>2</v>
      </c>
      <c r="J33" s="118">
        <f t="shared" si="27"/>
        <v>1</v>
      </c>
      <c r="K33" s="118">
        <f t="shared" si="27"/>
        <v>2</v>
      </c>
      <c r="L33" s="118">
        <f t="shared" si="27"/>
        <v>4</v>
      </c>
      <c r="M33" s="118">
        <f t="shared" si="27"/>
        <v>1</v>
      </c>
      <c r="N33" s="118">
        <f t="shared" si="27"/>
        <v>2</v>
      </c>
      <c r="O33" s="118">
        <f t="shared" si="27"/>
        <v>1</v>
      </c>
      <c r="P33" s="118">
        <f t="shared" si="27"/>
        <v>1</v>
      </c>
      <c r="Q33" s="118">
        <f t="shared" si="27"/>
        <v>2</v>
      </c>
      <c r="R33" s="118">
        <f t="shared" si="27"/>
        <v>0</v>
      </c>
      <c r="S33" s="118">
        <f t="shared" si="27"/>
        <v>2</v>
      </c>
      <c r="T33" s="118">
        <f t="shared" si="27"/>
        <v>0</v>
      </c>
      <c r="U33" s="198">
        <f t="shared" si="27"/>
        <v>31</v>
      </c>
      <c r="V33" s="135"/>
      <c r="W33" s="135"/>
      <c r="X33" s="128"/>
      <c r="Y33" s="135"/>
      <c r="Z33" s="135"/>
      <c r="AA33" s="135"/>
      <c r="AB33" s="135"/>
      <c r="AC33" s="135"/>
      <c r="AD33" s="135"/>
      <c r="AE33" s="135"/>
    </row>
    <row r="34" spans="2:31" x14ac:dyDescent="0.2">
      <c r="V34" s="8"/>
      <c r="W34" s="8"/>
      <c r="X34" s="128"/>
      <c r="Y34" s="8"/>
      <c r="Z34" s="8"/>
      <c r="AA34" s="8"/>
      <c r="AB34" s="8"/>
      <c r="AC34" s="8"/>
      <c r="AD34" s="8"/>
      <c r="AE34" s="8"/>
    </row>
    <row r="35" spans="2:31" x14ac:dyDescent="0.2">
      <c r="B35" s="2"/>
      <c r="C35" s="2"/>
      <c r="D35" s="73"/>
      <c r="V35" s="73"/>
      <c r="Z35" s="73"/>
      <c r="AA35" s="73"/>
      <c r="AB35" s="73"/>
      <c r="AC35" s="73"/>
      <c r="AD35" s="73"/>
    </row>
    <row r="38" spans="2:31" x14ac:dyDescent="0.2">
      <c r="H38" s="23"/>
    </row>
  </sheetData>
  <mergeCells count="1">
    <mergeCell ref="AG1:AI1"/>
  </mergeCells>
  <conditionalFormatting sqref="A2:L16 O2:T16 V2:Y16 O22:T26 A22:L26 A28:T32 V22:Y32">
    <cfRule type="expression" dxfId="77" priority="66" stopIfTrue="1">
      <formula>$D2="SNA"</formula>
    </cfRule>
    <cfRule type="expression" dxfId="76" priority="67" stopIfTrue="1">
      <formula>$D2="SNB"</formula>
    </cfRule>
    <cfRule type="expression" dxfId="75" priority="68">
      <formula>$D2="SNC"</formula>
    </cfRule>
    <cfRule type="expression" dxfId="74" priority="69">
      <formula>$D2="SND"</formula>
    </cfRule>
    <cfRule type="expression" dxfId="73" priority="70">
      <formula>$D2="NAC"</formula>
    </cfRule>
    <cfRule type="expression" dxfId="72" priority="71">
      <formula>$D2="NBC"</formula>
    </cfRule>
    <cfRule type="expression" dxfId="71" priority="72">
      <formula>$D2="NCC"</formula>
    </cfRule>
    <cfRule type="expression" dxfId="70" priority="73">
      <formula>$D2="NDC"</formula>
    </cfRule>
    <cfRule type="expression" dxfId="69" priority="74">
      <formula>$D2="ABMOD"</formula>
    </cfRule>
    <cfRule type="expression" dxfId="68" priority="75">
      <formula>$D2="CDMOD"</formula>
    </cfRule>
    <cfRule type="expression" dxfId="67" priority="76">
      <formula>$D2="SMOD"</formula>
    </cfRule>
    <cfRule type="expression" dxfId="66" priority="77">
      <formula>$D2="RES"</formula>
    </cfRule>
    <cfRule type="expression" dxfId="65" priority="78">
      <formula>$D2="OPN"</formula>
    </cfRule>
  </conditionalFormatting>
  <conditionalFormatting sqref="M2:N16 M22:N26">
    <cfRule type="expression" dxfId="64" priority="53" stopIfTrue="1">
      <formula>$D2="SNA"</formula>
    </cfRule>
    <cfRule type="expression" dxfId="63" priority="54" stopIfTrue="1">
      <formula>$D2="SNB"</formula>
    </cfRule>
    <cfRule type="expression" dxfId="62" priority="55">
      <formula>$D2="SNC"</formula>
    </cfRule>
    <cfRule type="expression" dxfId="61" priority="56">
      <formula>$D2="SND"</formula>
    </cfRule>
    <cfRule type="expression" dxfId="60" priority="57">
      <formula>$D2="NAC"</formula>
    </cfRule>
    <cfRule type="expression" dxfId="59" priority="58">
      <formula>$D2="NBC"</formula>
    </cfRule>
    <cfRule type="expression" dxfId="58" priority="59">
      <formula>$D2="NCC"</formula>
    </cfRule>
    <cfRule type="expression" dxfId="57" priority="60">
      <formula>$D2="NDC"</formula>
    </cfRule>
    <cfRule type="expression" dxfId="56" priority="61">
      <formula>$D2="ABMOD"</formula>
    </cfRule>
    <cfRule type="expression" dxfId="55" priority="62">
      <formula>$D2="CDMOD"</formula>
    </cfRule>
    <cfRule type="expression" dxfId="54" priority="63">
      <formula>$D2="SMOD"</formula>
    </cfRule>
    <cfRule type="expression" dxfId="53" priority="64">
      <formula>$D2="RES"</formula>
    </cfRule>
    <cfRule type="expression" dxfId="52" priority="65">
      <formula>$D2="OPN"</formula>
    </cfRule>
  </conditionalFormatting>
  <conditionalFormatting sqref="O27:T27 A27:L27">
    <cfRule type="expression" dxfId="51" priority="40" stopIfTrue="1">
      <formula>$D27="SNA"</formula>
    </cfRule>
    <cfRule type="expression" dxfId="50" priority="41" stopIfTrue="1">
      <formula>$D27="SNB"</formula>
    </cfRule>
    <cfRule type="expression" dxfId="49" priority="42">
      <formula>$D27="SNC"</formula>
    </cfRule>
    <cfRule type="expression" dxfId="48" priority="43">
      <formula>$D27="SND"</formula>
    </cfRule>
    <cfRule type="expression" dxfId="47" priority="44">
      <formula>$D27="NAC"</formula>
    </cfRule>
    <cfRule type="expression" dxfId="46" priority="45">
      <formula>$D27="NBC"</formula>
    </cfRule>
    <cfRule type="expression" dxfId="45" priority="46">
      <formula>$D27="NCC"</formula>
    </cfRule>
    <cfRule type="expression" dxfId="44" priority="47">
      <formula>$D27="NDC"</formula>
    </cfRule>
    <cfRule type="expression" dxfId="43" priority="48">
      <formula>$D27="ABMOD"</formula>
    </cfRule>
    <cfRule type="expression" dxfId="42" priority="49">
      <formula>$D27="CDMOD"</formula>
    </cfRule>
    <cfRule type="expression" dxfId="41" priority="50">
      <formula>$D27="SMOD"</formula>
    </cfRule>
    <cfRule type="expression" dxfId="40" priority="51">
      <formula>$D27="RES"</formula>
    </cfRule>
    <cfRule type="expression" dxfId="39" priority="52">
      <formula>$D27="OPN"</formula>
    </cfRule>
  </conditionalFormatting>
  <conditionalFormatting sqref="M27:N27">
    <cfRule type="expression" dxfId="38" priority="27" stopIfTrue="1">
      <formula>$D27="SNA"</formula>
    </cfRule>
    <cfRule type="expression" dxfId="37" priority="28" stopIfTrue="1">
      <formula>$D27="SNB"</formula>
    </cfRule>
    <cfRule type="expression" dxfId="36" priority="29">
      <formula>$D27="SNC"</formula>
    </cfRule>
    <cfRule type="expression" dxfId="35" priority="30">
      <formula>$D27="SND"</formula>
    </cfRule>
    <cfRule type="expression" dxfId="34" priority="31">
      <formula>$D27="NAC"</formula>
    </cfRule>
    <cfRule type="expression" dxfId="33" priority="32">
      <formula>$D27="NBC"</formula>
    </cfRule>
    <cfRule type="expression" dxfId="32" priority="33">
      <formula>$D27="NCC"</formula>
    </cfRule>
    <cfRule type="expression" dxfId="31" priority="34">
      <formula>$D27="NDC"</formula>
    </cfRule>
    <cfRule type="expression" dxfId="30" priority="35">
      <formula>$D27="ABMOD"</formula>
    </cfRule>
    <cfRule type="expression" dxfId="29" priority="36">
      <formula>$D27="CDMOD"</formula>
    </cfRule>
    <cfRule type="expression" dxfId="28" priority="37">
      <formula>$D27="SMOD"</formula>
    </cfRule>
    <cfRule type="expression" dxfId="27" priority="38">
      <formula>$D27="RES"</formula>
    </cfRule>
    <cfRule type="expression" dxfId="26" priority="39">
      <formula>$D27="OPN"</formula>
    </cfRule>
  </conditionalFormatting>
  <conditionalFormatting sqref="V17:Y21 O17:T21 A17:L21">
    <cfRule type="expression" dxfId="25" priority="14" stopIfTrue="1">
      <formula>$D17="SNA"</formula>
    </cfRule>
    <cfRule type="expression" dxfId="24" priority="15" stopIfTrue="1">
      <formula>$D17="SNB"</formula>
    </cfRule>
    <cfRule type="expression" dxfId="23" priority="16">
      <formula>$D17="SNC"</formula>
    </cfRule>
    <cfRule type="expression" dxfId="22" priority="17">
      <formula>$D17="SND"</formula>
    </cfRule>
    <cfRule type="expression" dxfId="21" priority="18">
      <formula>$D17="NAC"</formula>
    </cfRule>
    <cfRule type="expression" dxfId="20" priority="19">
      <formula>$D17="NBC"</formula>
    </cfRule>
    <cfRule type="expression" dxfId="19" priority="20">
      <formula>$D17="NCC"</formula>
    </cfRule>
    <cfRule type="expression" dxfId="18" priority="21">
      <formula>$D17="NDC"</formula>
    </cfRule>
    <cfRule type="expression" dxfId="17" priority="22">
      <formula>$D17="ABMOD"</formula>
    </cfRule>
    <cfRule type="expression" dxfId="16" priority="23">
      <formula>$D17="CDMOD"</formula>
    </cfRule>
    <cfRule type="expression" dxfId="15" priority="24">
      <formula>$D17="SMOD"</formula>
    </cfRule>
    <cfRule type="expression" dxfId="14" priority="25">
      <formula>$D17="RES"</formula>
    </cfRule>
    <cfRule type="expression" dxfId="13" priority="26">
      <formula>$D17="OPN"</formula>
    </cfRule>
  </conditionalFormatting>
  <conditionalFormatting sqref="M17:N21">
    <cfRule type="expression" dxfId="12" priority="1" stopIfTrue="1">
      <formula>$D17="SNA"</formula>
    </cfRule>
    <cfRule type="expression" dxfId="11" priority="2" stopIfTrue="1">
      <formula>$D17="SNB"</formula>
    </cfRule>
    <cfRule type="expression" dxfId="10" priority="3">
      <formula>$D17="SNC"</formula>
    </cfRule>
    <cfRule type="expression" dxfId="9" priority="4">
      <formula>$D17="SND"</formula>
    </cfRule>
    <cfRule type="expression" dxfId="8" priority="5">
      <formula>$D17="NAC"</formula>
    </cfRule>
    <cfRule type="expression" dxfId="7" priority="6">
      <formula>$D17="NBC"</formula>
    </cfRule>
    <cfRule type="expression" dxfId="6" priority="7">
      <formula>$D17="NCC"</formula>
    </cfRule>
    <cfRule type="expression" dxfId="5" priority="8">
      <formula>$D17="NDC"</formula>
    </cfRule>
    <cfRule type="expression" dxfId="4" priority="9">
      <formula>$D17="ABMOD"</formula>
    </cfRule>
    <cfRule type="expression" dxfId="3" priority="10">
      <formula>$D17="CDMOD"</formula>
    </cfRule>
    <cfRule type="expression" dxfId="2" priority="11">
      <formula>$D17="SMOD"</formula>
    </cfRule>
    <cfRule type="expression" dxfId="1" priority="12">
      <formula>$D17="RES"</formula>
    </cfRule>
    <cfRule type="expression" dxfId="0"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topLeftCell="A4" workbookViewId="0">
      <selection activeCell="A5" sqref="A5"/>
    </sheetView>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77" t="s">
        <v>29</v>
      </c>
    </row>
    <row r="3" spans="1:13" ht="15" x14ac:dyDescent="0.25">
      <c r="A3" s="33" t="s">
        <v>15</v>
      </c>
      <c r="B3" s="77" t="s">
        <v>102</v>
      </c>
    </row>
    <row r="4" spans="1:13" ht="25.9" customHeight="1" x14ac:dyDescent="0.2">
      <c r="A4" s="33" t="s">
        <v>15</v>
      </c>
      <c r="B4" s="454" t="s">
        <v>70</v>
      </c>
      <c r="C4" s="454"/>
      <c r="D4" s="454"/>
      <c r="E4" s="454"/>
      <c r="F4" s="454"/>
      <c r="G4" s="454"/>
      <c r="H4" s="454"/>
      <c r="I4" s="454"/>
      <c r="J4" s="454"/>
      <c r="K4" s="454"/>
      <c r="L4" s="454"/>
      <c r="M4" s="454"/>
    </row>
    <row r="6" spans="1:13" ht="13.5" thickBot="1" x14ac:dyDescent="0.25">
      <c r="A6" s="30" t="s">
        <v>65</v>
      </c>
    </row>
    <row r="7" spans="1:13" ht="13.5" thickBot="1" x14ac:dyDescent="0.25">
      <c r="A7" s="141" t="s">
        <v>2</v>
      </c>
      <c r="B7" s="138" t="s">
        <v>58</v>
      </c>
      <c r="C7" s="142" t="s">
        <v>57</v>
      </c>
      <c r="D7" s="140" t="s">
        <v>59</v>
      </c>
      <c r="E7" s="139"/>
    </row>
    <row r="8" spans="1:13" x14ac:dyDescent="0.2">
      <c r="A8" s="145" t="s">
        <v>3</v>
      </c>
      <c r="B8" s="144" t="s">
        <v>66</v>
      </c>
      <c r="C8" s="143">
        <v>1</v>
      </c>
      <c r="D8" s="146">
        <v>1</v>
      </c>
      <c r="E8" s="455" t="s">
        <v>56</v>
      </c>
    </row>
    <row r="9" spans="1:13" ht="13.5" thickBot="1" x14ac:dyDescent="0.25">
      <c r="A9" s="149" t="s">
        <v>5</v>
      </c>
      <c r="B9" s="148" t="s">
        <v>67</v>
      </c>
      <c r="C9" s="147">
        <v>2</v>
      </c>
      <c r="D9" s="150">
        <v>1</v>
      </c>
      <c r="E9" s="456"/>
    </row>
    <row r="10" spans="1:13" x14ac:dyDescent="0.2">
      <c r="A10" s="145" t="s">
        <v>22</v>
      </c>
      <c r="B10" s="144" t="s">
        <v>68</v>
      </c>
      <c r="C10" s="143">
        <v>3</v>
      </c>
      <c r="D10" s="146">
        <v>2</v>
      </c>
      <c r="E10" s="455" t="s">
        <v>56</v>
      </c>
    </row>
    <row r="11" spans="1:13" ht="13.5" thickBot="1" x14ac:dyDescent="0.25">
      <c r="A11" s="149" t="s">
        <v>21</v>
      </c>
      <c r="B11" s="148" t="s">
        <v>19</v>
      </c>
      <c r="C11" s="147">
        <v>4</v>
      </c>
      <c r="D11" s="150">
        <v>2</v>
      </c>
      <c r="E11" s="456"/>
    </row>
    <row r="12" spans="1:13" x14ac:dyDescent="0.2">
      <c r="A12" s="145" t="s">
        <v>4</v>
      </c>
      <c r="B12" s="151" t="s">
        <v>9</v>
      </c>
      <c r="C12" s="143">
        <v>5</v>
      </c>
      <c r="D12" s="146">
        <v>3</v>
      </c>
      <c r="E12" s="455" t="s">
        <v>56</v>
      </c>
    </row>
    <row r="13" spans="1:13" ht="13.5" thickBot="1" x14ac:dyDescent="0.25">
      <c r="A13" s="149" t="s">
        <v>40</v>
      </c>
      <c r="B13" s="152" t="s">
        <v>20</v>
      </c>
      <c r="C13" s="147">
        <v>6</v>
      </c>
      <c r="D13" s="150">
        <v>3</v>
      </c>
      <c r="E13" s="456"/>
    </row>
    <row r="14" spans="1:13" x14ac:dyDescent="0.2">
      <c r="A14" s="145" t="s">
        <v>124</v>
      </c>
      <c r="B14" s="144" t="s">
        <v>155</v>
      </c>
      <c r="C14" s="143">
        <v>7</v>
      </c>
      <c r="D14" s="146">
        <v>4</v>
      </c>
      <c r="E14" s="455" t="s">
        <v>56</v>
      </c>
    </row>
    <row r="15" spans="1:13" ht="13.5" thickBot="1" x14ac:dyDescent="0.25">
      <c r="A15" s="149" t="s">
        <v>128</v>
      </c>
      <c r="B15" s="148" t="s">
        <v>156</v>
      </c>
      <c r="C15" s="147">
        <v>8</v>
      </c>
      <c r="D15" s="150">
        <v>4</v>
      </c>
      <c r="E15" s="456"/>
    </row>
    <row r="16" spans="1:13" ht="13.15" customHeight="1" x14ac:dyDescent="0.2">
      <c r="A16" s="145" t="s">
        <v>41</v>
      </c>
      <c r="B16" s="151" t="s">
        <v>38</v>
      </c>
      <c r="C16" s="143">
        <v>9</v>
      </c>
      <c r="D16" s="146">
        <v>5</v>
      </c>
      <c r="E16" s="455" t="s">
        <v>56</v>
      </c>
    </row>
    <row r="17" spans="1:5" ht="13.15" customHeight="1" thickBot="1" x14ac:dyDescent="0.25">
      <c r="A17" s="149" t="s">
        <v>42</v>
      </c>
      <c r="B17" s="152" t="s">
        <v>39</v>
      </c>
      <c r="C17" s="147">
        <v>10</v>
      </c>
      <c r="D17" s="150">
        <v>5</v>
      </c>
      <c r="E17" s="456"/>
    </row>
    <row r="18" spans="1:5" ht="13.5" thickBot="1" x14ac:dyDescent="0.25">
      <c r="A18" s="155" t="s">
        <v>16</v>
      </c>
      <c r="B18" s="154" t="s">
        <v>17</v>
      </c>
      <c r="C18" s="153">
        <v>11</v>
      </c>
      <c r="D18" s="156">
        <v>6</v>
      </c>
      <c r="E18" s="157"/>
    </row>
    <row r="19" spans="1:5" ht="13.5" thickBot="1" x14ac:dyDescent="0.25">
      <c r="A19" s="149" t="s">
        <v>13</v>
      </c>
      <c r="B19" s="158" t="s">
        <v>11</v>
      </c>
      <c r="C19" s="147">
        <v>12</v>
      </c>
      <c r="D19" s="150">
        <v>7</v>
      </c>
      <c r="E19" s="159"/>
    </row>
    <row r="20" spans="1:5" ht="13.5" thickBot="1" x14ac:dyDescent="0.25">
      <c r="A20" s="155" t="s">
        <v>14</v>
      </c>
      <c r="B20" s="154" t="s">
        <v>10</v>
      </c>
      <c r="C20" s="153">
        <v>13</v>
      </c>
      <c r="D20" s="156">
        <v>8</v>
      </c>
      <c r="E20" s="157"/>
    </row>
    <row r="21" spans="1:5" x14ac:dyDescent="0.2">
      <c r="A21" s="34"/>
      <c r="B21" s="32"/>
    </row>
    <row r="22" spans="1:5" x14ac:dyDescent="0.2">
      <c r="A22" s="137" t="s">
        <v>69</v>
      </c>
      <c r="B22" s="32"/>
    </row>
    <row r="23" spans="1:5" x14ac:dyDescent="0.2">
      <c r="A23" s="165" t="s">
        <v>0</v>
      </c>
      <c r="B23" s="113" t="s">
        <v>62</v>
      </c>
    </row>
    <row r="24" spans="1:5" x14ac:dyDescent="0.2">
      <c r="A24" s="123">
        <v>1</v>
      </c>
      <c r="B24" s="122">
        <v>100</v>
      </c>
    </row>
    <row r="25" spans="1:5" x14ac:dyDescent="0.2">
      <c r="A25" s="123">
        <v>2</v>
      </c>
      <c r="B25" s="122">
        <v>75</v>
      </c>
    </row>
    <row r="26" spans="1:5" x14ac:dyDescent="0.2">
      <c r="A26" s="123">
        <v>3</v>
      </c>
      <c r="B26" s="122">
        <v>60</v>
      </c>
    </row>
    <row r="27" spans="1:5" x14ac:dyDescent="0.2">
      <c r="A27" s="123">
        <v>4</v>
      </c>
      <c r="B27" s="122">
        <v>45</v>
      </c>
    </row>
    <row r="28" spans="1:5" x14ac:dyDescent="0.2">
      <c r="A28" s="123">
        <v>5</v>
      </c>
      <c r="B28" s="124">
        <v>30</v>
      </c>
    </row>
    <row r="29" spans="1:5" x14ac:dyDescent="0.2">
      <c r="A29" s="123">
        <v>6</v>
      </c>
      <c r="B29" s="124">
        <v>15</v>
      </c>
    </row>
    <row r="30" spans="1:5" x14ac:dyDescent="0.2">
      <c r="A30" s="123">
        <v>7</v>
      </c>
      <c r="B30" s="124">
        <v>15</v>
      </c>
    </row>
    <row r="31" spans="1:5" x14ac:dyDescent="0.2">
      <c r="A31" s="123">
        <v>8</v>
      </c>
      <c r="B31" s="124">
        <v>15</v>
      </c>
    </row>
    <row r="32" spans="1:5" x14ac:dyDescent="0.2">
      <c r="A32" s="123">
        <v>9</v>
      </c>
      <c r="B32" s="122">
        <v>15</v>
      </c>
    </row>
    <row r="33" spans="1:2" x14ac:dyDescent="0.2">
      <c r="A33" s="123">
        <v>10</v>
      </c>
      <c r="B33" s="122">
        <v>15</v>
      </c>
    </row>
    <row r="34" spans="1:2" x14ac:dyDescent="0.2">
      <c r="A34" s="121"/>
      <c r="B34" s="122"/>
    </row>
    <row r="36" spans="1:2" ht="15.75" thickBot="1" x14ac:dyDescent="0.25">
      <c r="A36" s="81" t="s">
        <v>30</v>
      </c>
      <c r="B36" s="79"/>
    </row>
    <row r="37" spans="1:2" ht="15.75" thickBot="1" x14ac:dyDescent="0.25">
      <c r="A37" s="162" t="s">
        <v>33</v>
      </c>
      <c r="B37" s="160" t="s">
        <v>31</v>
      </c>
    </row>
    <row r="38" spans="1:2" ht="15.75" thickBot="1" x14ac:dyDescent="0.25">
      <c r="A38" s="163" t="s">
        <v>34</v>
      </c>
      <c r="B38" s="161" t="s">
        <v>166</v>
      </c>
    </row>
    <row r="39" spans="1:2" ht="15.75" thickBot="1" x14ac:dyDescent="0.25">
      <c r="A39" s="163" t="s">
        <v>35</v>
      </c>
      <c r="B39" s="161" t="s">
        <v>167</v>
      </c>
    </row>
    <row r="40" spans="1:2" ht="15.75" thickBot="1" x14ac:dyDescent="0.25">
      <c r="A40" s="163" t="s">
        <v>36</v>
      </c>
      <c r="B40" s="161" t="s">
        <v>32</v>
      </c>
    </row>
    <row r="41" spans="1:2" ht="30.75" thickBot="1" x14ac:dyDescent="0.25">
      <c r="A41" s="164" t="s">
        <v>37</v>
      </c>
      <c r="B41" s="161" t="s">
        <v>168</v>
      </c>
    </row>
    <row r="42" spans="1:2" x14ac:dyDescent="0.2">
      <c r="A42" s="80"/>
      <c r="B42" s="78"/>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Championship Points</vt:lpstr>
      <vt:lpstr>Rd1 PI</vt:lpstr>
      <vt:lpstr>Rd2 Sandown</vt:lpstr>
      <vt:lpstr>Rd3 Wodonga</vt:lpstr>
      <vt:lpstr>Championship Scoring</vt:lpstr>
      <vt:lpstr>'Rd1 PI'!Benchmarks</vt:lpstr>
      <vt:lpstr>'Rd2 Sandown'!Benchmarks</vt:lpstr>
      <vt:lpstr>'Rd3 Wodonga'!Benchmarks</vt:lpstr>
      <vt:lpstr>'Rd2 Sandown'!BenchmarksRd1</vt:lpstr>
      <vt:lpstr>'Rd3 Wodonga'!BenchmarksRd1</vt:lpstr>
      <vt:lpstr>BenchmarksRd1</vt:lpstr>
      <vt:lpstr>'Rd1 PI'!BenchmarksRd4</vt:lpstr>
      <vt:lpstr>'Rd2 Sandown'!BenchmarksRd4</vt:lpstr>
      <vt:lpstr>'Rd3 Wodonga'!BenchmarksRd4</vt:lpstr>
      <vt:lpstr>'Rd1 PI'!BenchmarksRd5</vt:lpstr>
      <vt:lpstr>'Rd2 Sandown'!BenchmarksRd5</vt:lpstr>
      <vt:lpstr>'Rd3 Wodonga'!BenchmarksRd5</vt:lpstr>
      <vt:lpstr>'Rd1 PI'!BenchmarksRd6</vt:lpstr>
      <vt:lpstr>'Rd2 Sandown'!BenchmarksRd6</vt:lpstr>
      <vt:lpstr>'Rd3 Wodonga'!BenchmarksRd6</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2021-03-16T05:30:43Z</dcterms:modified>
</cp:coreProperties>
</file>