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E:\Dropbox\Piarc\"/>
    </mc:Choice>
  </mc:AlternateContent>
  <xr:revisionPtr revIDLastSave="0" documentId="13_ncr:1_{C5AA4E7E-D365-4B5A-9A1F-65D209A69CAD}" xr6:coauthVersionLast="47" xr6:coauthVersionMax="47" xr10:uidLastSave="{00000000-0000-0000-0000-000000000000}"/>
  <bookViews>
    <workbookView xWindow="28680" yWindow="-120" windowWidth="29040" windowHeight="15840" tabRatio="757" xr2:uid="{00000000-000D-0000-FFFF-FFFF00000000}"/>
  </bookViews>
  <sheets>
    <sheet name="Championship Points" sheetId="5" r:id="rId1"/>
    <sheet name="Rd1 PI" sheetId="21" r:id="rId2"/>
    <sheet name="Rd2 Sandown" sheetId="22" r:id="rId3"/>
    <sheet name="Rd3 Wodonga" sheetId="23" r:id="rId4"/>
    <sheet name="Rd4 Winton" sheetId="25" r:id="rId5"/>
    <sheet name="Rd5 Sandown" sheetId="26" r:id="rId6"/>
    <sheet name="Rd6 PI" sheetId="27" r:id="rId7"/>
    <sheet name="Championship Scoring" sheetId="3" r:id="rId8"/>
  </sheets>
  <externalReferences>
    <externalReference r:id="rId9"/>
    <externalReference r:id="rId10"/>
    <externalReference r:id="rId11"/>
    <externalReference r:id="rId12"/>
    <externalReference r:id="rId13"/>
  </externalReferences>
  <definedNames>
    <definedName name="Benchmarks" localSheetId="1">'Rd1 PI'!$AG$1:$AI$30</definedName>
    <definedName name="Benchmarks" localSheetId="2">'Rd2 Sandown'!$AG$1:$AI$31</definedName>
    <definedName name="Benchmarks" localSheetId="3">'Rd3 Wodonga'!$AG$1:$AI$34</definedName>
    <definedName name="Benchmarks" localSheetId="5">'Rd5 Sandown'!$AG$1:$AI$30</definedName>
    <definedName name="Benchmarks" localSheetId="6">'Rd6 PI'!$AG$1:$AI$32</definedName>
    <definedName name="Benchmarks">#REF!</definedName>
    <definedName name="Benchmarks2" localSheetId="4">'[1]Rd1 Broadford'!$AE$2:$AG$12</definedName>
    <definedName name="Benchmarks2">'[2]Rd1 Broadford'!$AE$2:$AG$12</definedName>
    <definedName name="BenchmarksRd1" localSheetId="2">'Rd2 Sandown'!$AG$2:$AI$14</definedName>
    <definedName name="BenchmarksRd1" localSheetId="3">'Rd3 Wodonga'!$AG$2:$AI$14</definedName>
    <definedName name="BenchmarksRd1" localSheetId="4">'[3]Rd1 Broadford'!$AE$2:$AG$12</definedName>
    <definedName name="BenchmarksRd1" localSheetId="5">'Rd5 Sandown'!$AG$2:$AI$14</definedName>
    <definedName name="BenchmarksRd1" localSheetId="6">'Rd6 PI'!$AG$2:$AI$14</definedName>
    <definedName name="BenchmarksRd1">'Rd1 PI'!$AG$2:$AI$14</definedName>
    <definedName name="BenchmarksRd2" localSheetId="4">'Rd4 Winton'!$AG$2:$AJ$14</definedName>
    <definedName name="BenchmarksRd2">#REF!</definedName>
    <definedName name="BenchmarksRd3" localSheetId="4">'Rd4 Winton'!$AG$2:$AJ$14</definedName>
    <definedName name="BenchmarksRd3">#REF!</definedName>
    <definedName name="BenchmarksRd4" localSheetId="1">'Rd1 PI'!$AG$2:$AI$30</definedName>
    <definedName name="BenchmarksRd4" localSheetId="2">'Rd2 Sandown'!$AG$2:$AI$31</definedName>
    <definedName name="BenchmarksRd4" localSheetId="3">'Rd3 Wodonga'!$AG$2:$AI$34</definedName>
    <definedName name="BenchmarksRd4" localSheetId="4">'Rd4 Winton'!$AG$2:$AJ$14</definedName>
    <definedName name="BenchmarksRd4" localSheetId="5">'Rd5 Sandown'!$AG$2:$AI$30</definedName>
    <definedName name="BenchmarksRd4" localSheetId="6">'Rd6 PI'!$AG$2:$AI$32</definedName>
    <definedName name="BenchmarksRd4">#REF!</definedName>
    <definedName name="BenchmarksRd5" localSheetId="1">'Rd1 PI'!$AG$2:$AI$30</definedName>
    <definedName name="BenchmarksRd5" localSheetId="2">'Rd2 Sandown'!$AG$2:$AI$31</definedName>
    <definedName name="BenchmarksRd5" localSheetId="3">'Rd3 Wodonga'!$AG$2:$AI$34</definedName>
    <definedName name="BenchmarksRd5" localSheetId="4">'[3]Rd5 Sandown'!$AE$2:$AG$12</definedName>
    <definedName name="BenchmarksRd5" localSheetId="5">'Rd5 Sandown'!$AG$2:$AI$30</definedName>
    <definedName name="BenchmarksRd5" localSheetId="6">'Rd6 PI'!$AG$2:$AI$32</definedName>
    <definedName name="BenchmarksRd5">#REF!</definedName>
    <definedName name="BenchmarksRd6" localSheetId="1">'Rd1 PI'!$AG$2:$AI$14</definedName>
    <definedName name="BenchmarksRd6" localSheetId="2">'Rd2 Sandown'!$AG$2:$AI$14</definedName>
    <definedName name="BenchmarksRd6" localSheetId="3">'Rd3 Wodonga'!$AG$2:$AI$14</definedName>
    <definedName name="BenchmarksRd6" localSheetId="4">'[1]Rd6 PI'!$AE$2:$AG$12</definedName>
    <definedName name="BenchmarksRd6" localSheetId="5">'Rd5 Sandown'!$AG$2:$AI$14</definedName>
    <definedName name="BenchmarksRd6" localSheetId="6">'Rd6 PI'!$AG$2:$AI$14</definedName>
    <definedName name="BenchmarksRd6">#REF!</definedName>
    <definedName name="BenchmarksRd9" localSheetId="4">'[1]Rd9 SMSP'!$AE$2:$AG$12</definedName>
    <definedName name="BenchmarksRd9">#REF!</definedName>
    <definedName name="BenchmarksW">'[4]Rd1 PI'!$AE$2:$AG$12</definedName>
    <definedName name="Class" localSheetId="4">'[3]Championship Scoring'!$A$7:$D$18</definedName>
    <definedName name="Class">'Championship Scoring'!$A$7:$D$20</definedName>
    <definedName name="Class2018" localSheetId="4">'[5]Championship Scoring'!$A$7:$D$18</definedName>
    <definedName name="Class2018">'Championship Scoring'!$A$7:$D$20</definedName>
    <definedName name="Class2019">'Championship Scoring'!$A$7:$D$20</definedName>
    <definedName name="Class2021">'Championship Scoring'!$A$7:$E$20</definedName>
    <definedName name="Points" localSheetId="4">'[3]Championship Scoring'!$A$21:$B$31</definedName>
    <definedName name="Points">'Championship Scoring'!$A$23:$B$33</definedName>
    <definedName name="Points2018" localSheetId="4">'[5]Championship Scoring'!$A$21:$B$31</definedName>
    <definedName name="Points2018">'Championship Scoring'!$A$23:$B$33</definedName>
    <definedName name="Points2019">'Championship Scoring'!$A$24:$B$33</definedName>
    <definedName name="Rank" localSheetId="4">#REF!</definedName>
    <definedName name="Rank">#REF!</definedName>
    <definedName name="Rank2" localSheetId="4">#REF!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4" i="5" l="1"/>
  <c r="O94" i="5" s="1"/>
  <c r="I94" i="5"/>
  <c r="H94" i="5"/>
  <c r="G94" i="5"/>
  <c r="Y7" i="27"/>
  <c r="Y8" i="27"/>
  <c r="Y9" i="27"/>
  <c r="Y12" i="27"/>
  <c r="Y13" i="27"/>
  <c r="Y15" i="27"/>
  <c r="Y19" i="27"/>
  <c r="Y20" i="27"/>
  <c r="Y21" i="27"/>
  <c r="Y22" i="27"/>
  <c r="Y23" i="27"/>
  <c r="Y24" i="27"/>
  <c r="Y26" i="27"/>
  <c r="Y27" i="27"/>
  <c r="Y28" i="27"/>
  <c r="Y29" i="27"/>
  <c r="Y3" i="27"/>
  <c r="Y4" i="27"/>
  <c r="Y5" i="27"/>
  <c r="Y2" i="27"/>
  <c r="C30" i="27"/>
  <c r="C29" i="27"/>
  <c r="C28" i="27"/>
  <c r="C27" i="27"/>
  <c r="C26" i="27"/>
  <c r="C25" i="27"/>
  <c r="C24" i="27"/>
  <c r="C23" i="27"/>
  <c r="C22" i="27"/>
  <c r="C21" i="27"/>
  <c r="C20" i="27"/>
  <c r="C19" i="27"/>
  <c r="C18" i="27"/>
  <c r="C17" i="27"/>
  <c r="C16" i="27"/>
  <c r="C15" i="27"/>
  <c r="C14" i="27"/>
  <c r="C13" i="27"/>
  <c r="C12" i="27"/>
  <c r="C11" i="27"/>
  <c r="C10" i="27"/>
  <c r="C9" i="27"/>
  <c r="C8" i="27"/>
  <c r="C7" i="27"/>
  <c r="C6" i="27"/>
  <c r="C5" i="27"/>
  <c r="C4" i="27"/>
  <c r="C3" i="27"/>
  <c r="C2" i="27"/>
  <c r="W4" i="27"/>
  <c r="X4" i="27" s="1"/>
  <c r="W5" i="27"/>
  <c r="X5" i="27" s="1"/>
  <c r="W6" i="27"/>
  <c r="X6" i="27" s="1"/>
  <c r="Y6" i="27" s="1"/>
  <c r="W7" i="27"/>
  <c r="X7" i="27" s="1"/>
  <c r="W8" i="27"/>
  <c r="X8" i="27" s="1"/>
  <c r="W9" i="27"/>
  <c r="X9" i="27" s="1"/>
  <c r="W10" i="27"/>
  <c r="X10" i="27" s="1"/>
  <c r="Y10" i="27" s="1"/>
  <c r="W11" i="27"/>
  <c r="X11" i="27" s="1"/>
  <c r="Y11" i="27" s="1"/>
  <c r="W12" i="27"/>
  <c r="X12" i="27" s="1"/>
  <c r="W13" i="27"/>
  <c r="X13" i="27" s="1"/>
  <c r="W14" i="27"/>
  <c r="X14" i="27" s="1"/>
  <c r="Y14" i="27" s="1"/>
  <c r="W15" i="27"/>
  <c r="X15" i="27" s="1"/>
  <c r="W16" i="27"/>
  <c r="X16" i="27" s="1"/>
  <c r="Y16" i="27" s="1"/>
  <c r="W17" i="27"/>
  <c r="X17" i="27" s="1"/>
  <c r="Y17" i="27" s="1"/>
  <c r="W18" i="27"/>
  <c r="X18" i="27" s="1"/>
  <c r="Y18" i="27" s="1"/>
  <c r="W19" i="27"/>
  <c r="X19" i="27" s="1"/>
  <c r="W20" i="27"/>
  <c r="X20" i="27" s="1"/>
  <c r="W21" i="27"/>
  <c r="X21" i="27" s="1"/>
  <c r="W22" i="27"/>
  <c r="X22" i="27" s="1"/>
  <c r="W23" i="27"/>
  <c r="X23" i="27" s="1"/>
  <c r="W24" i="27"/>
  <c r="X24" i="27" s="1"/>
  <c r="W25" i="27"/>
  <c r="X25" i="27" s="1"/>
  <c r="Y25" i="27" s="1"/>
  <c r="W26" i="27"/>
  <c r="X26" i="27" s="1"/>
  <c r="W27" i="27"/>
  <c r="X27" i="27" s="1"/>
  <c r="W28" i="27"/>
  <c r="X28" i="27" s="1"/>
  <c r="W29" i="27"/>
  <c r="X29" i="27" s="1"/>
  <c r="W30" i="27"/>
  <c r="X30" i="27" s="1"/>
  <c r="Y30" i="27" s="1"/>
  <c r="W2" i="27"/>
  <c r="X2" i="27" s="1"/>
  <c r="AA25" i="27"/>
  <c r="Z25" i="27"/>
  <c r="T25" i="27"/>
  <c r="R25" i="27"/>
  <c r="Q25" i="27"/>
  <c r="P25" i="27"/>
  <c r="O25" i="27"/>
  <c r="N25" i="27"/>
  <c r="M25" i="27"/>
  <c r="L25" i="27"/>
  <c r="K25" i="27"/>
  <c r="J25" i="27"/>
  <c r="I25" i="27"/>
  <c r="H25" i="27"/>
  <c r="AA24" i="27"/>
  <c r="Z24" i="27"/>
  <c r="T24" i="27"/>
  <c r="R24" i="27"/>
  <c r="Q24" i="27"/>
  <c r="P24" i="27"/>
  <c r="O24" i="27"/>
  <c r="N24" i="27"/>
  <c r="M24" i="27"/>
  <c r="L24" i="27"/>
  <c r="K24" i="27"/>
  <c r="J24" i="27"/>
  <c r="I24" i="27"/>
  <c r="H24" i="27"/>
  <c r="AA30" i="27"/>
  <c r="Z30" i="27"/>
  <c r="T30" i="27"/>
  <c r="S30" i="27"/>
  <c r="R30" i="27"/>
  <c r="Q30" i="27"/>
  <c r="P30" i="27"/>
  <c r="O30" i="27"/>
  <c r="N30" i="27"/>
  <c r="L30" i="27"/>
  <c r="K30" i="27"/>
  <c r="J30" i="27"/>
  <c r="I30" i="27"/>
  <c r="H30" i="27"/>
  <c r="AA29" i="27"/>
  <c r="AD29" i="27" s="1"/>
  <c r="Z29" i="27"/>
  <c r="T29" i="27"/>
  <c r="S29" i="27"/>
  <c r="R29" i="27"/>
  <c r="Q29" i="27"/>
  <c r="P29" i="27"/>
  <c r="O29" i="27"/>
  <c r="N29" i="27"/>
  <c r="M29" i="27"/>
  <c r="L29" i="27"/>
  <c r="K29" i="27"/>
  <c r="J29" i="27"/>
  <c r="I29" i="27"/>
  <c r="H29" i="27"/>
  <c r="AA28" i="27"/>
  <c r="AD28" i="27" s="1"/>
  <c r="Z28" i="27"/>
  <c r="T28" i="27"/>
  <c r="S28" i="27"/>
  <c r="R28" i="27"/>
  <c r="Q28" i="27"/>
  <c r="P28" i="27"/>
  <c r="O28" i="27"/>
  <c r="N28" i="27"/>
  <c r="M28" i="27"/>
  <c r="L28" i="27"/>
  <c r="K28" i="27"/>
  <c r="J28" i="27"/>
  <c r="I28" i="27"/>
  <c r="H28" i="27"/>
  <c r="AA27" i="27"/>
  <c r="AB27" i="27" s="1"/>
  <c r="U27" i="27" s="1"/>
  <c r="Z27" i="27"/>
  <c r="T27" i="27"/>
  <c r="S27" i="27"/>
  <c r="R27" i="27"/>
  <c r="Q27" i="27"/>
  <c r="P27" i="27"/>
  <c r="O27" i="27"/>
  <c r="N27" i="27"/>
  <c r="M27" i="27"/>
  <c r="L27" i="27"/>
  <c r="K27" i="27"/>
  <c r="J27" i="27"/>
  <c r="I27" i="27"/>
  <c r="H27" i="27"/>
  <c r="AA26" i="27"/>
  <c r="Z26" i="27"/>
  <c r="T26" i="27"/>
  <c r="R26" i="27"/>
  <c r="Q26" i="27"/>
  <c r="P26" i="27"/>
  <c r="O26" i="27"/>
  <c r="N26" i="27"/>
  <c r="M26" i="27"/>
  <c r="L26" i="27"/>
  <c r="K26" i="27"/>
  <c r="J26" i="27"/>
  <c r="I26" i="27"/>
  <c r="H26" i="27"/>
  <c r="AA23" i="27"/>
  <c r="AD23" i="27" s="1"/>
  <c r="Z23" i="27"/>
  <c r="T23" i="27"/>
  <c r="S23" i="27"/>
  <c r="R23" i="27"/>
  <c r="Q23" i="27"/>
  <c r="P23" i="27"/>
  <c r="O23" i="27"/>
  <c r="N23" i="27"/>
  <c r="M23" i="27"/>
  <c r="L23" i="27"/>
  <c r="K23" i="27"/>
  <c r="J23" i="27"/>
  <c r="I23" i="27"/>
  <c r="H23" i="27"/>
  <c r="AA22" i="27"/>
  <c r="AB22" i="27" s="1"/>
  <c r="Z22" i="27"/>
  <c r="T22" i="27"/>
  <c r="S22" i="27"/>
  <c r="R22" i="27"/>
  <c r="Q22" i="27"/>
  <c r="P22" i="27"/>
  <c r="O22" i="27"/>
  <c r="M22" i="27"/>
  <c r="L22" i="27"/>
  <c r="K22" i="27"/>
  <c r="J22" i="27"/>
  <c r="I22" i="27"/>
  <c r="H22" i="27"/>
  <c r="AA21" i="27"/>
  <c r="Z21" i="27"/>
  <c r="T21" i="27"/>
  <c r="R21" i="27"/>
  <c r="Q21" i="27"/>
  <c r="P21" i="27"/>
  <c r="O21" i="27"/>
  <c r="N21" i="27"/>
  <c r="M21" i="27"/>
  <c r="L21" i="27"/>
  <c r="K21" i="27"/>
  <c r="J21" i="27"/>
  <c r="I21" i="27"/>
  <c r="H21" i="27"/>
  <c r="AA20" i="27"/>
  <c r="AD20" i="27" s="1"/>
  <c r="Z20" i="27"/>
  <c r="T20" i="27"/>
  <c r="S20" i="27"/>
  <c r="R20" i="27"/>
  <c r="Q20" i="27"/>
  <c r="P20" i="27"/>
  <c r="O20" i="27"/>
  <c r="N20" i="27"/>
  <c r="M20" i="27"/>
  <c r="L20" i="27"/>
  <c r="K20" i="27"/>
  <c r="J20" i="27"/>
  <c r="I20" i="27"/>
  <c r="H20" i="27"/>
  <c r="AA19" i="27"/>
  <c r="AD19" i="27" s="1"/>
  <c r="Z19" i="27"/>
  <c r="T19" i="27"/>
  <c r="S19" i="27"/>
  <c r="R19" i="27"/>
  <c r="Q19" i="27"/>
  <c r="P19" i="27"/>
  <c r="O19" i="27"/>
  <c r="N19" i="27"/>
  <c r="M19" i="27"/>
  <c r="L19" i="27"/>
  <c r="K19" i="27"/>
  <c r="J19" i="27"/>
  <c r="I19" i="27"/>
  <c r="H19" i="27"/>
  <c r="AA18" i="27"/>
  <c r="Z18" i="27"/>
  <c r="T18" i="27"/>
  <c r="S18" i="27"/>
  <c r="R18" i="27"/>
  <c r="Q18" i="27"/>
  <c r="P18" i="27"/>
  <c r="O18" i="27"/>
  <c r="M18" i="27"/>
  <c r="L18" i="27"/>
  <c r="K18" i="27"/>
  <c r="J18" i="27"/>
  <c r="I18" i="27"/>
  <c r="H18" i="27"/>
  <c r="AA17" i="27"/>
  <c r="Z17" i="27"/>
  <c r="T17" i="27"/>
  <c r="S17" i="27"/>
  <c r="R17" i="27"/>
  <c r="Q17" i="27"/>
  <c r="O17" i="27"/>
  <c r="N17" i="27"/>
  <c r="L17" i="27"/>
  <c r="K17" i="27"/>
  <c r="J17" i="27"/>
  <c r="I17" i="27"/>
  <c r="H17" i="27"/>
  <c r="AA16" i="27"/>
  <c r="Z16" i="27"/>
  <c r="T16" i="27"/>
  <c r="S16" i="27"/>
  <c r="R16" i="27"/>
  <c r="P16" i="27"/>
  <c r="O16" i="27"/>
  <c r="N16" i="27"/>
  <c r="M16" i="27"/>
  <c r="K16" i="27"/>
  <c r="J16" i="27"/>
  <c r="I16" i="27"/>
  <c r="H16" i="27"/>
  <c r="AA15" i="27"/>
  <c r="Z15" i="27"/>
  <c r="T15" i="27"/>
  <c r="S15" i="27"/>
  <c r="R15" i="27"/>
  <c r="P15" i="27"/>
  <c r="O15" i="27"/>
  <c r="N15" i="27"/>
  <c r="M15" i="27"/>
  <c r="L15" i="27"/>
  <c r="K15" i="27"/>
  <c r="I15" i="27"/>
  <c r="H15" i="27"/>
  <c r="AA14" i="27"/>
  <c r="Z14" i="27"/>
  <c r="T14" i="27"/>
  <c r="S14" i="27"/>
  <c r="R14" i="27"/>
  <c r="Q14" i="27"/>
  <c r="P14" i="27"/>
  <c r="O14" i="27"/>
  <c r="L14" i="27"/>
  <c r="K14" i="27"/>
  <c r="J14" i="27"/>
  <c r="I14" i="27"/>
  <c r="H14" i="27"/>
  <c r="AA13" i="27"/>
  <c r="Z13" i="27"/>
  <c r="T13" i="27"/>
  <c r="S13" i="27"/>
  <c r="R13" i="27"/>
  <c r="P13" i="27"/>
  <c r="O13" i="27"/>
  <c r="M13" i="27"/>
  <c r="L13" i="27"/>
  <c r="K13" i="27"/>
  <c r="J13" i="27"/>
  <c r="I13" i="27"/>
  <c r="H13" i="27"/>
  <c r="AA12" i="27"/>
  <c r="Z12" i="27"/>
  <c r="T12" i="27"/>
  <c r="S12" i="27"/>
  <c r="R12" i="27"/>
  <c r="Q12" i="27"/>
  <c r="P12" i="27"/>
  <c r="O12" i="27"/>
  <c r="M12" i="27"/>
  <c r="K12" i="27"/>
  <c r="J12" i="27"/>
  <c r="I12" i="27"/>
  <c r="H12" i="27"/>
  <c r="AA11" i="27"/>
  <c r="Z11" i="27"/>
  <c r="T11" i="27"/>
  <c r="S11" i="27"/>
  <c r="R11" i="27"/>
  <c r="Q11" i="27"/>
  <c r="P11" i="27"/>
  <c r="O11" i="27"/>
  <c r="N11" i="27"/>
  <c r="M11" i="27"/>
  <c r="K11" i="27"/>
  <c r="I11" i="27"/>
  <c r="H11" i="27"/>
  <c r="AA10" i="27"/>
  <c r="Z10" i="27"/>
  <c r="T10" i="27"/>
  <c r="S10" i="27"/>
  <c r="R10" i="27"/>
  <c r="P10" i="27"/>
  <c r="O10" i="27"/>
  <c r="N10" i="27"/>
  <c r="M10" i="27"/>
  <c r="L10" i="27"/>
  <c r="J10" i="27"/>
  <c r="I10" i="27"/>
  <c r="H10" i="27"/>
  <c r="AA9" i="27"/>
  <c r="Z9" i="27"/>
  <c r="T9" i="27"/>
  <c r="S9" i="27"/>
  <c r="R9" i="27"/>
  <c r="Q9" i="27"/>
  <c r="P9" i="27"/>
  <c r="O9" i="27"/>
  <c r="N9" i="27"/>
  <c r="M9" i="27"/>
  <c r="L9" i="27"/>
  <c r="J9" i="27"/>
  <c r="I9" i="27"/>
  <c r="H9" i="27"/>
  <c r="AA8" i="27"/>
  <c r="Z8" i="27"/>
  <c r="T8" i="27"/>
  <c r="S8" i="27"/>
  <c r="R8" i="27"/>
  <c r="Q8" i="27"/>
  <c r="P8" i="27"/>
  <c r="O8" i="27"/>
  <c r="N8" i="27"/>
  <c r="M8" i="27"/>
  <c r="K8" i="27"/>
  <c r="J8" i="27"/>
  <c r="I8" i="27"/>
  <c r="H8" i="27"/>
  <c r="AA7" i="27"/>
  <c r="Z7" i="27"/>
  <c r="T7" i="27"/>
  <c r="R7" i="27"/>
  <c r="Q7" i="27"/>
  <c r="P7" i="27"/>
  <c r="O7" i="27"/>
  <c r="N7" i="27"/>
  <c r="M7" i="27"/>
  <c r="L7" i="27"/>
  <c r="K7" i="27"/>
  <c r="J7" i="27"/>
  <c r="I7" i="27"/>
  <c r="H7" i="27"/>
  <c r="AA6" i="27"/>
  <c r="Z6" i="27"/>
  <c r="T6" i="27"/>
  <c r="S6" i="27"/>
  <c r="R6" i="27"/>
  <c r="P6" i="27"/>
  <c r="O6" i="27"/>
  <c r="N6" i="27"/>
  <c r="M6" i="27"/>
  <c r="L6" i="27"/>
  <c r="J6" i="27"/>
  <c r="I6" i="27"/>
  <c r="H6" i="27"/>
  <c r="AA5" i="27"/>
  <c r="Z5" i="27"/>
  <c r="T5" i="27"/>
  <c r="S5" i="27"/>
  <c r="R5" i="27"/>
  <c r="Q5" i="27"/>
  <c r="P5" i="27"/>
  <c r="O5" i="27"/>
  <c r="N5" i="27"/>
  <c r="M5" i="27"/>
  <c r="L5" i="27"/>
  <c r="K5" i="27"/>
  <c r="J5" i="27"/>
  <c r="H5" i="27"/>
  <c r="AA4" i="27"/>
  <c r="Z4" i="27"/>
  <c r="T4" i="27"/>
  <c r="S4" i="27"/>
  <c r="R4" i="27"/>
  <c r="Q4" i="27"/>
  <c r="P4" i="27"/>
  <c r="O4" i="27"/>
  <c r="N4" i="27"/>
  <c r="M4" i="27"/>
  <c r="L4" i="27"/>
  <c r="J4" i="27"/>
  <c r="I4" i="27"/>
  <c r="H4" i="27"/>
  <c r="AA3" i="27"/>
  <c r="Z3" i="27"/>
  <c r="W3" i="27"/>
  <c r="X3" i="27" s="1"/>
  <c r="T3" i="27"/>
  <c r="S3" i="27"/>
  <c r="R3" i="27"/>
  <c r="Q3" i="27"/>
  <c r="P3" i="27"/>
  <c r="O3" i="27"/>
  <c r="N3" i="27"/>
  <c r="M3" i="27"/>
  <c r="L3" i="27"/>
  <c r="K3" i="27"/>
  <c r="I3" i="27"/>
  <c r="H3" i="27"/>
  <c r="AA2" i="27"/>
  <c r="AB2" i="27" s="1"/>
  <c r="U2" i="27" s="1"/>
  <c r="K2" i="27" s="1"/>
  <c r="Z2" i="27"/>
  <c r="T2" i="27"/>
  <c r="S2" i="27"/>
  <c r="R2" i="27"/>
  <c r="Q2" i="27"/>
  <c r="P2" i="27"/>
  <c r="O2" i="27"/>
  <c r="N2" i="27"/>
  <c r="M2" i="27"/>
  <c r="L2" i="27"/>
  <c r="J2" i="27"/>
  <c r="I2" i="27"/>
  <c r="H2" i="27"/>
  <c r="P21" i="5"/>
  <c r="O21" i="5" s="1"/>
  <c r="W4" i="26"/>
  <c r="X4" i="26" s="1"/>
  <c r="W5" i="26"/>
  <c r="X5" i="26" s="1"/>
  <c r="W6" i="26"/>
  <c r="X6" i="26" s="1"/>
  <c r="W7" i="26"/>
  <c r="X7" i="26" s="1"/>
  <c r="W8" i="26"/>
  <c r="X8" i="26"/>
  <c r="W9" i="26"/>
  <c r="X9" i="26" s="1"/>
  <c r="W10" i="26"/>
  <c r="X10" i="26" s="1"/>
  <c r="W11" i="26"/>
  <c r="X11" i="26" s="1"/>
  <c r="W12" i="26"/>
  <c r="X12" i="26" s="1"/>
  <c r="W13" i="26"/>
  <c r="X13" i="26" s="1"/>
  <c r="W14" i="26"/>
  <c r="X14" i="26" s="1"/>
  <c r="W15" i="26"/>
  <c r="X15" i="26" s="1"/>
  <c r="W16" i="26"/>
  <c r="X16" i="26"/>
  <c r="W17" i="26"/>
  <c r="X17" i="26" s="1"/>
  <c r="W18" i="26"/>
  <c r="X18" i="26" s="1"/>
  <c r="W19" i="26"/>
  <c r="X19" i="26"/>
  <c r="W20" i="26"/>
  <c r="X20" i="26" s="1"/>
  <c r="W21" i="26"/>
  <c r="X21" i="26" s="1"/>
  <c r="W22" i="26"/>
  <c r="X22" i="26" s="1"/>
  <c r="W23" i="26"/>
  <c r="X23" i="26" s="1"/>
  <c r="W24" i="26"/>
  <c r="X24" i="26" s="1"/>
  <c r="W25" i="26"/>
  <c r="X25" i="26" s="1"/>
  <c r="X26" i="26"/>
  <c r="X27" i="26"/>
  <c r="C25" i="26"/>
  <c r="C24" i="26"/>
  <c r="C23" i="26"/>
  <c r="C22" i="26"/>
  <c r="C21" i="26"/>
  <c r="C20" i="26"/>
  <c r="C19" i="26"/>
  <c r="C18" i="26"/>
  <c r="C17" i="26"/>
  <c r="C16" i="26"/>
  <c r="C15" i="26"/>
  <c r="C14" i="26"/>
  <c r="C13" i="26"/>
  <c r="C12" i="26"/>
  <c r="C11" i="26"/>
  <c r="C10" i="26"/>
  <c r="C9" i="26"/>
  <c r="C8" i="26"/>
  <c r="C7" i="26"/>
  <c r="C6" i="26"/>
  <c r="C5" i="26"/>
  <c r="C27" i="26"/>
  <c r="C26" i="26"/>
  <c r="C4" i="26"/>
  <c r="C3" i="26"/>
  <c r="C2" i="26"/>
  <c r="AA28" i="26"/>
  <c r="AB28" i="26" s="1"/>
  <c r="U28" i="26" s="1"/>
  <c r="Y28" i="26" s="1"/>
  <c r="Z28" i="26"/>
  <c r="T28" i="26"/>
  <c r="S28" i="26"/>
  <c r="R28" i="26"/>
  <c r="Q28" i="26"/>
  <c r="P28" i="26"/>
  <c r="O28" i="26"/>
  <c r="N28" i="26"/>
  <c r="M28" i="26"/>
  <c r="L28" i="26"/>
  <c r="K28" i="26"/>
  <c r="J28" i="26"/>
  <c r="I28" i="26"/>
  <c r="H28" i="26"/>
  <c r="AA27" i="26"/>
  <c r="Z27" i="26"/>
  <c r="T27" i="26"/>
  <c r="S27" i="26"/>
  <c r="R27" i="26"/>
  <c r="Q27" i="26"/>
  <c r="P27" i="26"/>
  <c r="O27" i="26"/>
  <c r="N27" i="26"/>
  <c r="M27" i="26"/>
  <c r="L27" i="26"/>
  <c r="J27" i="26"/>
  <c r="I27" i="26"/>
  <c r="H27" i="26"/>
  <c r="AA26" i="26"/>
  <c r="Z26" i="26"/>
  <c r="S26" i="26"/>
  <c r="R26" i="26"/>
  <c r="Q26" i="26"/>
  <c r="P26" i="26"/>
  <c r="O26" i="26"/>
  <c r="N26" i="26"/>
  <c r="M26" i="26"/>
  <c r="L26" i="26"/>
  <c r="J26" i="26"/>
  <c r="I26" i="26"/>
  <c r="H26" i="26"/>
  <c r="AA25" i="26"/>
  <c r="Z25" i="26"/>
  <c r="T25" i="26"/>
  <c r="S25" i="26"/>
  <c r="R25" i="26"/>
  <c r="Q25" i="26"/>
  <c r="P25" i="26"/>
  <c r="N25" i="26"/>
  <c r="M25" i="26"/>
  <c r="L25" i="26"/>
  <c r="K25" i="26"/>
  <c r="J25" i="26"/>
  <c r="I25" i="26"/>
  <c r="H25" i="26"/>
  <c r="AA24" i="26"/>
  <c r="Z24" i="26"/>
  <c r="S24" i="26"/>
  <c r="R24" i="26"/>
  <c r="Q24" i="26"/>
  <c r="P24" i="26"/>
  <c r="O24" i="26"/>
  <c r="N24" i="26"/>
  <c r="L24" i="26"/>
  <c r="K24" i="26"/>
  <c r="J24" i="26"/>
  <c r="I24" i="26"/>
  <c r="H24" i="26"/>
  <c r="AA23" i="26"/>
  <c r="Z23" i="26"/>
  <c r="T23" i="26"/>
  <c r="R23" i="26"/>
  <c r="Q23" i="26"/>
  <c r="P23" i="26"/>
  <c r="O23" i="26"/>
  <c r="N23" i="26"/>
  <c r="M23" i="26"/>
  <c r="L23" i="26"/>
  <c r="K23" i="26"/>
  <c r="J23" i="26"/>
  <c r="I23" i="26"/>
  <c r="H23" i="26"/>
  <c r="AA22" i="26"/>
  <c r="Z22" i="26"/>
  <c r="T22" i="26"/>
  <c r="S22" i="26"/>
  <c r="R22" i="26"/>
  <c r="Q22" i="26"/>
  <c r="P22" i="26"/>
  <c r="O22" i="26"/>
  <c r="N22" i="26"/>
  <c r="L22" i="26"/>
  <c r="K22" i="26"/>
  <c r="J22" i="26"/>
  <c r="I22" i="26"/>
  <c r="H22" i="26"/>
  <c r="AA21" i="26"/>
  <c r="Z21" i="26"/>
  <c r="T21" i="26"/>
  <c r="R21" i="26"/>
  <c r="Q21" i="26"/>
  <c r="P21" i="26"/>
  <c r="O21" i="26"/>
  <c r="M21" i="26"/>
  <c r="L21" i="26"/>
  <c r="K21" i="26"/>
  <c r="J21" i="26"/>
  <c r="I21" i="26"/>
  <c r="H21" i="26"/>
  <c r="AA20" i="26"/>
  <c r="Z20" i="26"/>
  <c r="T20" i="26"/>
  <c r="R20" i="26"/>
  <c r="Q20" i="26"/>
  <c r="P20" i="26"/>
  <c r="O20" i="26"/>
  <c r="N20" i="26"/>
  <c r="M20" i="26"/>
  <c r="L20" i="26"/>
  <c r="K20" i="26"/>
  <c r="J20" i="26"/>
  <c r="I20" i="26"/>
  <c r="H20" i="26"/>
  <c r="AA19" i="26"/>
  <c r="Z19" i="26"/>
  <c r="T19" i="26"/>
  <c r="R19" i="26"/>
  <c r="Q19" i="26"/>
  <c r="O19" i="26"/>
  <c r="N19" i="26"/>
  <c r="M19" i="26"/>
  <c r="L19" i="26"/>
  <c r="K19" i="26"/>
  <c r="J19" i="26"/>
  <c r="I19" i="26"/>
  <c r="H19" i="26"/>
  <c r="AA18" i="26"/>
  <c r="Z18" i="26"/>
  <c r="T18" i="26"/>
  <c r="R18" i="26"/>
  <c r="Q18" i="26"/>
  <c r="P18" i="26"/>
  <c r="O18" i="26"/>
  <c r="N18" i="26"/>
  <c r="L18" i="26"/>
  <c r="K18" i="26"/>
  <c r="J18" i="26"/>
  <c r="I18" i="26"/>
  <c r="H18" i="26"/>
  <c r="AA17" i="26"/>
  <c r="Z17" i="26"/>
  <c r="T17" i="26"/>
  <c r="S17" i="26"/>
  <c r="R17" i="26"/>
  <c r="Q17" i="26"/>
  <c r="P17" i="26"/>
  <c r="O17" i="26"/>
  <c r="M17" i="26"/>
  <c r="K17" i="26"/>
  <c r="J17" i="26"/>
  <c r="I17" i="26"/>
  <c r="H17" i="26"/>
  <c r="AA16" i="26"/>
  <c r="Z16" i="26"/>
  <c r="T16" i="26"/>
  <c r="R16" i="26"/>
  <c r="Q16" i="26"/>
  <c r="P16" i="26"/>
  <c r="O16" i="26"/>
  <c r="L16" i="26"/>
  <c r="K16" i="26"/>
  <c r="J16" i="26"/>
  <c r="I16" i="26"/>
  <c r="H16" i="26"/>
  <c r="AA15" i="26"/>
  <c r="Z15" i="26"/>
  <c r="T15" i="26"/>
  <c r="S15" i="26"/>
  <c r="R15" i="26"/>
  <c r="P15" i="26"/>
  <c r="O15" i="26"/>
  <c r="M15" i="26"/>
  <c r="K15" i="26"/>
  <c r="J15" i="26"/>
  <c r="I15" i="26"/>
  <c r="H15" i="26"/>
  <c r="AA14" i="26"/>
  <c r="Z14" i="26"/>
  <c r="T14" i="26"/>
  <c r="S14" i="26"/>
  <c r="R14" i="26"/>
  <c r="P14" i="26"/>
  <c r="O14" i="26"/>
  <c r="M14" i="26"/>
  <c r="L14" i="26"/>
  <c r="K14" i="26"/>
  <c r="J14" i="26"/>
  <c r="I14" i="26"/>
  <c r="H14" i="26"/>
  <c r="AA13" i="26"/>
  <c r="Z13" i="26"/>
  <c r="T13" i="26"/>
  <c r="S13" i="26"/>
  <c r="R13" i="26"/>
  <c r="P13" i="26"/>
  <c r="O13" i="26"/>
  <c r="N13" i="26"/>
  <c r="K13" i="26"/>
  <c r="J13" i="26"/>
  <c r="I13" i="26"/>
  <c r="H13" i="26"/>
  <c r="AA12" i="26"/>
  <c r="Z12" i="26"/>
  <c r="T12" i="26"/>
  <c r="R12" i="26"/>
  <c r="P12" i="26"/>
  <c r="O12" i="26"/>
  <c r="N12" i="26"/>
  <c r="M12" i="26"/>
  <c r="L12" i="26"/>
  <c r="K12" i="26"/>
  <c r="J12" i="26"/>
  <c r="I12" i="26"/>
  <c r="H12" i="26"/>
  <c r="AA11" i="26"/>
  <c r="Z11" i="26"/>
  <c r="T11" i="26"/>
  <c r="S11" i="26"/>
  <c r="R11" i="26"/>
  <c r="P11" i="26"/>
  <c r="O11" i="26"/>
  <c r="N11" i="26"/>
  <c r="M11" i="26"/>
  <c r="K11" i="26"/>
  <c r="J11" i="26"/>
  <c r="I11" i="26"/>
  <c r="H11" i="26"/>
  <c r="AA10" i="26"/>
  <c r="Z10" i="26"/>
  <c r="T10" i="26"/>
  <c r="R10" i="26"/>
  <c r="P10" i="26"/>
  <c r="O10" i="26"/>
  <c r="N10" i="26"/>
  <c r="M10" i="26"/>
  <c r="L10" i="26"/>
  <c r="K10" i="26"/>
  <c r="J10" i="26"/>
  <c r="I10" i="26"/>
  <c r="H10" i="26"/>
  <c r="AA9" i="26"/>
  <c r="Z9" i="26"/>
  <c r="T9" i="26"/>
  <c r="S9" i="26"/>
  <c r="R9" i="26"/>
  <c r="Q9" i="26"/>
  <c r="P9" i="26"/>
  <c r="O9" i="26"/>
  <c r="M9" i="26"/>
  <c r="K9" i="26"/>
  <c r="J9" i="26"/>
  <c r="I9" i="26"/>
  <c r="H9" i="26"/>
  <c r="AA8" i="26"/>
  <c r="Z8" i="26"/>
  <c r="T8" i="26"/>
  <c r="S8" i="26"/>
  <c r="R8" i="26"/>
  <c r="P8" i="26"/>
  <c r="O8" i="26"/>
  <c r="M8" i="26"/>
  <c r="K8" i="26"/>
  <c r="J8" i="26"/>
  <c r="I8" i="26"/>
  <c r="H8" i="26"/>
  <c r="AA7" i="26"/>
  <c r="Z7" i="26"/>
  <c r="T7" i="26"/>
  <c r="S7" i="26"/>
  <c r="R7" i="26"/>
  <c r="Q7" i="26"/>
  <c r="P7" i="26"/>
  <c r="O7" i="26"/>
  <c r="N7" i="26"/>
  <c r="M7" i="26"/>
  <c r="J7" i="26"/>
  <c r="I7" i="26"/>
  <c r="H7" i="26"/>
  <c r="AA6" i="26"/>
  <c r="Z6" i="26"/>
  <c r="T6" i="26"/>
  <c r="S6" i="26"/>
  <c r="R6" i="26"/>
  <c r="Q6" i="26"/>
  <c r="P6" i="26"/>
  <c r="O6" i="26"/>
  <c r="M6" i="26"/>
  <c r="L6" i="26"/>
  <c r="J6" i="26"/>
  <c r="I6" i="26"/>
  <c r="H6" i="26"/>
  <c r="AA5" i="26"/>
  <c r="Z5" i="26"/>
  <c r="T5" i="26"/>
  <c r="S5" i="26"/>
  <c r="R5" i="26"/>
  <c r="Q5" i="26"/>
  <c r="P5" i="26"/>
  <c r="O5" i="26"/>
  <c r="N5" i="26"/>
  <c r="M5" i="26"/>
  <c r="J5" i="26"/>
  <c r="I5" i="26"/>
  <c r="H5" i="26"/>
  <c r="AA4" i="26"/>
  <c r="Z4" i="26"/>
  <c r="T4" i="26"/>
  <c r="S4" i="26"/>
  <c r="R4" i="26"/>
  <c r="Q4" i="26"/>
  <c r="P4" i="26"/>
  <c r="O4" i="26"/>
  <c r="N4" i="26"/>
  <c r="M4" i="26"/>
  <c r="L4" i="26"/>
  <c r="J4" i="26"/>
  <c r="I4" i="26"/>
  <c r="H4" i="26"/>
  <c r="AA3" i="26"/>
  <c r="Z3" i="26"/>
  <c r="W3" i="26"/>
  <c r="X3" i="26" s="1"/>
  <c r="T3" i="26"/>
  <c r="S3" i="26"/>
  <c r="R3" i="26"/>
  <c r="Q3" i="26"/>
  <c r="P3" i="26"/>
  <c r="O3" i="26"/>
  <c r="N3" i="26"/>
  <c r="M3" i="26"/>
  <c r="L3" i="26"/>
  <c r="J3" i="26"/>
  <c r="I3" i="26"/>
  <c r="AA2" i="26"/>
  <c r="Z2" i="26"/>
  <c r="AC2" i="26" s="1"/>
  <c r="W2" i="26"/>
  <c r="X2" i="26" s="1"/>
  <c r="T2" i="26"/>
  <c r="S2" i="26"/>
  <c r="R2" i="26"/>
  <c r="Q2" i="26"/>
  <c r="P2" i="26"/>
  <c r="O2" i="26"/>
  <c r="N2" i="26"/>
  <c r="M2" i="26"/>
  <c r="L2" i="26"/>
  <c r="K2" i="26"/>
  <c r="I2" i="26"/>
  <c r="P28" i="5"/>
  <c r="O28" i="5" s="1"/>
  <c r="P5" i="5"/>
  <c r="N5" i="5" s="1"/>
  <c r="AA3" i="25"/>
  <c r="AB3" i="25" s="1"/>
  <c r="U3" i="25" s="1"/>
  <c r="Y3" i="25" s="1"/>
  <c r="AA4" i="25"/>
  <c r="AA5" i="25"/>
  <c r="AA6" i="25"/>
  <c r="AA7" i="25"/>
  <c r="AA8" i="25"/>
  <c r="AA9" i="25"/>
  <c r="AD9" i="25" s="1"/>
  <c r="AA10" i="25"/>
  <c r="AA11" i="25"/>
  <c r="AA12" i="25"/>
  <c r="AA13" i="25"/>
  <c r="AA14" i="25"/>
  <c r="AA15" i="25"/>
  <c r="AA16" i="25"/>
  <c r="AA17" i="25"/>
  <c r="AA18" i="25"/>
  <c r="AA19" i="25"/>
  <c r="AB19" i="25" s="1"/>
  <c r="AA20" i="25"/>
  <c r="AD20" i="25" s="1"/>
  <c r="AA21" i="25"/>
  <c r="AA22" i="25"/>
  <c r="AA23" i="25"/>
  <c r="AA24" i="25"/>
  <c r="AA25" i="25"/>
  <c r="AA26" i="25"/>
  <c r="AD26" i="25" s="1"/>
  <c r="AA27" i="25"/>
  <c r="AD27" i="25" s="1"/>
  <c r="AA2" i="25"/>
  <c r="Z3" i="25"/>
  <c r="Z4" i="25"/>
  <c r="Z5" i="25"/>
  <c r="Z6" i="25"/>
  <c r="Z7" i="25"/>
  <c r="Z8" i="25"/>
  <c r="Z9" i="25"/>
  <c r="Z10" i="25"/>
  <c r="Z11" i="25"/>
  <c r="Z12" i="25"/>
  <c r="Z13" i="25"/>
  <c r="Z14" i="25"/>
  <c r="Z15" i="25"/>
  <c r="Z16" i="25"/>
  <c r="Z17" i="25"/>
  <c r="Z18" i="25"/>
  <c r="Z19" i="25"/>
  <c r="Z20" i="25"/>
  <c r="Z21" i="25"/>
  <c r="Z22" i="25"/>
  <c r="Z23" i="25"/>
  <c r="Z24" i="25"/>
  <c r="Z25" i="25"/>
  <c r="Z26" i="25"/>
  <c r="Z27" i="25"/>
  <c r="Z2" i="25"/>
  <c r="G4" i="25"/>
  <c r="G5" i="25"/>
  <c r="G6" i="25"/>
  <c r="G7" i="25"/>
  <c r="G8" i="25"/>
  <c r="G10" i="25"/>
  <c r="G11" i="25"/>
  <c r="G9" i="25"/>
  <c r="G12" i="25"/>
  <c r="G13" i="25"/>
  <c r="G15" i="25"/>
  <c r="G14" i="25"/>
  <c r="G17" i="25"/>
  <c r="G16" i="25"/>
  <c r="G18" i="25"/>
  <c r="G19" i="25"/>
  <c r="G23" i="25"/>
  <c r="G21" i="25"/>
  <c r="G20" i="25"/>
  <c r="G22" i="25"/>
  <c r="G24" i="25"/>
  <c r="G3" i="25"/>
  <c r="G2" i="25"/>
  <c r="C26" i="25"/>
  <c r="C25" i="25"/>
  <c r="C24" i="25"/>
  <c r="C22" i="25"/>
  <c r="C20" i="25"/>
  <c r="C21" i="25"/>
  <c r="C23" i="25"/>
  <c r="C19" i="25"/>
  <c r="C18" i="25"/>
  <c r="C16" i="25"/>
  <c r="C17" i="25"/>
  <c r="C14" i="25"/>
  <c r="C15" i="25"/>
  <c r="C13" i="25"/>
  <c r="C12" i="25"/>
  <c r="C9" i="25"/>
  <c r="C11" i="25"/>
  <c r="C10" i="25"/>
  <c r="C8" i="25"/>
  <c r="C7" i="25"/>
  <c r="C6" i="25"/>
  <c r="C5" i="25"/>
  <c r="C4" i="25"/>
  <c r="C3" i="25"/>
  <c r="C2" i="25"/>
  <c r="N27" i="25"/>
  <c r="M27" i="25"/>
  <c r="N26" i="25"/>
  <c r="M26" i="25"/>
  <c r="N25" i="25"/>
  <c r="M25" i="25"/>
  <c r="N24" i="25"/>
  <c r="M24" i="25"/>
  <c r="N23" i="25"/>
  <c r="M23" i="25"/>
  <c r="N22" i="25"/>
  <c r="M22" i="25"/>
  <c r="N21" i="25"/>
  <c r="N20" i="25"/>
  <c r="M20" i="25"/>
  <c r="N19" i="25"/>
  <c r="M19" i="25"/>
  <c r="N18" i="25"/>
  <c r="M18" i="25"/>
  <c r="N17" i="25"/>
  <c r="M17" i="25"/>
  <c r="N16" i="25"/>
  <c r="M16" i="25"/>
  <c r="M15" i="25"/>
  <c r="M14" i="25"/>
  <c r="N13" i="25"/>
  <c r="N12" i="25"/>
  <c r="M12" i="25"/>
  <c r="N11" i="25"/>
  <c r="M11" i="25"/>
  <c r="N10" i="25"/>
  <c r="M10" i="25"/>
  <c r="N9" i="25"/>
  <c r="M9" i="25"/>
  <c r="N8" i="25"/>
  <c r="M8" i="25"/>
  <c r="N7" i="25"/>
  <c r="M7" i="25"/>
  <c r="M6" i="25"/>
  <c r="N5" i="25"/>
  <c r="M5" i="25"/>
  <c r="N4" i="25"/>
  <c r="M4" i="25"/>
  <c r="N3" i="25"/>
  <c r="M3" i="25"/>
  <c r="N2" i="25"/>
  <c r="M2" i="25"/>
  <c r="AJ7" i="25"/>
  <c r="AJ6" i="25"/>
  <c r="W27" i="25"/>
  <c r="T27" i="25"/>
  <c r="S27" i="25"/>
  <c r="P27" i="25"/>
  <c r="O27" i="25"/>
  <c r="R27" i="25"/>
  <c r="Q27" i="25"/>
  <c r="L27" i="25"/>
  <c r="K27" i="25"/>
  <c r="J27" i="25"/>
  <c r="I27" i="25"/>
  <c r="H27" i="25"/>
  <c r="W26" i="25"/>
  <c r="T26" i="25"/>
  <c r="S26" i="25"/>
  <c r="P26" i="25"/>
  <c r="O26" i="25"/>
  <c r="R26" i="25"/>
  <c r="Q26" i="25"/>
  <c r="L26" i="25"/>
  <c r="K26" i="25"/>
  <c r="J26" i="25"/>
  <c r="I26" i="25"/>
  <c r="H26" i="25"/>
  <c r="T25" i="25"/>
  <c r="S25" i="25"/>
  <c r="O25" i="25"/>
  <c r="R25" i="25"/>
  <c r="Q25" i="25"/>
  <c r="L25" i="25"/>
  <c r="J25" i="25"/>
  <c r="I25" i="25"/>
  <c r="H25" i="25"/>
  <c r="T24" i="25"/>
  <c r="P24" i="25"/>
  <c r="O24" i="25"/>
  <c r="R24" i="25"/>
  <c r="Q24" i="25"/>
  <c r="L24" i="25"/>
  <c r="K24" i="25"/>
  <c r="J24" i="25"/>
  <c r="I24" i="25"/>
  <c r="H24" i="25"/>
  <c r="T23" i="25"/>
  <c r="S23" i="25"/>
  <c r="P23" i="25"/>
  <c r="O23" i="25"/>
  <c r="R23" i="25"/>
  <c r="L23" i="25"/>
  <c r="K23" i="25"/>
  <c r="J23" i="25"/>
  <c r="I23" i="25"/>
  <c r="H22" i="25"/>
  <c r="T22" i="25"/>
  <c r="S22" i="25"/>
  <c r="P22" i="25"/>
  <c r="O22" i="25"/>
  <c r="R22" i="25"/>
  <c r="L22" i="25"/>
  <c r="K22" i="25"/>
  <c r="J22" i="25"/>
  <c r="I22" i="25"/>
  <c r="H20" i="25"/>
  <c r="T21" i="25"/>
  <c r="S21" i="25"/>
  <c r="R21" i="25"/>
  <c r="Q21" i="25"/>
  <c r="L21" i="25"/>
  <c r="K21" i="25"/>
  <c r="J21" i="25"/>
  <c r="I21" i="25"/>
  <c r="H21" i="25"/>
  <c r="W20" i="25"/>
  <c r="T20" i="25"/>
  <c r="S20" i="25"/>
  <c r="P20" i="25"/>
  <c r="O20" i="25"/>
  <c r="R20" i="25"/>
  <c r="Q20" i="25"/>
  <c r="L20" i="25"/>
  <c r="K20" i="25"/>
  <c r="J20" i="25"/>
  <c r="I20" i="25"/>
  <c r="H23" i="25"/>
  <c r="T19" i="25"/>
  <c r="S19" i="25"/>
  <c r="O19" i="25"/>
  <c r="R19" i="25"/>
  <c r="Q19" i="25"/>
  <c r="L19" i="25"/>
  <c r="K19" i="25"/>
  <c r="J19" i="25"/>
  <c r="I19" i="25"/>
  <c r="H19" i="25"/>
  <c r="T18" i="25"/>
  <c r="P18" i="25"/>
  <c r="O18" i="25"/>
  <c r="R18" i="25"/>
  <c r="Q18" i="25"/>
  <c r="L18" i="25"/>
  <c r="K18" i="25"/>
  <c r="J18" i="25"/>
  <c r="I18" i="25"/>
  <c r="H18" i="25"/>
  <c r="T17" i="25"/>
  <c r="O17" i="25"/>
  <c r="R17" i="25"/>
  <c r="Q17" i="25"/>
  <c r="L17" i="25"/>
  <c r="K17" i="25"/>
  <c r="J17" i="25"/>
  <c r="I17" i="25"/>
  <c r="H16" i="25"/>
  <c r="T16" i="25"/>
  <c r="O16" i="25"/>
  <c r="R16" i="25"/>
  <c r="Q16" i="25"/>
  <c r="L16" i="25"/>
  <c r="K16" i="25"/>
  <c r="J16" i="25"/>
  <c r="H17" i="25"/>
  <c r="W15" i="25"/>
  <c r="X15" i="25" s="1"/>
  <c r="T15" i="25"/>
  <c r="S15" i="25"/>
  <c r="P15" i="25"/>
  <c r="O15" i="25"/>
  <c r="R15" i="25"/>
  <c r="Q15" i="25"/>
  <c r="L15" i="25"/>
  <c r="K15" i="25"/>
  <c r="J15" i="25"/>
  <c r="I15" i="25"/>
  <c r="H14" i="25"/>
  <c r="T14" i="25"/>
  <c r="S14" i="25"/>
  <c r="P14" i="25"/>
  <c r="O14" i="25"/>
  <c r="R14" i="25"/>
  <c r="Q14" i="25"/>
  <c r="L14" i="25"/>
  <c r="J14" i="25"/>
  <c r="I14" i="25"/>
  <c r="H15" i="25"/>
  <c r="T13" i="25"/>
  <c r="S13" i="25"/>
  <c r="P13" i="25"/>
  <c r="O13" i="25"/>
  <c r="R13" i="25"/>
  <c r="Q13" i="25"/>
  <c r="L13" i="25"/>
  <c r="K13" i="25"/>
  <c r="I13" i="25"/>
  <c r="H13" i="25"/>
  <c r="AJ14" i="25"/>
  <c r="T12" i="25"/>
  <c r="S12" i="25"/>
  <c r="P12" i="25"/>
  <c r="O12" i="25"/>
  <c r="R12" i="25"/>
  <c r="Q12" i="25"/>
  <c r="K12" i="25"/>
  <c r="J12" i="25"/>
  <c r="I12" i="25"/>
  <c r="H12" i="25"/>
  <c r="AJ13" i="25"/>
  <c r="W10" i="25" s="1"/>
  <c r="X10" i="25" s="1"/>
  <c r="W11" i="25"/>
  <c r="X11" i="25" s="1"/>
  <c r="T11" i="25"/>
  <c r="S11" i="25"/>
  <c r="P11" i="25"/>
  <c r="O11" i="25"/>
  <c r="R11" i="25"/>
  <c r="L11" i="25"/>
  <c r="K11" i="25"/>
  <c r="J11" i="25"/>
  <c r="I11" i="25"/>
  <c r="H9" i="25"/>
  <c r="AJ12" i="25"/>
  <c r="T10" i="25"/>
  <c r="S10" i="25"/>
  <c r="P10" i="25"/>
  <c r="O10" i="25"/>
  <c r="R10" i="25"/>
  <c r="K10" i="25"/>
  <c r="J10" i="25"/>
  <c r="H11" i="25"/>
  <c r="AJ11" i="25"/>
  <c r="W7" i="25" s="1"/>
  <c r="W9" i="25"/>
  <c r="T9" i="25"/>
  <c r="S9" i="25"/>
  <c r="P9" i="25"/>
  <c r="O9" i="25"/>
  <c r="R9" i="25"/>
  <c r="Q9" i="25"/>
  <c r="L9" i="25"/>
  <c r="K9" i="25"/>
  <c r="J9" i="25"/>
  <c r="I9" i="25"/>
  <c r="H10" i="25"/>
  <c r="AJ10" i="25"/>
  <c r="W12" i="25" s="1"/>
  <c r="W8" i="25"/>
  <c r="X8" i="25" s="1"/>
  <c r="T8" i="25"/>
  <c r="S8" i="25"/>
  <c r="P8" i="25"/>
  <c r="O8" i="25"/>
  <c r="R8" i="25"/>
  <c r="L8" i="25"/>
  <c r="K8" i="25"/>
  <c r="J8" i="25"/>
  <c r="I8" i="25"/>
  <c r="H8" i="25"/>
  <c r="AJ9" i="25"/>
  <c r="W23" i="25" s="1"/>
  <c r="T7" i="25"/>
  <c r="S7" i="25"/>
  <c r="P7" i="25"/>
  <c r="O7" i="25"/>
  <c r="R7" i="25"/>
  <c r="L7" i="25"/>
  <c r="J7" i="25"/>
  <c r="I7" i="25"/>
  <c r="H7" i="25"/>
  <c r="AJ8" i="25"/>
  <c r="T6" i="25"/>
  <c r="S6" i="25"/>
  <c r="P6" i="25"/>
  <c r="O6" i="25"/>
  <c r="R6" i="25"/>
  <c r="Q6" i="25"/>
  <c r="L6" i="25"/>
  <c r="K6" i="25"/>
  <c r="J6" i="25"/>
  <c r="H6" i="25"/>
  <c r="AJ5" i="25"/>
  <c r="T5" i="25"/>
  <c r="S5" i="25"/>
  <c r="P5" i="25"/>
  <c r="O5" i="25"/>
  <c r="R5" i="25"/>
  <c r="Q5" i="25"/>
  <c r="K5" i="25"/>
  <c r="J5" i="25"/>
  <c r="H5" i="25"/>
  <c r="W25" i="25"/>
  <c r="T4" i="25"/>
  <c r="S4" i="25"/>
  <c r="P4" i="25"/>
  <c r="O4" i="25"/>
  <c r="R4" i="25"/>
  <c r="Q4" i="25"/>
  <c r="K4" i="25"/>
  <c r="I4" i="25"/>
  <c r="H4" i="25"/>
  <c r="AJ3" i="25"/>
  <c r="W18" i="25" s="1"/>
  <c r="W3" i="25"/>
  <c r="T3" i="25"/>
  <c r="S3" i="25"/>
  <c r="P3" i="25"/>
  <c r="O3" i="25"/>
  <c r="R3" i="25"/>
  <c r="Q3" i="25"/>
  <c r="L3" i="25"/>
  <c r="K3" i="25"/>
  <c r="J3" i="25"/>
  <c r="H3" i="25"/>
  <c r="AJ2" i="25"/>
  <c r="AB2" i="25"/>
  <c r="U2" i="25" s="1"/>
  <c r="K2" i="25" s="1"/>
  <c r="T2" i="25"/>
  <c r="S2" i="25"/>
  <c r="P2" i="25"/>
  <c r="O2" i="25"/>
  <c r="R2" i="25"/>
  <c r="Q2" i="25"/>
  <c r="L2" i="25"/>
  <c r="I2" i="25"/>
  <c r="H2" i="25"/>
  <c r="J94" i="5" l="1"/>
  <c r="K94" i="5"/>
  <c r="L94" i="5"/>
  <c r="M94" i="5"/>
  <c r="F94" i="5"/>
  <c r="N94" i="5"/>
  <c r="K21" i="5"/>
  <c r="K28" i="5"/>
  <c r="V19" i="27"/>
  <c r="AC25" i="27"/>
  <c r="AB30" i="27"/>
  <c r="U30" i="27" s="1"/>
  <c r="M30" i="27" s="1"/>
  <c r="AB7" i="27"/>
  <c r="U7" i="27" s="1"/>
  <c r="AB25" i="27"/>
  <c r="U25" i="27" s="1"/>
  <c r="S25" i="27" s="1"/>
  <c r="AC3" i="27"/>
  <c r="AB6" i="27"/>
  <c r="AB24" i="27"/>
  <c r="U24" i="27" s="1"/>
  <c r="S24" i="27" s="1"/>
  <c r="AB13" i="27"/>
  <c r="U13" i="27" s="1"/>
  <c r="N13" i="27" s="1"/>
  <c r="AB4" i="27"/>
  <c r="U4" i="27" s="1"/>
  <c r="AC24" i="27"/>
  <c r="AB8" i="27"/>
  <c r="U8" i="27" s="1"/>
  <c r="AC8" i="27"/>
  <c r="AC17" i="27"/>
  <c r="AC18" i="27"/>
  <c r="AB18" i="27"/>
  <c r="U18" i="27" s="1"/>
  <c r="O31" i="27"/>
  <c r="AC27" i="27"/>
  <c r="H31" i="27"/>
  <c r="AC13" i="27"/>
  <c r="AC16" i="27"/>
  <c r="AC26" i="27"/>
  <c r="AB28" i="27"/>
  <c r="U28" i="27" s="1"/>
  <c r="AC14" i="27"/>
  <c r="R31" i="27"/>
  <c r="AC10" i="27"/>
  <c r="AC20" i="27"/>
  <c r="AC21" i="27"/>
  <c r="AC22" i="27"/>
  <c r="AB19" i="27"/>
  <c r="U19" i="27" s="1"/>
  <c r="T31" i="27"/>
  <c r="AC5" i="27"/>
  <c r="AC6" i="27"/>
  <c r="AB20" i="27"/>
  <c r="U20" i="27" s="1"/>
  <c r="AC19" i="27"/>
  <c r="AC12" i="27"/>
  <c r="AC30" i="27"/>
  <c r="AD30" i="27" s="1"/>
  <c r="V30" i="27" s="1"/>
  <c r="AE30" i="27" s="1"/>
  <c r="AC29" i="27"/>
  <c r="U6" i="27"/>
  <c r="Q6" i="27" s="1"/>
  <c r="Q13" i="27"/>
  <c r="AD21" i="27"/>
  <c r="V21" i="27" s="1"/>
  <c r="AD22" i="27"/>
  <c r="V22" i="27" s="1"/>
  <c r="U22" i="27"/>
  <c r="AD26" i="27"/>
  <c r="V26" i="27" s="1"/>
  <c r="AD5" i="27"/>
  <c r="V5" i="27" s="1"/>
  <c r="AB14" i="27"/>
  <c r="AC11" i="27"/>
  <c r="AB12" i="27"/>
  <c r="U12" i="27" s="1"/>
  <c r="N12" i="27" s="1"/>
  <c r="AC4" i="27"/>
  <c r="AB5" i="27"/>
  <c r="U5" i="27" s="1"/>
  <c r="AD4" i="27"/>
  <c r="V4" i="27" s="1"/>
  <c r="AC2" i="27"/>
  <c r="AD2" i="27" s="1"/>
  <c r="V2" i="27" s="1"/>
  <c r="AE2" i="27" s="1"/>
  <c r="AB3" i="27"/>
  <c r="U3" i="27" s="1"/>
  <c r="AB15" i="27"/>
  <c r="U15" i="27" s="1"/>
  <c r="J15" i="27" s="1"/>
  <c r="AB23" i="27"/>
  <c r="U23" i="27" s="1"/>
  <c r="V23" i="27" s="1"/>
  <c r="AD27" i="27"/>
  <c r="V27" i="27" s="1"/>
  <c r="AE27" i="27" s="1"/>
  <c r="AB29" i="27"/>
  <c r="U29" i="27" s="1"/>
  <c r="AC15" i="27"/>
  <c r="AB16" i="27"/>
  <c r="U16" i="27" s="1"/>
  <c r="L16" i="27" s="1"/>
  <c r="AC23" i="27"/>
  <c r="AB26" i="27"/>
  <c r="U26" i="27" s="1"/>
  <c r="AB9" i="27"/>
  <c r="U9" i="27" s="1"/>
  <c r="AB17" i="27"/>
  <c r="U17" i="27" s="1"/>
  <c r="P17" i="27" s="1"/>
  <c r="P31" i="27" s="1"/>
  <c r="AB21" i="27"/>
  <c r="U21" i="27" s="1"/>
  <c r="AC9" i="27"/>
  <c r="AD9" i="27" s="1"/>
  <c r="AB10" i="27"/>
  <c r="AB11" i="27"/>
  <c r="AC28" i="27"/>
  <c r="AC7" i="27"/>
  <c r="AB22" i="26"/>
  <c r="U22" i="26" s="1"/>
  <c r="I21" i="5"/>
  <c r="J28" i="5"/>
  <c r="L21" i="5"/>
  <c r="M21" i="5"/>
  <c r="G21" i="5"/>
  <c r="N21" i="5"/>
  <c r="H21" i="5"/>
  <c r="AB26" i="26"/>
  <c r="AB6" i="26"/>
  <c r="U6" i="26" s="1"/>
  <c r="N6" i="26" s="1"/>
  <c r="AB3" i="26"/>
  <c r="U3" i="26" s="1"/>
  <c r="AB23" i="26"/>
  <c r="U23" i="26" s="1"/>
  <c r="Y23" i="26" s="1"/>
  <c r="AB14" i="26"/>
  <c r="AC3" i="26"/>
  <c r="AB11" i="26"/>
  <c r="U11" i="26" s="1"/>
  <c r="Q11" i="26" s="1"/>
  <c r="AB15" i="26"/>
  <c r="U15" i="26" s="1"/>
  <c r="N15" i="26" s="1"/>
  <c r="AB18" i="26"/>
  <c r="U18" i="26" s="1"/>
  <c r="S18" i="26" s="1"/>
  <c r="AC24" i="26"/>
  <c r="AB25" i="26"/>
  <c r="U25" i="26" s="1"/>
  <c r="Y25" i="26" s="1"/>
  <c r="AC6" i="26"/>
  <c r="AB7" i="26"/>
  <c r="AC23" i="26"/>
  <c r="AB20" i="26"/>
  <c r="U20" i="26" s="1"/>
  <c r="AC25" i="26"/>
  <c r="AB5" i="26"/>
  <c r="U5" i="26" s="1"/>
  <c r="L5" i="26" s="1"/>
  <c r="AC22" i="26"/>
  <c r="AD22" i="26" s="1"/>
  <c r="V22" i="26" s="1"/>
  <c r="AC4" i="26"/>
  <c r="AC11" i="26"/>
  <c r="AC14" i="26"/>
  <c r="I29" i="26"/>
  <c r="R29" i="26"/>
  <c r="AC10" i="26"/>
  <c r="AC12" i="26"/>
  <c r="AC13" i="26"/>
  <c r="AC28" i="26"/>
  <c r="AC19" i="26"/>
  <c r="AC27" i="26"/>
  <c r="AD23" i="26"/>
  <c r="O25" i="26"/>
  <c r="O29" i="26" s="1"/>
  <c r="H3" i="26"/>
  <c r="AB2" i="26"/>
  <c r="U2" i="26" s="1"/>
  <c r="AB10" i="26"/>
  <c r="U10" i="26" s="1"/>
  <c r="AC18" i="26"/>
  <c r="AB19" i="26"/>
  <c r="U19" i="26" s="1"/>
  <c r="AB12" i="26"/>
  <c r="U12" i="26" s="1"/>
  <c r="AB13" i="26"/>
  <c r="U13" i="26" s="1"/>
  <c r="L13" i="26" s="1"/>
  <c r="AD25" i="26"/>
  <c r="AB27" i="26"/>
  <c r="AD28" i="26"/>
  <c r="V28" i="26" s="1"/>
  <c r="AE28" i="26" s="1"/>
  <c r="AC7" i="26"/>
  <c r="AB8" i="26"/>
  <c r="AC15" i="26"/>
  <c r="AB16" i="26"/>
  <c r="AB9" i="26"/>
  <c r="U9" i="26" s="1"/>
  <c r="AB17" i="26"/>
  <c r="AC20" i="26"/>
  <c r="AB21" i="26"/>
  <c r="AC8" i="26"/>
  <c r="AC16" i="26"/>
  <c r="AC21" i="26"/>
  <c r="AC26" i="26"/>
  <c r="AC5" i="26"/>
  <c r="AC9" i="26"/>
  <c r="AC17" i="26"/>
  <c r="AB4" i="26"/>
  <c r="U4" i="26" s="1"/>
  <c r="Y4" i="26" s="1"/>
  <c r="AB24" i="26"/>
  <c r="U24" i="26" s="1"/>
  <c r="T24" i="26" s="1"/>
  <c r="I28" i="5"/>
  <c r="L28" i="5"/>
  <c r="F28" i="5"/>
  <c r="M28" i="5"/>
  <c r="N28" i="5"/>
  <c r="O5" i="5"/>
  <c r="L5" i="5"/>
  <c r="F5" i="5"/>
  <c r="M5" i="5"/>
  <c r="X7" i="25"/>
  <c r="X18" i="25"/>
  <c r="W24" i="25"/>
  <c r="X24" i="25" s="1"/>
  <c r="W13" i="25"/>
  <c r="W17" i="25"/>
  <c r="X17" i="25" s="1"/>
  <c r="AB8" i="25"/>
  <c r="U8" i="25" s="1"/>
  <c r="Q8" i="25" s="1"/>
  <c r="AB18" i="25"/>
  <c r="U18" i="25" s="1"/>
  <c r="AC3" i="25"/>
  <c r="AB17" i="25"/>
  <c r="U17" i="25" s="1"/>
  <c r="AB27" i="25"/>
  <c r="U27" i="25" s="1"/>
  <c r="AB12" i="25"/>
  <c r="U12" i="25" s="1"/>
  <c r="Y12" i="25" s="1"/>
  <c r="AC6" i="25"/>
  <c r="R28" i="25"/>
  <c r="AC11" i="25"/>
  <c r="AC16" i="25"/>
  <c r="AC10" i="25"/>
  <c r="AC2" i="25"/>
  <c r="AD2" i="25" s="1"/>
  <c r="V2" i="25" s="1"/>
  <c r="AC5" i="25"/>
  <c r="H28" i="25"/>
  <c r="AC8" i="25"/>
  <c r="AC9" i="25"/>
  <c r="AC15" i="25"/>
  <c r="AC26" i="25"/>
  <c r="AC27" i="25"/>
  <c r="AC4" i="25"/>
  <c r="AC12" i="25"/>
  <c r="W16" i="25"/>
  <c r="W6" i="25"/>
  <c r="X6" i="25" s="1"/>
  <c r="W5" i="25"/>
  <c r="X5" i="25" s="1"/>
  <c r="W14" i="25"/>
  <c r="U19" i="25"/>
  <c r="Y19" i="25" s="1"/>
  <c r="AD14" i="25"/>
  <c r="AD12" i="25"/>
  <c r="I3" i="25"/>
  <c r="AB4" i="25"/>
  <c r="U4" i="25" s="1"/>
  <c r="L4" i="25" s="1"/>
  <c r="AC17" i="25"/>
  <c r="W19" i="25"/>
  <c r="W2" i="25"/>
  <c r="X2" i="25" s="1"/>
  <c r="Y2" i="25" s="1"/>
  <c r="AD3" i="25"/>
  <c r="V3" i="25" s="1"/>
  <c r="AB5" i="25"/>
  <c r="U5" i="25" s="1"/>
  <c r="L5" i="25" s="1"/>
  <c r="AB9" i="25"/>
  <c r="U9" i="25" s="1"/>
  <c r="AB11" i="25"/>
  <c r="U11" i="25" s="1"/>
  <c r="AB15" i="25"/>
  <c r="AB16" i="25"/>
  <c r="U16" i="25" s="1"/>
  <c r="AB26" i="25"/>
  <c r="U26" i="25" s="1"/>
  <c r="Y26" i="25" s="1"/>
  <c r="AB6" i="25"/>
  <c r="AB10" i="25"/>
  <c r="W4" i="25"/>
  <c r="X4" i="25" s="1"/>
  <c r="AB7" i="25"/>
  <c r="U7" i="25" s="1"/>
  <c r="Q7" i="25" s="1"/>
  <c r="AB13" i="25"/>
  <c r="U13" i="25" s="1"/>
  <c r="AB14" i="25"/>
  <c r="U14" i="25" s="1"/>
  <c r="AB20" i="25"/>
  <c r="U20" i="25" s="1"/>
  <c r="AB21" i="25"/>
  <c r="U21" i="25" s="1"/>
  <c r="M21" i="25" s="1"/>
  <c r="AB22" i="25"/>
  <c r="U22" i="25" s="1"/>
  <c r="Y22" i="25" s="1"/>
  <c r="AB23" i="25"/>
  <c r="U23" i="25" s="1"/>
  <c r="Y23" i="25" s="1"/>
  <c r="AB24" i="25"/>
  <c r="U24" i="25" s="1"/>
  <c r="Y24" i="25" s="1"/>
  <c r="AB25" i="25"/>
  <c r="U25" i="25" s="1"/>
  <c r="AC7" i="25"/>
  <c r="AC13" i="25"/>
  <c r="AC14" i="25"/>
  <c r="AC20" i="25"/>
  <c r="AC21" i="25"/>
  <c r="AC22" i="25"/>
  <c r="AC23" i="25"/>
  <c r="AD23" i="25" s="1"/>
  <c r="AC24" i="25"/>
  <c r="AC25" i="25"/>
  <c r="J2" i="25"/>
  <c r="AC18" i="25"/>
  <c r="AC19" i="25"/>
  <c r="AD19" i="25" s="1"/>
  <c r="W21" i="25"/>
  <c r="X21" i="25" s="1"/>
  <c r="W22" i="25"/>
  <c r="E94" i="5" l="1"/>
  <c r="AD15" i="27"/>
  <c r="V15" i="27" s="1"/>
  <c r="AE15" i="27" s="1"/>
  <c r="AD7" i="27"/>
  <c r="V7" i="27" s="1"/>
  <c r="AE7" i="27" s="1"/>
  <c r="K5" i="5" s="1"/>
  <c r="AE19" i="27"/>
  <c r="AD6" i="27"/>
  <c r="V6" i="27" s="1"/>
  <c r="AD25" i="27"/>
  <c r="V25" i="27" s="1"/>
  <c r="AE25" i="27" s="1"/>
  <c r="V9" i="27"/>
  <c r="AE9" i="27" s="1"/>
  <c r="V29" i="27"/>
  <c r="AE29" i="27" s="1"/>
  <c r="AD12" i="27"/>
  <c r="V12" i="27" s="1"/>
  <c r="AE12" i="27" s="1"/>
  <c r="S7" i="27"/>
  <c r="AE23" i="27"/>
  <c r="AE20" i="27"/>
  <c r="V20" i="27"/>
  <c r="V28" i="27"/>
  <c r="AE28" i="27" s="1"/>
  <c r="L8" i="27"/>
  <c r="N18" i="27"/>
  <c r="AD18" i="27"/>
  <c r="V18" i="27" s="1"/>
  <c r="AE18" i="27" s="1"/>
  <c r="AD8" i="27"/>
  <c r="V8" i="27" s="1"/>
  <c r="AE8" i="27" s="1"/>
  <c r="AD13" i="27"/>
  <c r="AE4" i="27"/>
  <c r="K4" i="27"/>
  <c r="AD24" i="27"/>
  <c r="AE5" i="27"/>
  <c r="AE6" i="27"/>
  <c r="AE22" i="27"/>
  <c r="Y4" i="25"/>
  <c r="AE21" i="27"/>
  <c r="S21" i="27"/>
  <c r="I5" i="27"/>
  <c r="I31" i="27" s="1"/>
  <c r="N22" i="27"/>
  <c r="M17" i="27"/>
  <c r="AD26" i="26"/>
  <c r="K9" i="27"/>
  <c r="Q15" i="27"/>
  <c r="L12" i="27"/>
  <c r="AD17" i="27"/>
  <c r="AE26" i="27"/>
  <c r="S26" i="27"/>
  <c r="AD16" i="27"/>
  <c r="AD18" i="26"/>
  <c r="AD11" i="26"/>
  <c r="AD6" i="26"/>
  <c r="V6" i="26" s="1"/>
  <c r="J3" i="27"/>
  <c r="K6" i="27"/>
  <c r="U11" i="27"/>
  <c r="L11" i="27" s="1"/>
  <c r="AD11" i="27"/>
  <c r="V11" i="27" s="1"/>
  <c r="Q16" i="27"/>
  <c r="AD14" i="27"/>
  <c r="V14" i="27" s="1"/>
  <c r="U14" i="27"/>
  <c r="M14" i="27" s="1"/>
  <c r="AD3" i="27"/>
  <c r="V3" i="27" s="1"/>
  <c r="AE3" i="27" s="1"/>
  <c r="AD10" i="27"/>
  <c r="U10" i="27"/>
  <c r="Q10" i="27" s="1"/>
  <c r="Y19" i="26"/>
  <c r="S19" i="26"/>
  <c r="AD3" i="26"/>
  <c r="V3" i="26" s="1"/>
  <c r="V23" i="26"/>
  <c r="AE23" i="26" s="1"/>
  <c r="Y22" i="26"/>
  <c r="AE22" i="26" s="1"/>
  <c r="M22" i="26"/>
  <c r="Y10" i="26"/>
  <c r="S10" i="26"/>
  <c r="AD27" i="26"/>
  <c r="AD13" i="26"/>
  <c r="V13" i="26" s="1"/>
  <c r="AE13" i="26" s="1"/>
  <c r="AD12" i="26"/>
  <c r="V12" i="26" s="1"/>
  <c r="L15" i="26"/>
  <c r="Y15" i="26"/>
  <c r="Q13" i="26"/>
  <c r="Y13" i="26"/>
  <c r="S20" i="26"/>
  <c r="Y20" i="26"/>
  <c r="L11" i="26"/>
  <c r="Y11" i="26"/>
  <c r="AD20" i="26"/>
  <c r="V20" i="26" s="1"/>
  <c r="Y2" i="26"/>
  <c r="H2" i="26"/>
  <c r="H29" i="26" s="1"/>
  <c r="V11" i="26"/>
  <c r="K3" i="26"/>
  <c r="Y3" i="26"/>
  <c r="V18" i="26"/>
  <c r="Y24" i="26"/>
  <c r="M24" i="26"/>
  <c r="AD15" i="26"/>
  <c r="V15" i="26" s="1"/>
  <c r="AD7" i="26"/>
  <c r="AD14" i="26"/>
  <c r="AD5" i="26"/>
  <c r="V5" i="26" s="1"/>
  <c r="AE5" i="26" s="1"/>
  <c r="V25" i="26"/>
  <c r="AE25" i="26" s="1"/>
  <c r="Y12" i="26"/>
  <c r="S12" i="26"/>
  <c r="Y6" i="26"/>
  <c r="K6" i="26"/>
  <c r="AD24" i="26"/>
  <c r="V24" i="26" s="1"/>
  <c r="Y5" i="26"/>
  <c r="K5" i="26"/>
  <c r="T26" i="26"/>
  <c r="T29" i="26" s="1"/>
  <c r="Y26" i="26"/>
  <c r="AE26" i="26" s="1"/>
  <c r="L9" i="26"/>
  <c r="Y9" i="26"/>
  <c r="Y27" i="26"/>
  <c r="M18" i="26"/>
  <c r="Y18" i="26"/>
  <c r="U7" i="26"/>
  <c r="U14" i="26"/>
  <c r="V9" i="25"/>
  <c r="AE9" i="25" s="1"/>
  <c r="Y9" i="25"/>
  <c r="AD10" i="26"/>
  <c r="AD17" i="26"/>
  <c r="U17" i="26"/>
  <c r="Q12" i="26"/>
  <c r="AD2" i="26"/>
  <c r="V2" i="26" s="1"/>
  <c r="Q15" i="26"/>
  <c r="AD9" i="26"/>
  <c r="Y8" i="25"/>
  <c r="Q10" i="26"/>
  <c r="S23" i="26"/>
  <c r="AD4" i="26"/>
  <c r="V4" i="26" s="1"/>
  <c r="AE4" i="26" s="1"/>
  <c r="N9" i="26"/>
  <c r="U16" i="26"/>
  <c r="AD16" i="26"/>
  <c r="M13" i="26"/>
  <c r="J2" i="26"/>
  <c r="J29" i="26" s="1"/>
  <c r="Y7" i="25"/>
  <c r="Y5" i="25"/>
  <c r="AD19" i="26"/>
  <c r="P19" i="26"/>
  <c r="P29" i="26" s="1"/>
  <c r="K4" i="26"/>
  <c r="U21" i="26"/>
  <c r="AD21" i="26"/>
  <c r="U8" i="26"/>
  <c r="AD8" i="26"/>
  <c r="Y17" i="25"/>
  <c r="S18" i="25"/>
  <c r="Y18" i="25"/>
  <c r="O21" i="25"/>
  <c r="O28" i="25" s="1"/>
  <c r="Y21" i="25"/>
  <c r="V20" i="25"/>
  <c r="Y20" i="25"/>
  <c r="N14" i="25"/>
  <c r="Y14" i="25"/>
  <c r="M13" i="25"/>
  <c r="M28" i="25" s="1"/>
  <c r="Q11" i="25"/>
  <c r="Y11" i="25"/>
  <c r="V27" i="25"/>
  <c r="Y27" i="25"/>
  <c r="K25" i="25"/>
  <c r="Y25" i="25"/>
  <c r="X13" i="25"/>
  <c r="Y13" i="25" s="1"/>
  <c r="X16" i="25"/>
  <c r="Y16" i="25" s="1"/>
  <c r="U15" i="25"/>
  <c r="AD15" i="25"/>
  <c r="S16" i="25"/>
  <c r="P16" i="25"/>
  <c r="P17" i="25"/>
  <c r="S17" i="25"/>
  <c r="AD11" i="25"/>
  <c r="V11" i="25" s="1"/>
  <c r="AE11" i="25" s="1"/>
  <c r="AD18" i="25"/>
  <c r="V18" i="25" s="1"/>
  <c r="AE18" i="25" s="1"/>
  <c r="V19" i="25"/>
  <c r="AE19" i="25" s="1"/>
  <c r="AD4" i="25"/>
  <c r="V4" i="25" s="1"/>
  <c r="AE4" i="25" s="1"/>
  <c r="AD17" i="25"/>
  <c r="V17" i="25" s="1"/>
  <c r="AD8" i="25"/>
  <c r="V8" i="25" s="1"/>
  <c r="AE8" i="25" s="1"/>
  <c r="AE2" i="25"/>
  <c r="V14" i="25"/>
  <c r="AE14" i="25" s="1"/>
  <c r="V12" i="25"/>
  <c r="AE12" i="25" s="1"/>
  <c r="V23" i="25"/>
  <c r="AE23" i="25" s="1"/>
  <c r="AE3" i="25"/>
  <c r="Q23" i="25"/>
  <c r="AD13" i="25"/>
  <c r="V13" i="25" s="1"/>
  <c r="Q22" i="25"/>
  <c r="AD10" i="25"/>
  <c r="U10" i="25"/>
  <c r="I5" i="25"/>
  <c r="P19" i="25"/>
  <c r="P21" i="25"/>
  <c r="AD6" i="25"/>
  <c r="U6" i="25"/>
  <c r="N6" i="25" s="1"/>
  <c r="AD22" i="25"/>
  <c r="V22" i="25" s="1"/>
  <c r="AE22" i="25" s="1"/>
  <c r="AD24" i="25"/>
  <c r="V24" i="25" s="1"/>
  <c r="AE24" i="25" s="1"/>
  <c r="AD16" i="25"/>
  <c r="V16" i="25" s="1"/>
  <c r="T28" i="25"/>
  <c r="AD5" i="25"/>
  <c r="V5" i="25" s="1"/>
  <c r="K14" i="25"/>
  <c r="L12" i="25"/>
  <c r="AD21" i="25"/>
  <c r="V21" i="25" s="1"/>
  <c r="S24" i="25"/>
  <c r="J13" i="25"/>
  <c r="I16" i="25"/>
  <c r="V26" i="25"/>
  <c r="AE26" i="25" s="1"/>
  <c r="AD7" i="25"/>
  <c r="V7" i="25" s="1"/>
  <c r="P25" i="25"/>
  <c r="K7" i="25"/>
  <c r="J4" i="25"/>
  <c r="AD25" i="25"/>
  <c r="V25" i="25" s="1"/>
  <c r="AE25" i="25" s="1"/>
  <c r="V16" i="27" l="1"/>
  <c r="AE16" i="27" s="1"/>
  <c r="AE17" i="27"/>
  <c r="V17" i="27"/>
  <c r="V24" i="27"/>
  <c r="AE24" i="27" s="1"/>
  <c r="V10" i="27"/>
  <c r="AE10" i="27" s="1"/>
  <c r="AE13" i="27"/>
  <c r="V13" i="27"/>
  <c r="M31" i="27"/>
  <c r="L31" i="27"/>
  <c r="AE11" i="27"/>
  <c r="AE27" i="25"/>
  <c r="V16" i="26"/>
  <c r="AE3" i="26"/>
  <c r="Q31" i="27"/>
  <c r="AE7" i="25"/>
  <c r="K10" i="27"/>
  <c r="K31" i="27" s="1"/>
  <c r="J11" i="27"/>
  <c r="J31" i="27" s="1"/>
  <c r="AE5" i="25"/>
  <c r="S31" i="27"/>
  <c r="AE6" i="26"/>
  <c r="N14" i="27"/>
  <c r="N31" i="27" s="1"/>
  <c r="AE20" i="25"/>
  <c r="AE14" i="27"/>
  <c r="U31" i="27"/>
  <c r="AE12" i="26"/>
  <c r="M16" i="26"/>
  <c r="M29" i="26" s="1"/>
  <c r="V14" i="26"/>
  <c r="V8" i="26"/>
  <c r="Q8" i="26"/>
  <c r="AE24" i="26"/>
  <c r="AE15" i="26"/>
  <c r="V21" i="26"/>
  <c r="AE11" i="26"/>
  <c r="V7" i="26"/>
  <c r="AE20" i="26"/>
  <c r="AE27" i="26"/>
  <c r="AE2" i="26"/>
  <c r="J21" i="5" s="1"/>
  <c r="AE18" i="26"/>
  <c r="J5" i="5" s="1"/>
  <c r="V17" i="26"/>
  <c r="K7" i="26"/>
  <c r="K29" i="26" s="1"/>
  <c r="Y7" i="26"/>
  <c r="L7" i="26"/>
  <c r="Y17" i="26"/>
  <c r="N17" i="26"/>
  <c r="V9" i="26"/>
  <c r="AE9" i="26" s="1"/>
  <c r="V10" i="26"/>
  <c r="AE10" i="26" s="1"/>
  <c r="Y8" i="26"/>
  <c r="N8" i="26"/>
  <c r="Q14" i="26"/>
  <c r="Y14" i="26"/>
  <c r="AE14" i="26" s="1"/>
  <c r="Y21" i="26"/>
  <c r="S21" i="26"/>
  <c r="V19" i="26"/>
  <c r="AE19" i="26" s="1"/>
  <c r="Y16" i="26"/>
  <c r="AE16" i="26" s="1"/>
  <c r="N16" i="26"/>
  <c r="U29" i="26"/>
  <c r="N14" i="26"/>
  <c r="L8" i="26"/>
  <c r="L17" i="26"/>
  <c r="N21" i="26"/>
  <c r="S16" i="26"/>
  <c r="Y6" i="25"/>
  <c r="AE17" i="25"/>
  <c r="I5" i="5" s="1"/>
  <c r="N15" i="25"/>
  <c r="Y15" i="25"/>
  <c r="Q10" i="25"/>
  <c r="Q28" i="25" s="1"/>
  <c r="Y10" i="25"/>
  <c r="L10" i="25"/>
  <c r="L28" i="25" s="1"/>
  <c r="AE16" i="25"/>
  <c r="AE13" i="25"/>
  <c r="AE21" i="25"/>
  <c r="V15" i="25"/>
  <c r="N28" i="25"/>
  <c r="K28" i="25"/>
  <c r="V10" i="25"/>
  <c r="AE10" i="25" s="1"/>
  <c r="J28" i="25"/>
  <c r="I6" i="25"/>
  <c r="V6" i="25"/>
  <c r="AE6" i="25" s="1"/>
  <c r="I10" i="25"/>
  <c r="S28" i="25"/>
  <c r="U28" i="25"/>
  <c r="P28" i="25"/>
  <c r="P6" i="5"/>
  <c r="K6" i="5" s="1"/>
  <c r="P24" i="5"/>
  <c r="K24" i="5" s="1"/>
  <c r="C31" i="23"/>
  <c r="C30" i="23"/>
  <c r="C29" i="23"/>
  <c r="C28" i="23"/>
  <c r="C27" i="23"/>
  <c r="C26" i="23"/>
  <c r="C25" i="23"/>
  <c r="C24" i="23"/>
  <c r="C23" i="23"/>
  <c r="C22" i="23"/>
  <c r="C21" i="23"/>
  <c r="C20" i="23"/>
  <c r="C19" i="23"/>
  <c r="C18" i="23"/>
  <c r="C17" i="23"/>
  <c r="C16" i="23"/>
  <c r="C15" i="23"/>
  <c r="C14" i="23"/>
  <c r="C13" i="23"/>
  <c r="C12" i="23"/>
  <c r="C11" i="23"/>
  <c r="C10" i="23"/>
  <c r="C9" i="23"/>
  <c r="C8" i="23"/>
  <c r="C7" i="23"/>
  <c r="C6" i="23"/>
  <c r="C5" i="23"/>
  <c r="C4" i="23"/>
  <c r="C3" i="23"/>
  <c r="C2" i="23"/>
  <c r="AA21" i="23"/>
  <c r="Z21" i="23"/>
  <c r="X21" i="23"/>
  <c r="T21" i="23"/>
  <c r="S21" i="23"/>
  <c r="R21" i="23"/>
  <c r="Q21" i="23"/>
  <c r="P21" i="23"/>
  <c r="O21" i="23"/>
  <c r="M21" i="23"/>
  <c r="L21" i="23"/>
  <c r="K21" i="23"/>
  <c r="J21" i="23"/>
  <c r="I21" i="23"/>
  <c r="H21" i="23"/>
  <c r="AA20" i="23"/>
  <c r="Z20" i="23"/>
  <c r="X20" i="23"/>
  <c r="T20" i="23"/>
  <c r="S20" i="23"/>
  <c r="R20" i="23"/>
  <c r="Q20" i="23"/>
  <c r="P20" i="23"/>
  <c r="O20" i="23"/>
  <c r="N20" i="23"/>
  <c r="M20" i="23"/>
  <c r="K20" i="23"/>
  <c r="J20" i="23"/>
  <c r="I20" i="23"/>
  <c r="H20" i="23"/>
  <c r="AA19" i="23"/>
  <c r="Z19" i="23"/>
  <c r="X19" i="23"/>
  <c r="T19" i="23"/>
  <c r="S19" i="23"/>
  <c r="R19" i="23"/>
  <c r="Q19" i="23"/>
  <c r="P19" i="23"/>
  <c r="O19" i="23"/>
  <c r="N19" i="23"/>
  <c r="L19" i="23"/>
  <c r="K19" i="23"/>
  <c r="J19" i="23"/>
  <c r="I19" i="23"/>
  <c r="H19" i="23"/>
  <c r="AA18" i="23"/>
  <c r="Z18" i="23"/>
  <c r="X18" i="23"/>
  <c r="T18" i="23"/>
  <c r="S18" i="23"/>
  <c r="R18" i="23"/>
  <c r="Q18" i="23"/>
  <c r="P18" i="23"/>
  <c r="O18" i="23"/>
  <c r="N18" i="23"/>
  <c r="M18" i="23"/>
  <c r="K18" i="23"/>
  <c r="J18" i="23"/>
  <c r="I18" i="23"/>
  <c r="H18" i="23"/>
  <c r="AA17" i="23"/>
  <c r="AD17" i="23" s="1"/>
  <c r="Z17" i="23"/>
  <c r="W17" i="23"/>
  <c r="X17" i="23" s="1"/>
  <c r="T17" i="23"/>
  <c r="S17" i="23"/>
  <c r="R17" i="23"/>
  <c r="Q17" i="23"/>
  <c r="P17" i="23"/>
  <c r="O17" i="23"/>
  <c r="N17" i="23"/>
  <c r="M17" i="23"/>
  <c r="L17" i="23"/>
  <c r="K17" i="23"/>
  <c r="J17" i="23"/>
  <c r="I17" i="23"/>
  <c r="H17" i="23"/>
  <c r="X25" i="23"/>
  <c r="X26" i="23"/>
  <c r="X27" i="23"/>
  <c r="X28" i="23"/>
  <c r="W29" i="23"/>
  <c r="X29" i="23" s="1"/>
  <c r="X30" i="23"/>
  <c r="W31" i="23"/>
  <c r="X31" i="23" s="1"/>
  <c r="X5" i="23"/>
  <c r="W6" i="23"/>
  <c r="X6" i="23" s="1"/>
  <c r="X7" i="23"/>
  <c r="AA32" i="23"/>
  <c r="AB32" i="23" s="1"/>
  <c r="U32" i="23" s="1"/>
  <c r="AE32" i="23" s="1"/>
  <c r="Z32" i="23"/>
  <c r="T32" i="23"/>
  <c r="S32" i="23"/>
  <c r="R32" i="23"/>
  <c r="Q32" i="23"/>
  <c r="P32" i="23"/>
  <c r="O32" i="23"/>
  <c r="N32" i="23"/>
  <c r="M32" i="23"/>
  <c r="L32" i="23"/>
  <c r="K32" i="23"/>
  <c r="J32" i="23"/>
  <c r="I32" i="23"/>
  <c r="H32" i="23"/>
  <c r="AA31" i="23"/>
  <c r="AB31" i="23" s="1"/>
  <c r="U31" i="23" s="1"/>
  <c r="Z31" i="23"/>
  <c r="T31" i="23"/>
  <c r="S31" i="23"/>
  <c r="R31" i="23"/>
  <c r="Q31" i="23"/>
  <c r="P31" i="23"/>
  <c r="O31" i="23"/>
  <c r="N31" i="23"/>
  <c r="M31" i="23"/>
  <c r="L31" i="23"/>
  <c r="K31" i="23"/>
  <c r="J31" i="23"/>
  <c r="I31" i="23"/>
  <c r="H31" i="23"/>
  <c r="AA30" i="23"/>
  <c r="Z30" i="23"/>
  <c r="T30" i="23"/>
  <c r="R30" i="23"/>
  <c r="Q30" i="23"/>
  <c r="P30" i="23"/>
  <c r="N30" i="23"/>
  <c r="M30" i="23"/>
  <c r="L30" i="23"/>
  <c r="K30" i="23"/>
  <c r="J30" i="23"/>
  <c r="I30" i="23"/>
  <c r="H30" i="23"/>
  <c r="AA29" i="23"/>
  <c r="AD29" i="23" s="1"/>
  <c r="Z29" i="23"/>
  <c r="T29" i="23"/>
  <c r="S29" i="23"/>
  <c r="R29" i="23"/>
  <c r="Q29" i="23"/>
  <c r="P29" i="23"/>
  <c r="O29" i="23"/>
  <c r="N29" i="23"/>
  <c r="M29" i="23"/>
  <c r="L29" i="23"/>
  <c r="K29" i="23"/>
  <c r="J29" i="23"/>
  <c r="I29" i="23"/>
  <c r="H29" i="23"/>
  <c r="AA28" i="23"/>
  <c r="Z28" i="23"/>
  <c r="T28" i="23"/>
  <c r="R28" i="23"/>
  <c r="Q28" i="23"/>
  <c r="P28" i="23"/>
  <c r="O28" i="23"/>
  <c r="N28" i="23"/>
  <c r="M28" i="23"/>
  <c r="L28" i="23"/>
  <c r="K28" i="23"/>
  <c r="J28" i="23"/>
  <c r="I28" i="23"/>
  <c r="H28" i="23"/>
  <c r="AA27" i="23"/>
  <c r="Z27" i="23"/>
  <c r="T27" i="23"/>
  <c r="S27" i="23"/>
  <c r="R27" i="23"/>
  <c r="Q27" i="23"/>
  <c r="O27" i="23"/>
  <c r="N27" i="23"/>
  <c r="M27" i="23"/>
  <c r="L27" i="23"/>
  <c r="K27" i="23"/>
  <c r="J27" i="23"/>
  <c r="I27" i="23"/>
  <c r="H27" i="23"/>
  <c r="AA26" i="23"/>
  <c r="Z26" i="23"/>
  <c r="T26" i="23"/>
  <c r="S26" i="23"/>
  <c r="R26" i="23"/>
  <c r="Q26" i="23"/>
  <c r="P26" i="23"/>
  <c r="M26" i="23"/>
  <c r="L26" i="23"/>
  <c r="K26" i="23"/>
  <c r="J26" i="23"/>
  <c r="I26" i="23"/>
  <c r="H26" i="23"/>
  <c r="AA25" i="23"/>
  <c r="Z25" i="23"/>
  <c r="T25" i="23"/>
  <c r="S25" i="23"/>
  <c r="R25" i="23"/>
  <c r="Q25" i="23"/>
  <c r="P25" i="23"/>
  <c r="O25" i="23"/>
  <c r="N25" i="23"/>
  <c r="M25" i="23"/>
  <c r="L25" i="23"/>
  <c r="K25" i="23"/>
  <c r="J25" i="23"/>
  <c r="H25" i="23"/>
  <c r="AA24" i="23"/>
  <c r="Z24" i="23"/>
  <c r="T24" i="23"/>
  <c r="S24" i="23"/>
  <c r="R24" i="23"/>
  <c r="Q24" i="23"/>
  <c r="O24" i="23"/>
  <c r="N24" i="23"/>
  <c r="M24" i="23"/>
  <c r="L24" i="23"/>
  <c r="K24" i="23"/>
  <c r="J24" i="23"/>
  <c r="I24" i="23"/>
  <c r="H24" i="23"/>
  <c r="AA23" i="23"/>
  <c r="Z23" i="23"/>
  <c r="X23" i="23"/>
  <c r="T23" i="23"/>
  <c r="R23" i="23"/>
  <c r="Q23" i="23"/>
  <c r="P23" i="23"/>
  <c r="O23" i="23"/>
  <c r="M23" i="23"/>
  <c r="L23" i="23"/>
  <c r="K23" i="23"/>
  <c r="J23" i="23"/>
  <c r="I23" i="23"/>
  <c r="H23" i="23"/>
  <c r="AA22" i="23"/>
  <c r="Z22" i="23"/>
  <c r="X22" i="23"/>
  <c r="T22" i="23"/>
  <c r="S22" i="23"/>
  <c r="R22" i="23"/>
  <c r="P22" i="23"/>
  <c r="O22" i="23"/>
  <c r="N22" i="23"/>
  <c r="M22" i="23"/>
  <c r="K22" i="23"/>
  <c r="J22" i="23"/>
  <c r="I22" i="23"/>
  <c r="H22" i="23"/>
  <c r="AA16" i="23"/>
  <c r="Z16" i="23"/>
  <c r="W16" i="23"/>
  <c r="X16" i="23" s="1"/>
  <c r="T16" i="23"/>
  <c r="R16" i="23"/>
  <c r="Q16" i="23"/>
  <c r="P16" i="23"/>
  <c r="O16" i="23"/>
  <c r="N16" i="23"/>
  <c r="M16" i="23"/>
  <c r="L16" i="23"/>
  <c r="K16" i="23"/>
  <c r="J16" i="23"/>
  <c r="I16" i="23"/>
  <c r="H16" i="23"/>
  <c r="AA15" i="23"/>
  <c r="Z15" i="23"/>
  <c r="W15" i="23"/>
  <c r="X15" i="23" s="1"/>
  <c r="T15" i="23"/>
  <c r="S15" i="23"/>
  <c r="R15" i="23"/>
  <c r="P15" i="23"/>
  <c r="O15" i="23"/>
  <c r="N15" i="23"/>
  <c r="M15" i="23"/>
  <c r="L15" i="23"/>
  <c r="K15" i="23"/>
  <c r="J15" i="23"/>
  <c r="I15" i="23"/>
  <c r="H15" i="23"/>
  <c r="AA14" i="23"/>
  <c r="Z14" i="23"/>
  <c r="X14" i="23"/>
  <c r="T14" i="23"/>
  <c r="S14" i="23"/>
  <c r="R14" i="23"/>
  <c r="P14" i="23"/>
  <c r="O14" i="23"/>
  <c r="M14" i="23"/>
  <c r="L14" i="23"/>
  <c r="K14" i="23"/>
  <c r="J14" i="23"/>
  <c r="I14" i="23"/>
  <c r="H14" i="23"/>
  <c r="AA13" i="23"/>
  <c r="Z13" i="23"/>
  <c r="W13" i="23"/>
  <c r="X13" i="23" s="1"/>
  <c r="T13" i="23"/>
  <c r="S13" i="23"/>
  <c r="R13" i="23"/>
  <c r="Q13" i="23"/>
  <c r="P13" i="23"/>
  <c r="O13" i="23"/>
  <c r="N13" i="23"/>
  <c r="L13" i="23"/>
  <c r="K13" i="23"/>
  <c r="J13" i="23"/>
  <c r="I13" i="23"/>
  <c r="H13" i="23"/>
  <c r="AA12" i="23"/>
  <c r="Z12" i="23"/>
  <c r="X12" i="23"/>
  <c r="T12" i="23"/>
  <c r="S12" i="23"/>
  <c r="R12" i="23"/>
  <c r="P12" i="23"/>
  <c r="O12" i="23"/>
  <c r="N12" i="23"/>
  <c r="M12" i="23"/>
  <c r="L12" i="23"/>
  <c r="K12" i="23"/>
  <c r="J12" i="23"/>
  <c r="I12" i="23"/>
  <c r="AA11" i="23"/>
  <c r="Z11" i="23"/>
  <c r="W11" i="23"/>
  <c r="X11" i="23" s="1"/>
  <c r="T11" i="23"/>
  <c r="S11" i="23"/>
  <c r="R11" i="23"/>
  <c r="Q11" i="23"/>
  <c r="P11" i="23"/>
  <c r="O11" i="23"/>
  <c r="N11" i="23"/>
  <c r="M11" i="23"/>
  <c r="K11" i="23"/>
  <c r="J11" i="23"/>
  <c r="I11" i="23"/>
  <c r="H11" i="23"/>
  <c r="AA10" i="23"/>
  <c r="Z10" i="23"/>
  <c r="W10" i="23"/>
  <c r="X10" i="23" s="1"/>
  <c r="T10" i="23"/>
  <c r="S10" i="23"/>
  <c r="R10" i="23"/>
  <c r="P10" i="23"/>
  <c r="O10" i="23"/>
  <c r="N10" i="23"/>
  <c r="M10" i="23"/>
  <c r="L10" i="23"/>
  <c r="K10" i="23"/>
  <c r="J10" i="23"/>
  <c r="I10" i="23"/>
  <c r="H10" i="23"/>
  <c r="AA9" i="23"/>
  <c r="Z9" i="23"/>
  <c r="X9" i="23"/>
  <c r="T9" i="23"/>
  <c r="S9" i="23"/>
  <c r="R9" i="23"/>
  <c r="Q9" i="23"/>
  <c r="P9" i="23"/>
  <c r="O9" i="23"/>
  <c r="M9" i="23"/>
  <c r="K9" i="23"/>
  <c r="J9" i="23"/>
  <c r="I9" i="23"/>
  <c r="H9" i="23"/>
  <c r="AA8" i="23"/>
  <c r="Z8" i="23"/>
  <c r="X8" i="23"/>
  <c r="T8" i="23"/>
  <c r="S8" i="23"/>
  <c r="R8" i="23"/>
  <c r="Q8" i="23"/>
  <c r="P8" i="23"/>
  <c r="O8" i="23"/>
  <c r="N8" i="23"/>
  <c r="M8" i="23"/>
  <c r="J8" i="23"/>
  <c r="I8" i="23"/>
  <c r="H8" i="23"/>
  <c r="AA7" i="23"/>
  <c r="Z7" i="23"/>
  <c r="T7" i="23"/>
  <c r="S7" i="23"/>
  <c r="R7" i="23"/>
  <c r="Q7" i="23"/>
  <c r="P7" i="23"/>
  <c r="O7" i="23"/>
  <c r="N7" i="23"/>
  <c r="M7" i="23"/>
  <c r="J7" i="23"/>
  <c r="I7" i="23"/>
  <c r="H7" i="23"/>
  <c r="AA6" i="23"/>
  <c r="AB6" i="23" s="1"/>
  <c r="U6" i="23" s="1"/>
  <c r="Z6" i="23"/>
  <c r="T6" i="23"/>
  <c r="S6" i="23"/>
  <c r="R6" i="23"/>
  <c r="Q6" i="23"/>
  <c r="P6" i="23"/>
  <c r="O6" i="23"/>
  <c r="N6" i="23"/>
  <c r="M6" i="23"/>
  <c r="L6" i="23"/>
  <c r="K6" i="23"/>
  <c r="J6" i="23"/>
  <c r="I6" i="23"/>
  <c r="H6" i="23"/>
  <c r="AA5" i="23"/>
  <c r="Z5" i="23"/>
  <c r="T5" i="23"/>
  <c r="S5" i="23"/>
  <c r="R5" i="23"/>
  <c r="Q5" i="23"/>
  <c r="P5" i="23"/>
  <c r="O5" i="23"/>
  <c r="N5" i="23"/>
  <c r="M5" i="23"/>
  <c r="L5" i="23"/>
  <c r="J5" i="23"/>
  <c r="I5" i="23"/>
  <c r="H5" i="23"/>
  <c r="AA4" i="23"/>
  <c r="Z4" i="23"/>
  <c r="W4" i="23"/>
  <c r="X4" i="23" s="1"/>
  <c r="T4" i="23"/>
  <c r="S4" i="23"/>
  <c r="R4" i="23"/>
  <c r="Q4" i="23"/>
  <c r="P4" i="23"/>
  <c r="O4" i="23"/>
  <c r="N4" i="23"/>
  <c r="M4" i="23"/>
  <c r="L4" i="23"/>
  <c r="J4" i="23"/>
  <c r="I4" i="23"/>
  <c r="H4" i="23"/>
  <c r="AA3" i="23"/>
  <c r="Z3" i="23"/>
  <c r="X3" i="23"/>
  <c r="T3" i="23"/>
  <c r="S3" i="23"/>
  <c r="R3" i="23"/>
  <c r="Q3" i="23"/>
  <c r="P3" i="23"/>
  <c r="O3" i="23"/>
  <c r="N3" i="23"/>
  <c r="M3" i="23"/>
  <c r="L3" i="23"/>
  <c r="K3" i="23"/>
  <c r="J3" i="23"/>
  <c r="AA2" i="23"/>
  <c r="Z2" i="23"/>
  <c r="AC2" i="23" s="1"/>
  <c r="X2" i="23"/>
  <c r="T2" i="23"/>
  <c r="S2" i="23"/>
  <c r="R2" i="23"/>
  <c r="Q2" i="23"/>
  <c r="P2" i="23"/>
  <c r="O2" i="23"/>
  <c r="N2" i="23"/>
  <c r="M2" i="23"/>
  <c r="L2" i="23"/>
  <c r="K2" i="23"/>
  <c r="I2" i="23"/>
  <c r="H2" i="23"/>
  <c r="P22" i="5"/>
  <c r="K22" i="5" s="1"/>
  <c r="P16" i="5"/>
  <c r="K16" i="5" s="1"/>
  <c r="P19" i="5"/>
  <c r="P10" i="5"/>
  <c r="K10" i="5" s="1"/>
  <c r="P29" i="5"/>
  <c r="K29" i="5" s="1"/>
  <c r="P23" i="5"/>
  <c r="K23" i="5" s="1"/>
  <c r="P8" i="5"/>
  <c r="K8" i="5" s="1"/>
  <c r="P17" i="5"/>
  <c r="K17" i="5" s="1"/>
  <c r="K19" i="5" l="1"/>
  <c r="J19" i="5"/>
  <c r="J8" i="5"/>
  <c r="J29" i="5"/>
  <c r="J16" i="5"/>
  <c r="J22" i="5"/>
  <c r="J17" i="5"/>
  <c r="J23" i="5"/>
  <c r="Q29" i="26"/>
  <c r="AE8" i="26"/>
  <c r="AE17" i="26"/>
  <c r="J10" i="5"/>
  <c r="I24" i="5"/>
  <c r="J24" i="5"/>
  <c r="AE7" i="26"/>
  <c r="J6" i="5" s="1"/>
  <c r="AE21" i="26"/>
  <c r="S29" i="26"/>
  <c r="N29" i="26"/>
  <c r="L29" i="26"/>
  <c r="AE15" i="25"/>
  <c r="O22" i="5"/>
  <c r="I22" i="5"/>
  <c r="O6" i="5"/>
  <c r="I6" i="5"/>
  <c r="M23" i="5"/>
  <c r="I23" i="5"/>
  <c r="O17" i="5"/>
  <c r="I17" i="5"/>
  <c r="O8" i="5"/>
  <c r="I8" i="5"/>
  <c r="M29" i="5"/>
  <c r="I29" i="5"/>
  <c r="M10" i="5"/>
  <c r="I10" i="5"/>
  <c r="O19" i="5"/>
  <c r="I19" i="5"/>
  <c r="O16" i="5"/>
  <c r="I16" i="5"/>
  <c r="I28" i="25"/>
  <c r="L6" i="5"/>
  <c r="M6" i="5"/>
  <c r="N6" i="5"/>
  <c r="L24" i="5"/>
  <c r="F24" i="5"/>
  <c r="M24" i="5"/>
  <c r="N24" i="5"/>
  <c r="O24" i="5"/>
  <c r="AC17" i="23"/>
  <c r="H16" i="5"/>
  <c r="AC4" i="23"/>
  <c r="AC20" i="23"/>
  <c r="AB27" i="23"/>
  <c r="U27" i="23" s="1"/>
  <c r="P27" i="23" s="1"/>
  <c r="AC18" i="23"/>
  <c r="AC19" i="23"/>
  <c r="AC21" i="23"/>
  <c r="AB22" i="23"/>
  <c r="U22" i="23" s="1"/>
  <c r="Q22" i="23" s="1"/>
  <c r="AB17" i="23"/>
  <c r="U17" i="23" s="1"/>
  <c r="V17" i="23" s="1"/>
  <c r="AB18" i="23"/>
  <c r="U18" i="23" s="1"/>
  <c r="AB19" i="23"/>
  <c r="U19" i="23" s="1"/>
  <c r="AB20" i="23"/>
  <c r="U20" i="23" s="1"/>
  <c r="AB21" i="23"/>
  <c r="U21" i="23" s="1"/>
  <c r="N21" i="23" s="1"/>
  <c r="AC7" i="23"/>
  <c r="AD31" i="23"/>
  <c r="V31" i="23" s="1"/>
  <c r="AE31" i="23" s="1"/>
  <c r="AB25" i="23"/>
  <c r="U25" i="23" s="1"/>
  <c r="I25" i="23" s="1"/>
  <c r="AB5" i="23"/>
  <c r="U5" i="23" s="1"/>
  <c r="K5" i="23" s="1"/>
  <c r="AB9" i="23"/>
  <c r="U9" i="23" s="1"/>
  <c r="L9" i="23" s="1"/>
  <c r="R33" i="23"/>
  <c r="AC11" i="23"/>
  <c r="AC3" i="23"/>
  <c r="AC10" i="23"/>
  <c r="AC29" i="23"/>
  <c r="AC23" i="23"/>
  <c r="AC31" i="23"/>
  <c r="AC26" i="23"/>
  <c r="AC22" i="23"/>
  <c r="AC9" i="23"/>
  <c r="AC5" i="23"/>
  <c r="AC25" i="23"/>
  <c r="AC14" i="23"/>
  <c r="AC6" i="23"/>
  <c r="AB8" i="23"/>
  <c r="AC8" i="23"/>
  <c r="AB16" i="23"/>
  <c r="AC27" i="23"/>
  <c r="AC16" i="23"/>
  <c r="AC28" i="23"/>
  <c r="AC12" i="23"/>
  <c r="AB28" i="23"/>
  <c r="AC30" i="23"/>
  <c r="AC13" i="23"/>
  <c r="AB30" i="23"/>
  <c r="U30" i="23" s="1"/>
  <c r="S30" i="23" s="1"/>
  <c r="AB3" i="23"/>
  <c r="U3" i="23" s="1"/>
  <c r="I3" i="23" s="1"/>
  <c r="I33" i="23" s="1"/>
  <c r="AD10" i="23"/>
  <c r="AB10" i="23"/>
  <c r="U10" i="23" s="1"/>
  <c r="AB13" i="23"/>
  <c r="AB14" i="23"/>
  <c r="U14" i="23" s="1"/>
  <c r="Q14" i="23" s="1"/>
  <c r="AB23" i="23"/>
  <c r="U23" i="23" s="1"/>
  <c r="N23" i="23" s="1"/>
  <c r="AC24" i="23"/>
  <c r="AC32" i="23"/>
  <c r="AB26" i="23"/>
  <c r="AB15" i="23"/>
  <c r="AB7" i="23"/>
  <c r="AB2" i="23"/>
  <c r="U2" i="23" s="1"/>
  <c r="AC15" i="23"/>
  <c r="AD32" i="23"/>
  <c r="AD6" i="23"/>
  <c r="V6" i="23" s="1"/>
  <c r="AE6" i="23" s="1"/>
  <c r="AB24" i="23"/>
  <c r="U24" i="23" s="1"/>
  <c r="AB11" i="23"/>
  <c r="U11" i="23" s="1"/>
  <c r="AB4" i="23"/>
  <c r="U4" i="23" s="1"/>
  <c r="AB12" i="23"/>
  <c r="U12" i="23" s="1"/>
  <c r="H12" i="23" s="1"/>
  <c r="AB29" i="23"/>
  <c r="U29" i="23" s="1"/>
  <c r="L22" i="5"/>
  <c r="F22" i="5"/>
  <c r="M22" i="5"/>
  <c r="N22" i="5"/>
  <c r="L16" i="5"/>
  <c r="F16" i="5"/>
  <c r="M16" i="5"/>
  <c r="N16" i="5"/>
  <c r="N10" i="5"/>
  <c r="O10" i="5"/>
  <c r="L19" i="5"/>
  <c r="F19" i="5"/>
  <c r="M19" i="5"/>
  <c r="N19" i="5"/>
  <c r="L10" i="5"/>
  <c r="N29" i="5"/>
  <c r="O29" i="5"/>
  <c r="L29" i="5"/>
  <c r="F29" i="5"/>
  <c r="N23" i="5"/>
  <c r="O23" i="5"/>
  <c r="L23" i="5"/>
  <c r="F23" i="5"/>
  <c r="L8" i="5"/>
  <c r="F8" i="5"/>
  <c r="N8" i="5"/>
  <c r="M8" i="5"/>
  <c r="L17" i="5"/>
  <c r="M17" i="5"/>
  <c r="G17" i="5"/>
  <c r="N17" i="5"/>
  <c r="AD22" i="23" l="1"/>
  <c r="AD14" i="23"/>
  <c r="V14" i="23" s="1"/>
  <c r="AE14" i="23" s="1"/>
  <c r="AD27" i="23"/>
  <c r="V27" i="23" s="1"/>
  <c r="AE27" i="23" s="1"/>
  <c r="H19" i="5" s="1"/>
  <c r="L18" i="23"/>
  <c r="AD21" i="23"/>
  <c r="V21" i="23" s="1"/>
  <c r="AE21" i="23" s="1"/>
  <c r="M19" i="23"/>
  <c r="AD9" i="23"/>
  <c r="V9" i="23" s="1"/>
  <c r="AD20" i="23"/>
  <c r="V20" i="23" s="1"/>
  <c r="AE20" i="23" s="1"/>
  <c r="AD19" i="23"/>
  <c r="V19" i="23" s="1"/>
  <c r="AE19" i="23" s="1"/>
  <c r="AD25" i="23"/>
  <c r="V25" i="23" s="1"/>
  <c r="AE25" i="23" s="1"/>
  <c r="H24" i="5" s="1"/>
  <c r="AD18" i="23"/>
  <c r="V18" i="23" s="1"/>
  <c r="AE18" i="23" s="1"/>
  <c r="L20" i="23"/>
  <c r="AD5" i="23"/>
  <c r="V5" i="23" s="1"/>
  <c r="AE5" i="23" s="1"/>
  <c r="AE17" i="23"/>
  <c r="V29" i="23"/>
  <c r="AE29" i="23" s="1"/>
  <c r="V10" i="23"/>
  <c r="AE10" i="23" s="1"/>
  <c r="V22" i="23"/>
  <c r="AE22" i="23" s="1"/>
  <c r="S23" i="23"/>
  <c r="U7" i="23"/>
  <c r="AD7" i="23"/>
  <c r="AD23" i="23"/>
  <c r="V23" i="23" s="1"/>
  <c r="AE23" i="23" s="1"/>
  <c r="H23" i="5" s="1"/>
  <c r="AD3" i="23"/>
  <c r="V3" i="23" s="1"/>
  <c r="AE3" i="23" s="1"/>
  <c r="H17" i="5" s="1"/>
  <c r="L11" i="23"/>
  <c r="AD30" i="23"/>
  <c r="U15" i="23"/>
  <c r="AD15" i="23"/>
  <c r="N14" i="23"/>
  <c r="AD16" i="23"/>
  <c r="U16" i="23"/>
  <c r="AD28" i="23"/>
  <c r="U28" i="23"/>
  <c r="K4" i="23"/>
  <c r="AD26" i="23"/>
  <c r="U26" i="23"/>
  <c r="O30" i="23"/>
  <c r="AD4" i="23"/>
  <c r="V4" i="23" s="1"/>
  <c r="AE4" i="23" s="1"/>
  <c r="L22" i="23"/>
  <c r="Q12" i="23"/>
  <c r="P24" i="23"/>
  <c r="P33" i="23" s="1"/>
  <c r="U13" i="23"/>
  <c r="AD13" i="23"/>
  <c r="T33" i="23"/>
  <c r="AD24" i="23"/>
  <c r="V24" i="23" s="1"/>
  <c r="AE24" i="23" s="1"/>
  <c r="AD2" i="23"/>
  <c r="V2" i="23" s="1"/>
  <c r="AE2" i="23" s="1"/>
  <c r="AD12" i="23"/>
  <c r="V12" i="23" s="1"/>
  <c r="AE12" i="23" s="1"/>
  <c r="AE9" i="23"/>
  <c r="H8" i="5" s="1"/>
  <c r="N9" i="23"/>
  <c r="H3" i="23"/>
  <c r="H33" i="23" s="1"/>
  <c r="J2" i="23"/>
  <c r="J33" i="23" s="1"/>
  <c r="Q10" i="23"/>
  <c r="AD11" i="23"/>
  <c r="V11" i="23" s="1"/>
  <c r="AE11" i="23" s="1"/>
  <c r="AD8" i="23"/>
  <c r="U8" i="23"/>
  <c r="H29" i="5" l="1"/>
  <c r="H28" i="5"/>
  <c r="L7" i="23"/>
  <c r="O26" i="23"/>
  <c r="O33" i="23" s="1"/>
  <c r="K8" i="23"/>
  <c r="V26" i="23"/>
  <c r="AE26" i="23" s="1"/>
  <c r="H22" i="5" s="1"/>
  <c r="V8" i="23"/>
  <c r="AE8" i="23" s="1"/>
  <c r="V28" i="23"/>
  <c r="V30" i="23"/>
  <c r="AE30" i="23" s="1"/>
  <c r="H10" i="5" s="1"/>
  <c r="V7" i="23"/>
  <c r="AE7" i="23" s="1"/>
  <c r="H6" i="5" s="1"/>
  <c r="V13" i="23"/>
  <c r="AE13" i="23" s="1"/>
  <c r="U33" i="23"/>
  <c r="V15" i="23"/>
  <c r="AE15" i="23" s="1"/>
  <c r="V16" i="23"/>
  <c r="AE16" i="23" s="1"/>
  <c r="M13" i="23"/>
  <c r="M33" i="23" s="1"/>
  <c r="S16" i="23"/>
  <c r="N26" i="23"/>
  <c r="N33" i="23" s="1"/>
  <c r="K7" i="23"/>
  <c r="Q15" i="23"/>
  <c r="Q33" i="23" s="1"/>
  <c r="L8" i="23"/>
  <c r="S28" i="23"/>
  <c r="AE28" i="23"/>
  <c r="H5" i="5" s="1"/>
  <c r="W4" i="22"/>
  <c r="X4" i="22" s="1"/>
  <c r="Y4" i="22" s="1"/>
  <c r="W7" i="22"/>
  <c r="X7" i="22" s="1"/>
  <c r="Y7" i="22" s="1"/>
  <c r="W8" i="22"/>
  <c r="X8" i="22" s="1"/>
  <c r="Y8" i="22" s="1"/>
  <c r="W9" i="22"/>
  <c r="X9" i="22" s="1"/>
  <c r="Y9" i="22" s="1"/>
  <c r="W10" i="22"/>
  <c r="X10" i="22" s="1"/>
  <c r="Y10" i="22" s="1"/>
  <c r="W11" i="22"/>
  <c r="X11" i="22" s="1"/>
  <c r="Y11" i="22" s="1"/>
  <c r="W12" i="22"/>
  <c r="X12" i="22" s="1"/>
  <c r="Y12" i="22" s="1"/>
  <c r="W13" i="22"/>
  <c r="X13" i="22" s="1"/>
  <c r="Y13" i="22" s="1"/>
  <c r="W14" i="22"/>
  <c r="X14" i="22" s="1"/>
  <c r="Y14" i="22" s="1"/>
  <c r="W15" i="22"/>
  <c r="X15" i="22" s="1"/>
  <c r="Y15" i="22" s="1"/>
  <c r="W16" i="22"/>
  <c r="X16" i="22" s="1"/>
  <c r="Y16" i="22" s="1"/>
  <c r="W17" i="22"/>
  <c r="X17" i="22" s="1"/>
  <c r="Y17" i="22" s="1"/>
  <c r="W18" i="22"/>
  <c r="X18" i="22" s="1"/>
  <c r="Y18" i="22" s="1"/>
  <c r="W19" i="22"/>
  <c r="X19" i="22" s="1"/>
  <c r="Y19" i="22" s="1"/>
  <c r="W21" i="22"/>
  <c r="X21" i="22" s="1"/>
  <c r="Y21" i="22" s="1"/>
  <c r="W23" i="22"/>
  <c r="X23" i="22" s="1"/>
  <c r="Y23" i="22" s="1"/>
  <c r="W25" i="22"/>
  <c r="X25" i="22" s="1"/>
  <c r="Y25" i="22" s="1"/>
  <c r="W28" i="22"/>
  <c r="X28" i="22" s="1"/>
  <c r="Y28" i="22" s="1"/>
  <c r="W2" i="22"/>
  <c r="X2" i="22" s="1"/>
  <c r="Y2" i="22" s="1"/>
  <c r="L33" i="23" l="1"/>
  <c r="K33" i="23"/>
  <c r="S33" i="23"/>
  <c r="C29" i="22"/>
  <c r="C28" i="22"/>
  <c r="C27" i="22"/>
  <c r="C26" i="22"/>
  <c r="C25" i="22"/>
  <c r="C24" i="22"/>
  <c r="C23" i="22"/>
  <c r="C22" i="22"/>
  <c r="C21" i="22"/>
  <c r="C20" i="22"/>
  <c r="C19" i="22"/>
  <c r="C18" i="22"/>
  <c r="C17" i="22"/>
  <c r="C16" i="22"/>
  <c r="C15" i="22"/>
  <c r="C14" i="22"/>
  <c r="C13" i="22"/>
  <c r="C12" i="22"/>
  <c r="C11" i="22"/>
  <c r="C10" i="22"/>
  <c r="C9" i="22"/>
  <c r="C8" i="22"/>
  <c r="C7" i="22"/>
  <c r="C6" i="22"/>
  <c r="C5" i="22"/>
  <c r="C4" i="22"/>
  <c r="C3" i="22"/>
  <c r="C2" i="22"/>
  <c r="AA22" i="22"/>
  <c r="AD22" i="22" s="1"/>
  <c r="Z22" i="22"/>
  <c r="T22" i="22"/>
  <c r="S22" i="22"/>
  <c r="R22" i="22"/>
  <c r="Q22" i="22"/>
  <c r="P22" i="22"/>
  <c r="O22" i="22"/>
  <c r="N22" i="22"/>
  <c r="M22" i="22"/>
  <c r="L22" i="22"/>
  <c r="K22" i="22"/>
  <c r="J22" i="22"/>
  <c r="I22" i="22"/>
  <c r="H22" i="22"/>
  <c r="AA29" i="22"/>
  <c r="AB29" i="22" s="1"/>
  <c r="U29" i="22" s="1"/>
  <c r="AE29" i="22" s="1"/>
  <c r="Z29" i="22"/>
  <c r="T29" i="22"/>
  <c r="S29" i="22"/>
  <c r="R29" i="22"/>
  <c r="Q29" i="22"/>
  <c r="P29" i="22"/>
  <c r="O29" i="22"/>
  <c r="N29" i="22"/>
  <c r="M29" i="22"/>
  <c r="L29" i="22"/>
  <c r="K29" i="22"/>
  <c r="J29" i="22"/>
  <c r="I29" i="22"/>
  <c r="H29" i="22"/>
  <c r="AA28" i="22"/>
  <c r="Z28" i="22"/>
  <c r="S28" i="22"/>
  <c r="R28" i="22"/>
  <c r="Q28" i="22"/>
  <c r="P28" i="22"/>
  <c r="O28" i="22"/>
  <c r="N28" i="22"/>
  <c r="M28" i="22"/>
  <c r="L28" i="22"/>
  <c r="K28" i="22"/>
  <c r="J28" i="22"/>
  <c r="I28" i="22"/>
  <c r="H28" i="22"/>
  <c r="AA27" i="22"/>
  <c r="AD27" i="22" s="1"/>
  <c r="Z27" i="22"/>
  <c r="T27" i="22"/>
  <c r="S27" i="22"/>
  <c r="R27" i="22"/>
  <c r="Q27" i="22"/>
  <c r="P27" i="22"/>
  <c r="O27" i="22"/>
  <c r="N27" i="22"/>
  <c r="M27" i="22"/>
  <c r="L27" i="22"/>
  <c r="K27" i="22"/>
  <c r="J27" i="22"/>
  <c r="I27" i="22"/>
  <c r="H27" i="22"/>
  <c r="AA26" i="22"/>
  <c r="AB26" i="22" s="1"/>
  <c r="U26" i="22" s="1"/>
  <c r="AE26" i="22" s="1"/>
  <c r="Z26" i="22"/>
  <c r="T26" i="22"/>
  <c r="S26" i="22"/>
  <c r="R26" i="22"/>
  <c r="Q26" i="22"/>
  <c r="P26" i="22"/>
  <c r="O26" i="22"/>
  <c r="N26" i="22"/>
  <c r="M26" i="22"/>
  <c r="L26" i="22"/>
  <c r="K26" i="22"/>
  <c r="J26" i="22"/>
  <c r="I26" i="22"/>
  <c r="H26" i="22"/>
  <c r="AA25" i="22"/>
  <c r="Z25" i="22"/>
  <c r="T25" i="22"/>
  <c r="R25" i="22"/>
  <c r="Q25" i="22"/>
  <c r="P25" i="22"/>
  <c r="N25" i="22"/>
  <c r="M25" i="22"/>
  <c r="L25" i="22"/>
  <c r="K25" i="22"/>
  <c r="J25" i="22"/>
  <c r="I25" i="22"/>
  <c r="H25" i="22"/>
  <c r="AA24" i="22"/>
  <c r="AD24" i="22" s="1"/>
  <c r="Z24" i="22"/>
  <c r="T24" i="22"/>
  <c r="S24" i="22"/>
  <c r="R24" i="22"/>
  <c r="Q24" i="22"/>
  <c r="P24" i="22"/>
  <c r="O24" i="22"/>
  <c r="N24" i="22"/>
  <c r="M24" i="22"/>
  <c r="L24" i="22"/>
  <c r="K24" i="22"/>
  <c r="J24" i="22"/>
  <c r="I24" i="22"/>
  <c r="H24" i="22"/>
  <c r="AA23" i="22"/>
  <c r="Z23" i="22"/>
  <c r="T23" i="22"/>
  <c r="R23" i="22"/>
  <c r="Q23" i="22"/>
  <c r="P23" i="22"/>
  <c r="O23" i="22"/>
  <c r="M23" i="22"/>
  <c r="L23" i="22"/>
  <c r="K23" i="22"/>
  <c r="J23" i="22"/>
  <c r="I23" i="22"/>
  <c r="H23" i="22"/>
  <c r="AA21" i="22"/>
  <c r="Z21" i="22"/>
  <c r="T21" i="22"/>
  <c r="R21" i="22"/>
  <c r="Q21" i="22"/>
  <c r="P21" i="22"/>
  <c r="O21" i="22"/>
  <c r="M21" i="22"/>
  <c r="L21" i="22"/>
  <c r="K21" i="22"/>
  <c r="J21" i="22"/>
  <c r="I21" i="22"/>
  <c r="H21" i="22"/>
  <c r="AA20" i="22"/>
  <c r="AD20" i="22" s="1"/>
  <c r="Z20" i="22"/>
  <c r="T20" i="22"/>
  <c r="S20" i="22"/>
  <c r="R20" i="22"/>
  <c r="Q20" i="22"/>
  <c r="P20" i="22"/>
  <c r="O20" i="22"/>
  <c r="N20" i="22"/>
  <c r="M20" i="22"/>
  <c r="L20" i="22"/>
  <c r="K20" i="22"/>
  <c r="J20" i="22"/>
  <c r="I20" i="22"/>
  <c r="H20" i="22"/>
  <c r="AA19" i="22"/>
  <c r="Z19" i="22"/>
  <c r="T19" i="22"/>
  <c r="S19" i="22"/>
  <c r="R19" i="22"/>
  <c r="Q19" i="22"/>
  <c r="O19" i="22"/>
  <c r="N19" i="22"/>
  <c r="M19" i="22"/>
  <c r="L19" i="22"/>
  <c r="K19" i="22"/>
  <c r="J19" i="22"/>
  <c r="I19" i="22"/>
  <c r="H19" i="22"/>
  <c r="AA18" i="22"/>
  <c r="Z18" i="22"/>
  <c r="T18" i="22"/>
  <c r="R18" i="22"/>
  <c r="Q18" i="22"/>
  <c r="P18" i="22"/>
  <c r="O18" i="22"/>
  <c r="N18" i="22"/>
  <c r="M18" i="22"/>
  <c r="L18" i="22"/>
  <c r="K18" i="22"/>
  <c r="J18" i="22"/>
  <c r="I18" i="22"/>
  <c r="H18" i="22"/>
  <c r="AA17" i="22"/>
  <c r="Z17" i="22"/>
  <c r="T17" i="22"/>
  <c r="S17" i="22"/>
  <c r="R17" i="22"/>
  <c r="Q17" i="22"/>
  <c r="P17" i="22"/>
  <c r="O17" i="22"/>
  <c r="N17" i="22"/>
  <c r="K17" i="22"/>
  <c r="J17" i="22"/>
  <c r="I17" i="22"/>
  <c r="H17" i="22"/>
  <c r="AA16" i="22"/>
  <c r="Z16" i="22"/>
  <c r="T16" i="22"/>
  <c r="R16" i="22"/>
  <c r="P16" i="22"/>
  <c r="O16" i="22"/>
  <c r="N16" i="22"/>
  <c r="M16" i="22"/>
  <c r="L16" i="22"/>
  <c r="K16" i="22"/>
  <c r="J16" i="22"/>
  <c r="I16" i="22"/>
  <c r="H16" i="22"/>
  <c r="AA15" i="22"/>
  <c r="Z15" i="22"/>
  <c r="T15" i="22"/>
  <c r="S15" i="22"/>
  <c r="R15" i="22"/>
  <c r="P15" i="22"/>
  <c r="O15" i="22"/>
  <c r="N15" i="22"/>
  <c r="M15" i="22"/>
  <c r="L15" i="22"/>
  <c r="K15" i="22"/>
  <c r="J15" i="22"/>
  <c r="I15" i="22"/>
  <c r="H15" i="22"/>
  <c r="AA14" i="22"/>
  <c r="Z14" i="22"/>
  <c r="T14" i="22"/>
  <c r="S14" i="22"/>
  <c r="R14" i="22"/>
  <c r="Q14" i="22"/>
  <c r="P14" i="22"/>
  <c r="O14" i="22"/>
  <c r="M14" i="22"/>
  <c r="L14" i="22"/>
  <c r="K14" i="22"/>
  <c r="J14" i="22"/>
  <c r="I14" i="22"/>
  <c r="H14" i="22"/>
  <c r="AA13" i="22"/>
  <c r="Z13" i="22"/>
  <c r="T13" i="22"/>
  <c r="S13" i="22"/>
  <c r="R13" i="22"/>
  <c r="P13" i="22"/>
  <c r="O13" i="22"/>
  <c r="N13" i="22"/>
  <c r="L13" i="22"/>
  <c r="K13" i="22"/>
  <c r="J13" i="22"/>
  <c r="I13" i="22"/>
  <c r="H13" i="22"/>
  <c r="AA12" i="22"/>
  <c r="Z12" i="22"/>
  <c r="T12" i="22"/>
  <c r="S12" i="22"/>
  <c r="R12" i="22"/>
  <c r="P12" i="22"/>
  <c r="O12" i="22"/>
  <c r="N12" i="22"/>
  <c r="M12" i="22"/>
  <c r="K12" i="22"/>
  <c r="J12" i="22"/>
  <c r="I12" i="22"/>
  <c r="H12" i="22"/>
  <c r="AA11" i="22"/>
  <c r="Z11" i="22"/>
  <c r="T11" i="22"/>
  <c r="S11" i="22"/>
  <c r="R11" i="22"/>
  <c r="Q11" i="22"/>
  <c r="P11" i="22"/>
  <c r="O11" i="22"/>
  <c r="N11" i="22"/>
  <c r="M11" i="22"/>
  <c r="K11" i="22"/>
  <c r="I11" i="22"/>
  <c r="H11" i="22"/>
  <c r="AA10" i="22"/>
  <c r="Z10" i="22"/>
  <c r="T10" i="22"/>
  <c r="S10" i="22"/>
  <c r="R10" i="22"/>
  <c r="P10" i="22"/>
  <c r="O10" i="22"/>
  <c r="N10" i="22"/>
  <c r="M10" i="22"/>
  <c r="L10" i="22"/>
  <c r="J10" i="22"/>
  <c r="I10" i="22"/>
  <c r="H10" i="22"/>
  <c r="AA9" i="22"/>
  <c r="Z9" i="22"/>
  <c r="T9" i="22"/>
  <c r="S9" i="22"/>
  <c r="R9" i="22"/>
  <c r="Q9" i="22"/>
  <c r="P9" i="22"/>
  <c r="O9" i="22"/>
  <c r="M9" i="22"/>
  <c r="L9" i="22"/>
  <c r="J9" i="22"/>
  <c r="I9" i="22"/>
  <c r="H9" i="22"/>
  <c r="AA8" i="22"/>
  <c r="Z8" i="22"/>
  <c r="T8" i="22"/>
  <c r="S8" i="22"/>
  <c r="R8" i="22"/>
  <c r="Q8" i="22"/>
  <c r="P8" i="22"/>
  <c r="O8" i="22"/>
  <c r="N8" i="22"/>
  <c r="M8" i="22"/>
  <c r="K8" i="22"/>
  <c r="J8" i="22"/>
  <c r="I8" i="22"/>
  <c r="H8" i="22"/>
  <c r="AA7" i="22"/>
  <c r="Z7" i="22"/>
  <c r="T7" i="22"/>
  <c r="S7" i="22"/>
  <c r="R7" i="22"/>
  <c r="Q7" i="22"/>
  <c r="P7" i="22"/>
  <c r="O7" i="22"/>
  <c r="N7" i="22"/>
  <c r="M7" i="22"/>
  <c r="L7" i="22"/>
  <c r="J7" i="22"/>
  <c r="I7" i="22"/>
  <c r="H7" i="22"/>
  <c r="AA6" i="22"/>
  <c r="AB6" i="22" s="1"/>
  <c r="Z6" i="22"/>
  <c r="T6" i="22"/>
  <c r="S6" i="22"/>
  <c r="R6" i="22"/>
  <c r="Q6" i="22"/>
  <c r="P6" i="22"/>
  <c r="O6" i="22"/>
  <c r="N6" i="22"/>
  <c r="M6" i="22"/>
  <c r="L6" i="22"/>
  <c r="J6" i="22"/>
  <c r="I6" i="22"/>
  <c r="H6" i="22"/>
  <c r="AA5" i="22"/>
  <c r="Z5" i="22"/>
  <c r="T5" i="22"/>
  <c r="S5" i="22"/>
  <c r="R5" i="22"/>
  <c r="Q5" i="22"/>
  <c r="P5" i="22"/>
  <c r="O5" i="22"/>
  <c r="N5" i="22"/>
  <c r="M5" i="22"/>
  <c r="L5" i="22"/>
  <c r="K5" i="22"/>
  <c r="J5" i="22"/>
  <c r="H5" i="22"/>
  <c r="AA4" i="22"/>
  <c r="Z4" i="22"/>
  <c r="T4" i="22"/>
  <c r="S4" i="22"/>
  <c r="R4" i="22"/>
  <c r="Q4" i="22"/>
  <c r="P4" i="22"/>
  <c r="O4" i="22"/>
  <c r="N4" i="22"/>
  <c r="M4" i="22"/>
  <c r="L4" i="22"/>
  <c r="J4" i="22"/>
  <c r="I4" i="22"/>
  <c r="H4" i="22"/>
  <c r="AA3" i="22"/>
  <c r="Z3" i="22"/>
  <c r="W3" i="22"/>
  <c r="X3" i="22" s="1"/>
  <c r="Y3" i="22" s="1"/>
  <c r="T3" i="22"/>
  <c r="S3" i="22"/>
  <c r="R3" i="22"/>
  <c r="Q3" i="22"/>
  <c r="P3" i="22"/>
  <c r="O3" i="22"/>
  <c r="N3" i="22"/>
  <c r="M3" i="22"/>
  <c r="L3" i="22"/>
  <c r="K3" i="22"/>
  <c r="I3" i="22"/>
  <c r="AA2" i="22"/>
  <c r="Z2" i="22"/>
  <c r="AC2" i="22" s="1"/>
  <c r="T2" i="22"/>
  <c r="S2" i="22"/>
  <c r="R2" i="22"/>
  <c r="Q2" i="22"/>
  <c r="P2" i="22"/>
  <c r="O2" i="22"/>
  <c r="N2" i="22"/>
  <c r="M2" i="22"/>
  <c r="L2" i="22"/>
  <c r="K2" i="22"/>
  <c r="I2" i="22"/>
  <c r="H2" i="22"/>
  <c r="N28" i="21"/>
  <c r="M28" i="21"/>
  <c r="N27" i="21"/>
  <c r="M27" i="21"/>
  <c r="N26" i="21"/>
  <c r="M26" i="21"/>
  <c r="N25" i="21"/>
  <c r="M25" i="21"/>
  <c r="N24" i="21"/>
  <c r="M24" i="21"/>
  <c r="N23" i="21"/>
  <c r="M23" i="21"/>
  <c r="M22" i="21"/>
  <c r="N21" i="21"/>
  <c r="M21" i="21"/>
  <c r="N20" i="21"/>
  <c r="M20" i="21"/>
  <c r="N19" i="21"/>
  <c r="M19" i="21"/>
  <c r="N18" i="21"/>
  <c r="M18" i="21"/>
  <c r="N17" i="21"/>
  <c r="N16" i="21"/>
  <c r="N15" i="21"/>
  <c r="M14" i="21"/>
  <c r="N13" i="21"/>
  <c r="N12" i="21"/>
  <c r="M12" i="21"/>
  <c r="N11" i="21"/>
  <c r="M11" i="21"/>
  <c r="N10" i="21"/>
  <c r="M10" i="21"/>
  <c r="N9" i="21"/>
  <c r="M9" i="21"/>
  <c r="N8" i="21"/>
  <c r="M8" i="21"/>
  <c r="N7" i="21"/>
  <c r="M7" i="21"/>
  <c r="N6" i="21"/>
  <c r="M6" i="21"/>
  <c r="N5" i="21"/>
  <c r="M5" i="21"/>
  <c r="N4" i="21"/>
  <c r="M4" i="21"/>
  <c r="N3" i="21"/>
  <c r="M3" i="21"/>
  <c r="N2" i="21"/>
  <c r="M2" i="21"/>
  <c r="W22" i="21"/>
  <c r="X22" i="21" s="1"/>
  <c r="Y22" i="21" s="1"/>
  <c r="W17" i="21"/>
  <c r="X17" i="21" s="1"/>
  <c r="Y17" i="21" s="1"/>
  <c r="W14" i="21"/>
  <c r="X14" i="21" s="1"/>
  <c r="Y14" i="21" s="1"/>
  <c r="P87" i="5"/>
  <c r="K87" i="5" s="1"/>
  <c r="P86" i="5"/>
  <c r="K86" i="5" s="1"/>
  <c r="P85" i="5"/>
  <c r="K85" i="5" s="1"/>
  <c r="P84" i="5"/>
  <c r="K84" i="5" s="1"/>
  <c r="P83" i="5"/>
  <c r="K83" i="5" s="1"/>
  <c r="P80" i="5"/>
  <c r="K80" i="5" s="1"/>
  <c r="P79" i="5"/>
  <c r="K79" i="5" s="1"/>
  <c r="P78" i="5"/>
  <c r="K78" i="5" s="1"/>
  <c r="P77" i="5"/>
  <c r="K77" i="5" s="1"/>
  <c r="P76" i="5"/>
  <c r="K76" i="5" s="1"/>
  <c r="P105" i="5"/>
  <c r="K105" i="5" s="1"/>
  <c r="P106" i="5"/>
  <c r="K106" i="5" s="1"/>
  <c r="P98" i="5"/>
  <c r="K98" i="5" s="1"/>
  <c r="P100" i="5"/>
  <c r="K100" i="5" s="1"/>
  <c r="C28" i="21"/>
  <c r="C27" i="21"/>
  <c r="C26" i="21"/>
  <c r="C25" i="21"/>
  <c r="C24" i="21"/>
  <c r="C23" i="21"/>
  <c r="C22" i="21"/>
  <c r="C21" i="21"/>
  <c r="C20" i="21"/>
  <c r="C19" i="21"/>
  <c r="C18" i="21"/>
  <c r="C17" i="21"/>
  <c r="C16" i="21"/>
  <c r="C15" i="21"/>
  <c r="C14" i="21"/>
  <c r="C13" i="21"/>
  <c r="C12" i="21"/>
  <c r="C11" i="21"/>
  <c r="C10" i="21"/>
  <c r="C9" i="21"/>
  <c r="C8" i="21"/>
  <c r="C7" i="21"/>
  <c r="C6" i="21"/>
  <c r="C5" i="21"/>
  <c r="C4" i="21"/>
  <c r="C3" i="21"/>
  <c r="C2" i="21"/>
  <c r="J98" i="5" l="1"/>
  <c r="J105" i="5"/>
  <c r="J76" i="5"/>
  <c r="J83" i="5"/>
  <c r="J87" i="5"/>
  <c r="J79" i="5"/>
  <c r="J77" i="5"/>
  <c r="J78" i="5"/>
  <c r="J106" i="5"/>
  <c r="J85" i="5"/>
  <c r="I86" i="5"/>
  <c r="J86" i="5"/>
  <c r="I100" i="5"/>
  <c r="J100" i="5"/>
  <c r="I80" i="5"/>
  <c r="J80" i="5"/>
  <c r="J84" i="5"/>
  <c r="I84" i="5"/>
  <c r="H105" i="5"/>
  <c r="I105" i="5"/>
  <c r="H85" i="5"/>
  <c r="I85" i="5"/>
  <c r="H76" i="5"/>
  <c r="I76" i="5"/>
  <c r="H77" i="5"/>
  <c r="I77" i="5"/>
  <c r="H87" i="5"/>
  <c r="I87" i="5"/>
  <c r="H78" i="5"/>
  <c r="I78" i="5"/>
  <c r="H79" i="5"/>
  <c r="I79" i="5"/>
  <c r="H106" i="5"/>
  <c r="I106" i="5"/>
  <c r="H98" i="5"/>
  <c r="I98" i="5"/>
  <c r="H83" i="5"/>
  <c r="I83" i="5"/>
  <c r="G100" i="5"/>
  <c r="H100" i="5"/>
  <c r="N80" i="5"/>
  <c r="H80" i="5"/>
  <c r="N86" i="5"/>
  <c r="H86" i="5"/>
  <c r="O76" i="5"/>
  <c r="O77" i="5"/>
  <c r="O87" i="5"/>
  <c r="G87" i="5"/>
  <c r="O78" i="5"/>
  <c r="N76" i="5"/>
  <c r="O80" i="5"/>
  <c r="G80" i="5"/>
  <c r="O86" i="5"/>
  <c r="G86" i="5"/>
  <c r="O79" i="5"/>
  <c r="G79" i="5"/>
  <c r="N98" i="5"/>
  <c r="N106" i="5"/>
  <c r="G106" i="5"/>
  <c r="O84" i="5"/>
  <c r="O85" i="5"/>
  <c r="G85" i="5"/>
  <c r="N105" i="5"/>
  <c r="AB4" i="22"/>
  <c r="U4" i="22" s="1"/>
  <c r="G98" i="5" s="1"/>
  <c r="AB14" i="22"/>
  <c r="U14" i="22" s="1"/>
  <c r="G78" i="5" s="1"/>
  <c r="AB25" i="22"/>
  <c r="AC22" i="22"/>
  <c r="AB13" i="22"/>
  <c r="AB12" i="22"/>
  <c r="U12" i="22" s="1"/>
  <c r="Q12" i="22" s="1"/>
  <c r="AC10" i="22"/>
  <c r="AB11" i="22"/>
  <c r="U11" i="22" s="1"/>
  <c r="L11" i="22" s="1"/>
  <c r="AB21" i="22"/>
  <c r="AB20" i="22"/>
  <c r="U20" i="22" s="1"/>
  <c r="AE20" i="22" s="1"/>
  <c r="AB8" i="22"/>
  <c r="U8" i="22" s="1"/>
  <c r="AB9" i="22"/>
  <c r="U9" i="22" s="1"/>
  <c r="N9" i="22" s="1"/>
  <c r="AB18" i="22"/>
  <c r="U18" i="22" s="1"/>
  <c r="AB7" i="22"/>
  <c r="U7" i="22" s="1"/>
  <c r="AB16" i="22"/>
  <c r="U16" i="22" s="1"/>
  <c r="S16" i="22" s="1"/>
  <c r="AB17" i="22"/>
  <c r="U17" i="22" s="1"/>
  <c r="L17" i="22" s="1"/>
  <c r="AC20" i="22"/>
  <c r="AC9" i="22"/>
  <c r="AC17" i="22"/>
  <c r="AC6" i="22"/>
  <c r="AB22" i="22"/>
  <c r="U22" i="22" s="1"/>
  <c r="AC26" i="22"/>
  <c r="AC16" i="22"/>
  <c r="AC19" i="22"/>
  <c r="AC25" i="22"/>
  <c r="AB27" i="22"/>
  <c r="U27" i="22" s="1"/>
  <c r="AE27" i="22" s="1"/>
  <c r="AC8" i="22"/>
  <c r="AD8" i="22" s="1"/>
  <c r="V8" i="22" s="1"/>
  <c r="AC7" i="22"/>
  <c r="AC13" i="22"/>
  <c r="AD13" i="22" s="1"/>
  <c r="AC5" i="22"/>
  <c r="AC24" i="22"/>
  <c r="AC12" i="22"/>
  <c r="AC23" i="22"/>
  <c r="AB3" i="22"/>
  <c r="U3" i="22" s="1"/>
  <c r="AB10" i="22"/>
  <c r="U10" i="22" s="1"/>
  <c r="AC11" i="22"/>
  <c r="AC3" i="22"/>
  <c r="AC29" i="22"/>
  <c r="R30" i="22"/>
  <c r="AC28" i="22"/>
  <c r="U13" i="22"/>
  <c r="M13" i="22" s="1"/>
  <c r="K10" i="22"/>
  <c r="J3" i="22"/>
  <c r="AD6" i="22"/>
  <c r="U6" i="22"/>
  <c r="J11" i="22"/>
  <c r="L12" i="22"/>
  <c r="U21" i="22"/>
  <c r="N21" i="22" s="1"/>
  <c r="AC4" i="22"/>
  <c r="AB5" i="22"/>
  <c r="AD11" i="22"/>
  <c r="AB2" i="22"/>
  <c r="U2" i="22" s="1"/>
  <c r="J2" i="22" s="1"/>
  <c r="AD29" i="22"/>
  <c r="AC14" i="22"/>
  <c r="AD14" i="22" s="1"/>
  <c r="AB15" i="22"/>
  <c r="U15" i="22" s="1"/>
  <c r="AC18" i="22"/>
  <c r="AB24" i="22"/>
  <c r="U24" i="22" s="1"/>
  <c r="AE24" i="22" s="1"/>
  <c r="AD26" i="22"/>
  <c r="AB28" i="22"/>
  <c r="U28" i="22" s="1"/>
  <c r="AC15" i="22"/>
  <c r="AC21" i="22"/>
  <c r="AD21" i="22" s="1"/>
  <c r="AB23" i="22"/>
  <c r="U23" i="22" s="1"/>
  <c r="S23" i="22" s="1"/>
  <c r="AB19" i="22"/>
  <c r="U19" i="22" s="1"/>
  <c r="AC27" i="22"/>
  <c r="F80" i="5"/>
  <c r="F85" i="5"/>
  <c r="F79" i="5"/>
  <c r="F78" i="5"/>
  <c r="F87" i="5"/>
  <c r="F86" i="5"/>
  <c r="F84" i="5"/>
  <c r="N77" i="5"/>
  <c r="N83" i="5"/>
  <c r="N87" i="5"/>
  <c r="N78" i="5"/>
  <c r="N84" i="5"/>
  <c r="N79" i="5"/>
  <c r="N85" i="5"/>
  <c r="L77" i="5"/>
  <c r="L78" i="5"/>
  <c r="L83" i="5"/>
  <c r="L84" i="5"/>
  <c r="L86" i="5"/>
  <c r="M76" i="5"/>
  <c r="M77" i="5"/>
  <c r="M78" i="5"/>
  <c r="M79" i="5"/>
  <c r="M80" i="5"/>
  <c r="M83" i="5"/>
  <c r="M84" i="5"/>
  <c r="M85" i="5"/>
  <c r="M86" i="5"/>
  <c r="M87" i="5"/>
  <c r="L76" i="5"/>
  <c r="L79" i="5"/>
  <c r="L80" i="5"/>
  <c r="L85" i="5"/>
  <c r="L87" i="5"/>
  <c r="O83" i="5"/>
  <c r="P34" i="5"/>
  <c r="K34" i="5" s="1"/>
  <c r="J34" i="5" l="1"/>
  <c r="AD9" i="22"/>
  <c r="V9" i="22" s="1"/>
  <c r="AE9" i="22" s="1"/>
  <c r="AD25" i="22"/>
  <c r="AD12" i="22"/>
  <c r="V12" i="22" s="1"/>
  <c r="AE12" i="22" s="1"/>
  <c r="V13" i="22"/>
  <c r="H34" i="5"/>
  <c r="I34" i="5"/>
  <c r="V21" i="22"/>
  <c r="AE21" i="22" s="1"/>
  <c r="AD16" i="22"/>
  <c r="V16" i="22" s="1"/>
  <c r="AE16" i="22" s="1"/>
  <c r="V14" i="22"/>
  <c r="AE14" i="22" s="1"/>
  <c r="G23" i="5" s="1"/>
  <c r="E23" i="5" s="1"/>
  <c r="U25" i="22"/>
  <c r="O25" i="22" s="1"/>
  <c r="O30" i="22" s="1"/>
  <c r="G105" i="5"/>
  <c r="G83" i="5"/>
  <c r="G77" i="5"/>
  <c r="J30" i="22"/>
  <c r="G76" i="5"/>
  <c r="V11" i="22"/>
  <c r="AE11" i="22" s="1"/>
  <c r="G6" i="5" s="1"/>
  <c r="N34" i="5"/>
  <c r="G34" i="5"/>
  <c r="F34" i="5"/>
  <c r="P19" i="22"/>
  <c r="P30" i="22" s="1"/>
  <c r="AD17" i="22"/>
  <c r="V17" i="22" s="1"/>
  <c r="AE17" i="22" s="1"/>
  <c r="S18" i="22"/>
  <c r="Q10" i="22"/>
  <c r="AE8" i="22"/>
  <c r="G8" i="5" s="1"/>
  <c r="E8" i="5" s="1"/>
  <c r="L8" i="22"/>
  <c r="L30" i="22" s="1"/>
  <c r="T28" i="22"/>
  <c r="T30" i="22" s="1"/>
  <c r="H3" i="22"/>
  <c r="H30" i="22" s="1"/>
  <c r="AD4" i="22"/>
  <c r="V4" i="22" s="1"/>
  <c r="AE4" i="22" s="1"/>
  <c r="AD2" i="22"/>
  <c r="V2" i="22" s="1"/>
  <c r="AE2" i="22" s="1"/>
  <c r="AD28" i="22"/>
  <c r="V28" i="22" s="1"/>
  <c r="AE28" i="22" s="1"/>
  <c r="G16" i="5" s="1"/>
  <c r="E16" i="5" s="1"/>
  <c r="AD19" i="22"/>
  <c r="V19" i="22" s="1"/>
  <c r="AE19" i="22" s="1"/>
  <c r="G19" i="5" s="1"/>
  <c r="E19" i="5" s="1"/>
  <c r="AD18" i="22"/>
  <c r="V18" i="22" s="1"/>
  <c r="AE18" i="22" s="1"/>
  <c r="G5" i="5" s="1"/>
  <c r="E5" i="5" s="1"/>
  <c r="AD10" i="22"/>
  <c r="V10" i="22" s="1"/>
  <c r="AE10" i="22" s="1"/>
  <c r="AD3" i="22"/>
  <c r="V3" i="22" s="1"/>
  <c r="AE3" i="22" s="1"/>
  <c r="AD7" i="22"/>
  <c r="V7" i="22" s="1"/>
  <c r="AE7" i="22" s="1"/>
  <c r="K7" i="22"/>
  <c r="K4" i="22"/>
  <c r="AE22" i="22"/>
  <c r="AD23" i="22"/>
  <c r="S25" i="22"/>
  <c r="Q13" i="22"/>
  <c r="AE13" i="22"/>
  <c r="K6" i="22"/>
  <c r="Q16" i="22"/>
  <c r="Q15" i="22"/>
  <c r="AD5" i="22"/>
  <c r="U5" i="22"/>
  <c r="U30" i="22" s="1"/>
  <c r="S21" i="22"/>
  <c r="AE6" i="22"/>
  <c r="N23" i="22"/>
  <c r="AD15" i="22"/>
  <c r="N14" i="22"/>
  <c r="M17" i="22"/>
  <c r="M30" i="22" s="1"/>
  <c r="K9" i="22"/>
  <c r="E86" i="5"/>
  <c r="E80" i="5"/>
  <c r="E84" i="5"/>
  <c r="E78" i="5"/>
  <c r="E87" i="5"/>
  <c r="E85" i="5"/>
  <c r="E79" i="5"/>
  <c r="P18" i="5"/>
  <c r="K18" i="5" s="1"/>
  <c r="I18" i="5" l="1"/>
  <c r="J18" i="5"/>
  <c r="G29" i="5"/>
  <c r="E29" i="5" s="1"/>
  <c r="G28" i="5"/>
  <c r="E28" i="5" s="1"/>
  <c r="G24" i="5"/>
  <c r="E24" i="5" s="1"/>
  <c r="G18" i="5"/>
  <c r="H18" i="5"/>
  <c r="V23" i="22"/>
  <c r="AE23" i="22" s="1"/>
  <c r="G10" i="5" s="1"/>
  <c r="V15" i="22"/>
  <c r="AE15" i="22" s="1"/>
  <c r="V25" i="22"/>
  <c r="AE25" i="22" s="1"/>
  <c r="G22" i="5" s="1"/>
  <c r="E22" i="5" s="1"/>
  <c r="N30" i="22"/>
  <c r="K30" i="22"/>
  <c r="S30" i="22"/>
  <c r="I5" i="22"/>
  <c r="I30" i="22" s="1"/>
  <c r="AE5" i="22"/>
  <c r="Q30" i="22"/>
  <c r="O18" i="5"/>
  <c r="N18" i="5"/>
  <c r="P93" i="5"/>
  <c r="K93" i="5" s="1"/>
  <c r="J93" i="5" l="1"/>
  <c r="H93" i="5"/>
  <c r="I93" i="5"/>
  <c r="N93" i="5"/>
  <c r="G93" i="5"/>
  <c r="F93" i="5"/>
  <c r="O93" i="5"/>
  <c r="M93" i="5"/>
  <c r="L93" i="5"/>
  <c r="P25" i="5"/>
  <c r="K25" i="5" s="1"/>
  <c r="P71" i="5"/>
  <c r="P14" i="5"/>
  <c r="K14" i="5" s="1"/>
  <c r="P4" i="5"/>
  <c r="K4" i="5" s="1"/>
  <c r="P3" i="5"/>
  <c r="K3" i="5" s="1"/>
  <c r="P27" i="5"/>
  <c r="K27" i="5" s="1"/>
  <c r="AA4" i="21"/>
  <c r="AA5" i="21"/>
  <c r="AA6" i="21"/>
  <c r="AA12" i="21"/>
  <c r="AA7" i="21"/>
  <c r="AA8" i="21"/>
  <c r="AA9" i="21"/>
  <c r="AA10" i="21"/>
  <c r="AA11" i="21"/>
  <c r="AA13" i="21"/>
  <c r="AA14" i="21"/>
  <c r="AA16" i="21"/>
  <c r="AA15" i="21"/>
  <c r="AA19" i="21"/>
  <c r="AA17" i="21"/>
  <c r="AA18" i="21"/>
  <c r="AA20" i="21"/>
  <c r="AA21" i="21"/>
  <c r="AA22" i="21"/>
  <c r="AA23" i="21"/>
  <c r="AA24" i="21"/>
  <c r="AA25" i="21"/>
  <c r="AD25" i="21" s="1"/>
  <c r="AA26" i="21"/>
  <c r="AA27" i="21"/>
  <c r="AA28" i="21"/>
  <c r="AA3" i="21"/>
  <c r="AA2" i="21"/>
  <c r="Z4" i="21"/>
  <c r="Z5" i="21"/>
  <c r="Z6" i="21"/>
  <c r="Z12" i="21"/>
  <c r="Z7" i="21"/>
  <c r="Z8" i="21"/>
  <c r="Z9" i="21"/>
  <c r="Z10" i="21"/>
  <c r="Z11" i="21"/>
  <c r="Z13" i="21"/>
  <c r="Z14" i="21"/>
  <c r="Z16" i="21"/>
  <c r="Z15" i="21"/>
  <c r="Z19" i="21"/>
  <c r="Z17" i="21"/>
  <c r="Z18" i="21"/>
  <c r="Z20" i="21"/>
  <c r="Z21" i="21"/>
  <c r="Z22" i="21"/>
  <c r="Z23" i="21"/>
  <c r="Z24" i="21"/>
  <c r="Z25" i="21"/>
  <c r="Z26" i="21"/>
  <c r="Z27" i="21"/>
  <c r="Z28" i="21"/>
  <c r="Z3" i="21"/>
  <c r="Z2" i="21"/>
  <c r="I71" i="5" l="1"/>
  <c r="J71" i="5"/>
  <c r="I4" i="5"/>
  <c r="J4" i="5"/>
  <c r="I14" i="5"/>
  <c r="J14" i="5"/>
  <c r="I25" i="5"/>
  <c r="J25" i="5"/>
  <c r="I3" i="5"/>
  <c r="J3" i="5"/>
  <c r="I27" i="5"/>
  <c r="J27" i="5"/>
  <c r="G3" i="5"/>
  <c r="H3" i="5"/>
  <c r="G14" i="5"/>
  <c r="H14" i="5"/>
  <c r="G71" i="5"/>
  <c r="H71" i="5"/>
  <c r="G27" i="5"/>
  <c r="H27" i="5"/>
  <c r="G4" i="5"/>
  <c r="H4" i="5"/>
  <c r="G25" i="5"/>
  <c r="H25" i="5"/>
  <c r="O4" i="5"/>
  <c r="N4" i="5"/>
  <c r="O14" i="5"/>
  <c r="N14" i="5"/>
  <c r="O27" i="5"/>
  <c r="N27" i="5"/>
  <c r="O3" i="5"/>
  <c r="N3" i="5"/>
  <c r="O25" i="5"/>
  <c r="N25" i="5"/>
  <c r="L25" i="5"/>
  <c r="M25" i="5"/>
  <c r="AC28" i="21"/>
  <c r="AC20" i="21"/>
  <c r="AC11" i="21"/>
  <c r="AC10" i="21"/>
  <c r="AC27" i="21"/>
  <c r="AC18" i="21"/>
  <c r="AC26" i="21"/>
  <c r="AC17" i="21"/>
  <c r="AC9" i="21"/>
  <c r="AC25" i="21"/>
  <c r="AC19" i="21"/>
  <c r="AC8" i="21"/>
  <c r="AC24" i="21"/>
  <c r="AC7" i="21"/>
  <c r="AC23" i="21"/>
  <c r="AC12" i="21"/>
  <c r="AC22" i="21"/>
  <c r="AC14" i="21"/>
  <c r="AC6" i="21"/>
  <c r="AC15" i="21"/>
  <c r="AC16" i="21"/>
  <c r="AC21" i="21"/>
  <c r="AC13" i="21"/>
  <c r="AC5" i="21"/>
  <c r="P20" i="5"/>
  <c r="K20" i="5" s="1"/>
  <c r="I20" i="5" l="1"/>
  <c r="J20" i="5"/>
  <c r="G20" i="5"/>
  <c r="H20" i="5"/>
  <c r="O20" i="5"/>
  <c r="N20" i="5"/>
  <c r="L20" i="5"/>
  <c r="M20" i="5"/>
  <c r="W21" i="21"/>
  <c r="X21" i="21" s="1"/>
  <c r="Y21" i="21" s="1"/>
  <c r="W6" i="21"/>
  <c r="X6" i="21" s="1"/>
  <c r="Y6" i="21" s="1"/>
  <c r="W12" i="21"/>
  <c r="X12" i="21" s="1"/>
  <c r="Y12" i="21" s="1"/>
  <c r="H4" i="21"/>
  <c r="J4" i="21"/>
  <c r="K4" i="21"/>
  <c r="L4" i="21"/>
  <c r="Q4" i="21"/>
  <c r="H5" i="21"/>
  <c r="K5" i="21"/>
  <c r="L5" i="21"/>
  <c r="Q5" i="21"/>
  <c r="H6" i="21"/>
  <c r="I6" i="21"/>
  <c r="J6" i="21"/>
  <c r="L6" i="21"/>
  <c r="Q6" i="21"/>
  <c r="H12" i="21"/>
  <c r="J12" i="21"/>
  <c r="K12" i="21"/>
  <c r="Q12" i="21"/>
  <c r="H7" i="21"/>
  <c r="I7" i="21"/>
  <c r="J7" i="21"/>
  <c r="K7" i="21"/>
  <c r="Q7" i="21"/>
  <c r="H8" i="21"/>
  <c r="I8" i="21"/>
  <c r="J8" i="21"/>
  <c r="L8" i="21"/>
  <c r="Q8" i="21"/>
  <c r="H9" i="21"/>
  <c r="I9" i="21"/>
  <c r="J9" i="21"/>
  <c r="Q9" i="21"/>
  <c r="H10" i="21"/>
  <c r="I10" i="21"/>
  <c r="J10" i="21"/>
  <c r="Q10" i="21"/>
  <c r="H11" i="21"/>
  <c r="I11" i="21"/>
  <c r="L11" i="21"/>
  <c r="Q11" i="21"/>
  <c r="H13" i="21"/>
  <c r="I13" i="21"/>
  <c r="J13" i="21"/>
  <c r="L13" i="21"/>
  <c r="H14" i="21"/>
  <c r="I14" i="21"/>
  <c r="J14" i="21"/>
  <c r="K14" i="21"/>
  <c r="L14" i="21"/>
  <c r="H16" i="21"/>
  <c r="I16" i="21"/>
  <c r="J16" i="21"/>
  <c r="K16" i="21"/>
  <c r="L16" i="21"/>
  <c r="H15" i="21"/>
  <c r="I15" i="21"/>
  <c r="J15" i="21"/>
  <c r="K15" i="21"/>
  <c r="L15" i="21"/>
  <c r="H19" i="21"/>
  <c r="I19" i="21"/>
  <c r="J19" i="21"/>
  <c r="K19" i="21"/>
  <c r="Q19" i="21"/>
  <c r="H17" i="21"/>
  <c r="I17" i="21"/>
  <c r="J17" i="21"/>
  <c r="K17" i="21"/>
  <c r="L17" i="21"/>
  <c r="Q17" i="21"/>
  <c r="H18" i="21"/>
  <c r="I18" i="21"/>
  <c r="J18" i="21"/>
  <c r="K18" i="21"/>
  <c r="H20" i="21"/>
  <c r="I20" i="21"/>
  <c r="J20" i="21"/>
  <c r="K20" i="21"/>
  <c r="L20" i="21"/>
  <c r="Q20" i="21"/>
  <c r="H21" i="21"/>
  <c r="I21" i="21"/>
  <c r="J21" i="21"/>
  <c r="K21" i="21"/>
  <c r="L21" i="21"/>
  <c r="Q21" i="21"/>
  <c r="H22" i="21"/>
  <c r="I22" i="21"/>
  <c r="J22" i="21"/>
  <c r="K22" i="21"/>
  <c r="L22" i="21"/>
  <c r="Q22" i="21"/>
  <c r="H23" i="21"/>
  <c r="I23" i="21"/>
  <c r="J23" i="21"/>
  <c r="K23" i="21"/>
  <c r="Q23" i="21"/>
  <c r="H24" i="21"/>
  <c r="I24" i="21"/>
  <c r="J24" i="21"/>
  <c r="K24" i="21"/>
  <c r="L24" i="21"/>
  <c r="Q24" i="21"/>
  <c r="H25" i="21"/>
  <c r="I25" i="21"/>
  <c r="J25" i="21"/>
  <c r="K25" i="21"/>
  <c r="L25" i="21"/>
  <c r="Q25" i="21"/>
  <c r="H26" i="21"/>
  <c r="I26" i="21"/>
  <c r="J26" i="21"/>
  <c r="K26" i="21"/>
  <c r="L26" i="21"/>
  <c r="Q26" i="21"/>
  <c r="H27" i="21"/>
  <c r="I27" i="21"/>
  <c r="J27" i="21"/>
  <c r="K27" i="21"/>
  <c r="Q27" i="21"/>
  <c r="H28" i="21"/>
  <c r="I28" i="21"/>
  <c r="J28" i="21"/>
  <c r="K28" i="21"/>
  <c r="Q28" i="21"/>
  <c r="I3" i="21"/>
  <c r="K3" i="21"/>
  <c r="L3" i="21"/>
  <c r="Q3" i="21"/>
  <c r="O3" i="21"/>
  <c r="P3" i="21"/>
  <c r="S3" i="21"/>
  <c r="T3" i="21"/>
  <c r="O4" i="21"/>
  <c r="P4" i="21"/>
  <c r="S4" i="21"/>
  <c r="T4" i="21"/>
  <c r="O5" i="21"/>
  <c r="P5" i="21"/>
  <c r="S5" i="21"/>
  <c r="T5" i="21"/>
  <c r="O6" i="21"/>
  <c r="P6" i="21"/>
  <c r="S6" i="21"/>
  <c r="T6" i="21"/>
  <c r="O12" i="21"/>
  <c r="P12" i="21"/>
  <c r="S12" i="21"/>
  <c r="T12" i="21"/>
  <c r="O7" i="21"/>
  <c r="P7" i="21"/>
  <c r="S7" i="21"/>
  <c r="T7" i="21"/>
  <c r="O8" i="21"/>
  <c r="P8" i="21"/>
  <c r="S8" i="21"/>
  <c r="T8" i="21"/>
  <c r="O9" i="21"/>
  <c r="P9" i="21"/>
  <c r="S9" i="21"/>
  <c r="T9" i="21"/>
  <c r="O10" i="21"/>
  <c r="P10" i="21"/>
  <c r="S10" i="21"/>
  <c r="T10" i="21"/>
  <c r="O11" i="21"/>
  <c r="P11" i="21"/>
  <c r="S11" i="21"/>
  <c r="T11" i="21"/>
  <c r="O13" i="21"/>
  <c r="P13" i="21"/>
  <c r="S13" i="21"/>
  <c r="T13" i="21"/>
  <c r="O14" i="21"/>
  <c r="S14" i="21"/>
  <c r="T14" i="21"/>
  <c r="O16" i="21"/>
  <c r="P16" i="21"/>
  <c r="S16" i="21"/>
  <c r="T16" i="21"/>
  <c r="O15" i="21"/>
  <c r="P15" i="21"/>
  <c r="S15" i="21"/>
  <c r="T15" i="21"/>
  <c r="O19" i="21"/>
  <c r="P19" i="21"/>
  <c r="S19" i="21"/>
  <c r="T19" i="21"/>
  <c r="O17" i="21"/>
  <c r="P17" i="21"/>
  <c r="S17" i="21"/>
  <c r="T17" i="21"/>
  <c r="O18" i="21"/>
  <c r="P18" i="21"/>
  <c r="S18" i="21"/>
  <c r="T18" i="21"/>
  <c r="O20" i="21"/>
  <c r="S20" i="21"/>
  <c r="T20" i="21"/>
  <c r="O21" i="21"/>
  <c r="P21" i="21"/>
  <c r="T21" i="21"/>
  <c r="O22" i="21"/>
  <c r="P22" i="21"/>
  <c r="T22" i="21"/>
  <c r="O23" i="21"/>
  <c r="P23" i="21"/>
  <c r="S23" i="21"/>
  <c r="T23" i="21"/>
  <c r="O24" i="21"/>
  <c r="P24" i="21"/>
  <c r="T24" i="21"/>
  <c r="O25" i="21"/>
  <c r="P25" i="21"/>
  <c r="S25" i="21"/>
  <c r="T25" i="21"/>
  <c r="O26" i="21"/>
  <c r="P26" i="21"/>
  <c r="T26" i="21"/>
  <c r="O27" i="21"/>
  <c r="P27" i="21"/>
  <c r="S27" i="21"/>
  <c r="T27" i="21"/>
  <c r="O28" i="21"/>
  <c r="P28" i="21"/>
  <c r="S28" i="21"/>
  <c r="T28" i="21"/>
  <c r="R4" i="21"/>
  <c r="R5" i="21"/>
  <c r="R6" i="21"/>
  <c r="R12" i="21"/>
  <c r="R7" i="21"/>
  <c r="R8" i="21"/>
  <c r="R9" i="21"/>
  <c r="R10" i="21"/>
  <c r="R11" i="21"/>
  <c r="R14" i="21"/>
  <c r="R16" i="21"/>
  <c r="R15" i="21"/>
  <c r="R19" i="21"/>
  <c r="R18" i="21"/>
  <c r="R20" i="21"/>
  <c r="R22" i="21"/>
  <c r="R23" i="21"/>
  <c r="R24" i="21"/>
  <c r="R25" i="21"/>
  <c r="R26" i="21"/>
  <c r="R27" i="21"/>
  <c r="R28" i="21"/>
  <c r="P95" i="5"/>
  <c r="K95" i="5" s="1"/>
  <c r="P92" i="5"/>
  <c r="K92" i="5" s="1"/>
  <c r="P91" i="5"/>
  <c r="K91" i="5" s="1"/>
  <c r="AB20" i="21"/>
  <c r="AB22" i="21"/>
  <c r="AB23" i="21"/>
  <c r="AB25" i="21"/>
  <c r="U25" i="21" s="1"/>
  <c r="AB26" i="21"/>
  <c r="W24" i="21"/>
  <c r="X24" i="21" s="1"/>
  <c r="Y24" i="21" s="1"/>
  <c r="W15" i="21"/>
  <c r="X15" i="21" s="1"/>
  <c r="Y15" i="21" s="1"/>
  <c r="W16" i="21"/>
  <c r="X16" i="21" s="1"/>
  <c r="Y16" i="21" s="1"/>
  <c r="P12" i="5"/>
  <c r="K12" i="5" s="1"/>
  <c r="H2" i="21"/>
  <c r="K2" i="21"/>
  <c r="L2" i="21"/>
  <c r="Q2" i="21"/>
  <c r="R2" i="21"/>
  <c r="O2" i="21"/>
  <c r="P2" i="21"/>
  <c r="S2" i="21"/>
  <c r="T2" i="21"/>
  <c r="AC2" i="21"/>
  <c r="R3" i="21"/>
  <c r="W3" i="21"/>
  <c r="X3" i="21" s="1"/>
  <c r="Y3" i="21" s="1"/>
  <c r="W5" i="21"/>
  <c r="X5" i="21" s="1"/>
  <c r="Y5" i="21" s="1"/>
  <c r="W9" i="21"/>
  <c r="X9" i="21" s="1"/>
  <c r="Y9" i="21" s="1"/>
  <c r="W10" i="21"/>
  <c r="X10" i="21" s="1"/>
  <c r="Y10" i="21" s="1"/>
  <c r="W11" i="21"/>
  <c r="X11" i="21" s="1"/>
  <c r="Y11" i="21" s="1"/>
  <c r="W13" i="21"/>
  <c r="X13" i="21" s="1"/>
  <c r="Y13" i="21" s="1"/>
  <c r="P13" i="5"/>
  <c r="K13" i="5" s="1"/>
  <c r="P26" i="5"/>
  <c r="K26" i="5" s="1"/>
  <c r="P9" i="5"/>
  <c r="K9" i="5" s="1"/>
  <c r="P11" i="5"/>
  <c r="K11" i="5" s="1"/>
  <c r="P15" i="5"/>
  <c r="K15" i="5" s="1"/>
  <c r="P7" i="5"/>
  <c r="K7" i="5" s="1"/>
  <c r="P36" i="5"/>
  <c r="K36" i="5" s="1"/>
  <c r="P35" i="5"/>
  <c r="K35" i="5" s="1"/>
  <c r="P37" i="5"/>
  <c r="K37" i="5" s="1"/>
  <c r="P38" i="5"/>
  <c r="K38" i="5" s="1"/>
  <c r="P43" i="5"/>
  <c r="K43" i="5" s="1"/>
  <c r="P44" i="5"/>
  <c r="K44" i="5" s="1"/>
  <c r="P42" i="5"/>
  <c r="K42" i="5" s="1"/>
  <c r="P41" i="5"/>
  <c r="K41" i="5" s="1"/>
  <c r="P45" i="5"/>
  <c r="K45" i="5" s="1"/>
  <c r="P48" i="5"/>
  <c r="K48" i="5" s="1"/>
  <c r="P49" i="5"/>
  <c r="K49" i="5" s="1"/>
  <c r="P50" i="5"/>
  <c r="K50" i="5" s="1"/>
  <c r="P51" i="5"/>
  <c r="K51" i="5" s="1"/>
  <c r="P52" i="5"/>
  <c r="K52" i="5" s="1"/>
  <c r="P55" i="5"/>
  <c r="P56" i="5"/>
  <c r="K56" i="5" s="1"/>
  <c r="P57" i="5"/>
  <c r="K57" i="5" s="1"/>
  <c r="P58" i="5"/>
  <c r="K58" i="5" s="1"/>
  <c r="P59" i="5"/>
  <c r="K59" i="5" s="1"/>
  <c r="P63" i="5"/>
  <c r="K63" i="5" s="1"/>
  <c r="P62" i="5"/>
  <c r="K62" i="5" s="1"/>
  <c r="P64" i="5"/>
  <c r="K64" i="5" s="1"/>
  <c r="P65" i="5"/>
  <c r="K65" i="5" s="1"/>
  <c r="P66" i="5"/>
  <c r="K66" i="5" s="1"/>
  <c r="P70" i="5"/>
  <c r="K70" i="5" s="1"/>
  <c r="P69" i="5"/>
  <c r="K69" i="5" s="1"/>
  <c r="P72" i="5"/>
  <c r="K72" i="5" s="1"/>
  <c r="P73" i="5"/>
  <c r="K73" i="5" s="1"/>
  <c r="P90" i="5"/>
  <c r="K90" i="5" s="1"/>
  <c r="M100" i="5"/>
  <c r="P99" i="5"/>
  <c r="K99" i="5" s="1"/>
  <c r="P101" i="5"/>
  <c r="O98" i="5"/>
  <c r="P102" i="5"/>
  <c r="K102" i="5" s="1"/>
  <c r="P107" i="5"/>
  <c r="K107" i="5" s="1"/>
  <c r="P108" i="5"/>
  <c r="K108" i="5" s="1"/>
  <c r="P109" i="5"/>
  <c r="K109" i="5" s="1"/>
  <c r="P114" i="5"/>
  <c r="K114" i="5" s="1"/>
  <c r="P112" i="5"/>
  <c r="K112" i="5" s="1"/>
  <c r="P113" i="5"/>
  <c r="K113" i="5" s="1"/>
  <c r="P116" i="5"/>
  <c r="K116" i="5" s="1"/>
  <c r="P115" i="5"/>
  <c r="K115" i="5" s="1"/>
  <c r="P119" i="5"/>
  <c r="K119" i="5" s="1"/>
  <c r="P120" i="5"/>
  <c r="K120" i="5" s="1"/>
  <c r="P121" i="5"/>
  <c r="K121" i="5" s="1"/>
  <c r="P122" i="5"/>
  <c r="K122" i="5" s="1"/>
  <c r="P123" i="5"/>
  <c r="K123" i="5" s="1"/>
  <c r="J101" i="5" l="1"/>
  <c r="K101" i="5"/>
  <c r="J102" i="5"/>
  <c r="J48" i="5"/>
  <c r="J35" i="5"/>
  <c r="J70" i="5"/>
  <c r="J45" i="5"/>
  <c r="J36" i="5"/>
  <c r="J113" i="5"/>
  <c r="J66" i="5"/>
  <c r="J56" i="5"/>
  <c r="J41" i="5"/>
  <c r="J7" i="5"/>
  <c r="J91" i="5"/>
  <c r="J57" i="5"/>
  <c r="J123" i="5"/>
  <c r="J112" i="5"/>
  <c r="J65" i="5"/>
  <c r="J15" i="5"/>
  <c r="J92" i="5"/>
  <c r="J44" i="5"/>
  <c r="J51" i="5"/>
  <c r="J122" i="5"/>
  <c r="J64" i="5"/>
  <c r="J11" i="5"/>
  <c r="J109" i="5"/>
  <c r="J62" i="5"/>
  <c r="J9" i="5"/>
  <c r="J120" i="5"/>
  <c r="J108" i="5"/>
  <c r="J73" i="5"/>
  <c r="J63" i="5"/>
  <c r="J50" i="5"/>
  <c r="J38" i="5"/>
  <c r="J26" i="5"/>
  <c r="J114" i="5"/>
  <c r="J52" i="5"/>
  <c r="J121" i="5"/>
  <c r="J90" i="5"/>
  <c r="J107" i="5"/>
  <c r="J72" i="5"/>
  <c r="J59" i="5"/>
  <c r="J49" i="5"/>
  <c r="J37" i="5"/>
  <c r="J13" i="5"/>
  <c r="J115" i="5"/>
  <c r="J58" i="5"/>
  <c r="J116" i="5"/>
  <c r="I119" i="5"/>
  <c r="J119" i="5"/>
  <c r="I69" i="5"/>
  <c r="J69" i="5"/>
  <c r="I99" i="5"/>
  <c r="J99" i="5"/>
  <c r="I43" i="5"/>
  <c r="J43" i="5"/>
  <c r="I42" i="5"/>
  <c r="J42" i="5"/>
  <c r="I12" i="5"/>
  <c r="J12" i="5"/>
  <c r="H122" i="5"/>
  <c r="I122" i="5"/>
  <c r="H120" i="5"/>
  <c r="I120" i="5"/>
  <c r="H63" i="5"/>
  <c r="I63" i="5"/>
  <c r="H38" i="5"/>
  <c r="I38" i="5"/>
  <c r="H59" i="5"/>
  <c r="I59" i="5"/>
  <c r="H115" i="5"/>
  <c r="I115" i="5"/>
  <c r="H113" i="5"/>
  <c r="I113" i="5"/>
  <c r="H101" i="5"/>
  <c r="I101" i="5"/>
  <c r="H66" i="5"/>
  <c r="I66" i="5"/>
  <c r="H56" i="5"/>
  <c r="I56" i="5"/>
  <c r="H91" i="5"/>
  <c r="I91" i="5"/>
  <c r="H64" i="5"/>
  <c r="I64" i="5"/>
  <c r="H123" i="5"/>
  <c r="I123" i="5"/>
  <c r="H112" i="5"/>
  <c r="I112" i="5"/>
  <c r="H65" i="5"/>
  <c r="I65" i="5"/>
  <c r="H55" i="5"/>
  <c r="H92" i="5"/>
  <c r="I92" i="5"/>
  <c r="H114" i="5"/>
  <c r="I114" i="5"/>
  <c r="H121" i="5"/>
  <c r="I121" i="5"/>
  <c r="H109" i="5"/>
  <c r="I109" i="5"/>
  <c r="H90" i="5"/>
  <c r="I90" i="5"/>
  <c r="H62" i="5"/>
  <c r="I62" i="5"/>
  <c r="H51" i="5"/>
  <c r="I51" i="5"/>
  <c r="H52" i="5"/>
  <c r="I52" i="5"/>
  <c r="H108" i="5"/>
  <c r="I108" i="5"/>
  <c r="H73" i="5"/>
  <c r="I73" i="5"/>
  <c r="H50" i="5"/>
  <c r="I50" i="5"/>
  <c r="H107" i="5"/>
  <c r="I107" i="5"/>
  <c r="H49" i="5"/>
  <c r="I49" i="5"/>
  <c r="H102" i="5"/>
  <c r="I102" i="5"/>
  <c r="H58" i="5"/>
  <c r="I58" i="5"/>
  <c r="H48" i="5"/>
  <c r="I48" i="5"/>
  <c r="H35" i="5"/>
  <c r="I35" i="5"/>
  <c r="H72" i="5"/>
  <c r="I72" i="5"/>
  <c r="H37" i="5"/>
  <c r="I37" i="5"/>
  <c r="H116" i="5"/>
  <c r="I116" i="5"/>
  <c r="H70" i="5"/>
  <c r="I70" i="5"/>
  <c r="H57" i="5"/>
  <c r="I57" i="5"/>
  <c r="H45" i="5"/>
  <c r="I45" i="5"/>
  <c r="H36" i="5"/>
  <c r="I36" i="5"/>
  <c r="H41" i="5"/>
  <c r="I41" i="5"/>
  <c r="H44" i="5"/>
  <c r="I44" i="5"/>
  <c r="H7" i="5"/>
  <c r="I7" i="5"/>
  <c r="H11" i="5"/>
  <c r="I11" i="5"/>
  <c r="H9" i="5"/>
  <c r="I9" i="5"/>
  <c r="H26" i="5"/>
  <c r="I26" i="5"/>
  <c r="H13" i="5"/>
  <c r="I13" i="5"/>
  <c r="H15" i="5"/>
  <c r="I15" i="5"/>
  <c r="G99" i="5"/>
  <c r="H99" i="5"/>
  <c r="G42" i="5"/>
  <c r="H42" i="5"/>
  <c r="G43" i="5"/>
  <c r="H43" i="5"/>
  <c r="G69" i="5"/>
  <c r="H69" i="5"/>
  <c r="G12" i="5"/>
  <c r="H12" i="5"/>
  <c r="G63" i="5"/>
  <c r="F63" i="5"/>
  <c r="N119" i="5"/>
  <c r="G119" i="5"/>
  <c r="F119" i="5"/>
  <c r="N72" i="5"/>
  <c r="G72" i="5"/>
  <c r="F72" i="5"/>
  <c r="N113" i="5"/>
  <c r="F113" i="5"/>
  <c r="G101" i="5"/>
  <c r="F101" i="5"/>
  <c r="G66" i="5"/>
  <c r="F66" i="5"/>
  <c r="N56" i="5"/>
  <c r="G56" i="5"/>
  <c r="F56" i="5"/>
  <c r="G41" i="5"/>
  <c r="F41" i="5"/>
  <c r="N7" i="5"/>
  <c r="G7" i="5"/>
  <c r="N91" i="5"/>
  <c r="G91" i="5"/>
  <c r="F91" i="5"/>
  <c r="G73" i="5"/>
  <c r="F73" i="5"/>
  <c r="G55" i="5"/>
  <c r="F55" i="5"/>
  <c r="N15" i="5"/>
  <c r="G15" i="5"/>
  <c r="N92" i="5"/>
  <c r="G92" i="5"/>
  <c r="F92" i="5"/>
  <c r="N120" i="5"/>
  <c r="G120" i="5"/>
  <c r="G50" i="5"/>
  <c r="F50" i="5"/>
  <c r="N123" i="5"/>
  <c r="G123" i="5"/>
  <c r="F123" i="5"/>
  <c r="G112" i="5"/>
  <c r="L112" i="5"/>
  <c r="M112" i="5"/>
  <c r="N112" i="5"/>
  <c r="O112" i="5"/>
  <c r="G65" i="5"/>
  <c r="F65" i="5"/>
  <c r="N122" i="5"/>
  <c r="G122" i="5"/>
  <c r="F122" i="5"/>
  <c r="N114" i="5"/>
  <c r="G114" i="5"/>
  <c r="F114" i="5"/>
  <c r="G64" i="5"/>
  <c r="F64" i="5"/>
  <c r="G52" i="5"/>
  <c r="F52" i="5"/>
  <c r="G44" i="5"/>
  <c r="F44" i="5"/>
  <c r="N11" i="5"/>
  <c r="G11" i="5"/>
  <c r="N95" i="5"/>
  <c r="N121" i="5"/>
  <c r="G121" i="5"/>
  <c r="F121" i="5"/>
  <c r="N109" i="5"/>
  <c r="G109" i="5"/>
  <c r="F109" i="5"/>
  <c r="N90" i="5"/>
  <c r="G90" i="5"/>
  <c r="G62" i="5"/>
  <c r="F62" i="5"/>
  <c r="G51" i="5"/>
  <c r="F51" i="5"/>
  <c r="N9" i="5"/>
  <c r="G9" i="5"/>
  <c r="N26" i="5"/>
  <c r="G26" i="5"/>
  <c r="G107" i="5"/>
  <c r="F107" i="5"/>
  <c r="G49" i="5"/>
  <c r="F49" i="5"/>
  <c r="N37" i="5"/>
  <c r="G37" i="5"/>
  <c r="F37" i="5"/>
  <c r="N115" i="5"/>
  <c r="G115" i="5"/>
  <c r="F115" i="5"/>
  <c r="G102" i="5"/>
  <c r="F102" i="5"/>
  <c r="N58" i="5"/>
  <c r="G58" i="5"/>
  <c r="F58" i="5"/>
  <c r="G48" i="5"/>
  <c r="F48" i="5"/>
  <c r="N35" i="5"/>
  <c r="G35" i="5"/>
  <c r="F35" i="5"/>
  <c r="N108" i="5"/>
  <c r="G108" i="5"/>
  <c r="F108" i="5"/>
  <c r="N38" i="5"/>
  <c r="G38" i="5"/>
  <c r="F38" i="5"/>
  <c r="N59" i="5"/>
  <c r="G59" i="5"/>
  <c r="F59" i="5"/>
  <c r="N13" i="5"/>
  <c r="G13" i="5"/>
  <c r="N116" i="5"/>
  <c r="G116" i="5"/>
  <c r="F116" i="5"/>
  <c r="N70" i="5"/>
  <c r="G70" i="5"/>
  <c r="N57" i="5"/>
  <c r="G57" i="5"/>
  <c r="F57" i="5"/>
  <c r="G45" i="5"/>
  <c r="F45" i="5"/>
  <c r="N36" i="5"/>
  <c r="G36" i="5"/>
  <c r="F36" i="5"/>
  <c r="O73" i="5"/>
  <c r="N73" i="5"/>
  <c r="O63" i="5"/>
  <c r="N63" i="5"/>
  <c r="O50" i="5"/>
  <c r="N50" i="5"/>
  <c r="O99" i="5"/>
  <c r="N99" i="5"/>
  <c r="O65" i="5"/>
  <c r="N65" i="5"/>
  <c r="O49" i="5"/>
  <c r="N49" i="5"/>
  <c r="O102" i="5"/>
  <c r="N102" i="5"/>
  <c r="O69" i="5"/>
  <c r="N69" i="5"/>
  <c r="O64" i="5"/>
  <c r="N64" i="5"/>
  <c r="O52" i="5"/>
  <c r="N52" i="5"/>
  <c r="O48" i="5"/>
  <c r="N48" i="5"/>
  <c r="O44" i="5"/>
  <c r="N44" i="5"/>
  <c r="O66" i="5"/>
  <c r="N66" i="5"/>
  <c r="O41" i="5"/>
  <c r="N41" i="5"/>
  <c r="O107" i="5"/>
  <c r="N107" i="5"/>
  <c r="O42" i="5"/>
  <c r="N42" i="5"/>
  <c r="O62" i="5"/>
  <c r="N62" i="5"/>
  <c r="O51" i="5"/>
  <c r="N51" i="5"/>
  <c r="O45" i="5"/>
  <c r="N45" i="5"/>
  <c r="O43" i="5"/>
  <c r="N43" i="5"/>
  <c r="O12" i="5"/>
  <c r="N12" i="5"/>
  <c r="L106" i="5"/>
  <c r="M106" i="5"/>
  <c r="O106" i="5"/>
  <c r="L105" i="5"/>
  <c r="O105" i="5"/>
  <c r="M105" i="5"/>
  <c r="U22" i="21"/>
  <c r="AD22" i="21"/>
  <c r="U20" i="21"/>
  <c r="P20" i="21" s="1"/>
  <c r="AD20" i="21"/>
  <c r="U26" i="21"/>
  <c r="S26" i="21" s="1"/>
  <c r="AD26" i="21"/>
  <c r="O115" i="5"/>
  <c r="M115" i="5"/>
  <c r="L115" i="5"/>
  <c r="O58" i="5"/>
  <c r="M58" i="5"/>
  <c r="L58" i="5"/>
  <c r="M70" i="5"/>
  <c r="O70" i="5"/>
  <c r="O56" i="5"/>
  <c r="M56" i="5"/>
  <c r="L56" i="5"/>
  <c r="M35" i="5"/>
  <c r="O35" i="5"/>
  <c r="L35" i="5"/>
  <c r="M36" i="5"/>
  <c r="O36" i="5"/>
  <c r="L36" i="5"/>
  <c r="O57" i="5"/>
  <c r="M57" i="5"/>
  <c r="L57" i="5"/>
  <c r="M37" i="5"/>
  <c r="O37" i="5"/>
  <c r="L37" i="5"/>
  <c r="O116" i="5"/>
  <c r="M116" i="5"/>
  <c r="L116" i="5"/>
  <c r="M123" i="5"/>
  <c r="O123" i="5"/>
  <c r="L123" i="5"/>
  <c r="O113" i="5"/>
  <c r="M113" i="5"/>
  <c r="L113" i="5"/>
  <c r="O122" i="5"/>
  <c r="M122" i="5"/>
  <c r="L122" i="5"/>
  <c r="M114" i="5"/>
  <c r="O114" i="5"/>
  <c r="L114" i="5"/>
  <c r="M121" i="5"/>
  <c r="O121" i="5"/>
  <c r="M109" i="5"/>
  <c r="O109" i="5"/>
  <c r="L109" i="5"/>
  <c r="O119" i="5"/>
  <c r="M119" i="5"/>
  <c r="M38" i="5"/>
  <c r="O38" i="5"/>
  <c r="L38" i="5"/>
  <c r="O120" i="5"/>
  <c r="M120" i="5"/>
  <c r="M108" i="5"/>
  <c r="O108" i="5"/>
  <c r="L108" i="5"/>
  <c r="M72" i="5"/>
  <c r="O72" i="5"/>
  <c r="O59" i="5"/>
  <c r="M59" i="5"/>
  <c r="L59" i="5"/>
  <c r="O91" i="5"/>
  <c r="M91" i="5"/>
  <c r="L91" i="5"/>
  <c r="O92" i="5"/>
  <c r="M92" i="5"/>
  <c r="L92" i="5"/>
  <c r="O90" i="5"/>
  <c r="M90" i="5"/>
  <c r="L90" i="5"/>
  <c r="O95" i="5"/>
  <c r="M95" i="5"/>
  <c r="L95" i="5"/>
  <c r="M11" i="5"/>
  <c r="O11" i="5"/>
  <c r="M18" i="5"/>
  <c r="O26" i="5"/>
  <c r="M4" i="5"/>
  <c r="O7" i="5"/>
  <c r="M9" i="5"/>
  <c r="O9" i="5"/>
  <c r="M14" i="5"/>
  <c r="O15" i="5"/>
  <c r="O13" i="5"/>
  <c r="M107" i="5"/>
  <c r="L107" i="5"/>
  <c r="M102" i="5"/>
  <c r="L102" i="5"/>
  <c r="M98" i="5"/>
  <c r="L98" i="5"/>
  <c r="M99" i="5"/>
  <c r="L99" i="5"/>
  <c r="L73" i="5"/>
  <c r="M73" i="5"/>
  <c r="L69" i="5"/>
  <c r="M69" i="5"/>
  <c r="M66" i="5"/>
  <c r="L66" i="5"/>
  <c r="M65" i="5"/>
  <c r="L65" i="5"/>
  <c r="M64" i="5"/>
  <c r="L64" i="5"/>
  <c r="M62" i="5"/>
  <c r="L62" i="5"/>
  <c r="M63" i="5"/>
  <c r="L63" i="5"/>
  <c r="M52" i="5"/>
  <c r="L52" i="5"/>
  <c r="M51" i="5"/>
  <c r="L51" i="5"/>
  <c r="M50" i="5"/>
  <c r="L50" i="5"/>
  <c r="M49" i="5"/>
  <c r="L49" i="5"/>
  <c r="M48" i="5"/>
  <c r="L48" i="5"/>
  <c r="M41" i="5"/>
  <c r="L41" i="5"/>
  <c r="M42" i="5"/>
  <c r="L42" i="5"/>
  <c r="M44" i="5"/>
  <c r="L44" i="5"/>
  <c r="M43" i="5"/>
  <c r="L43" i="5"/>
  <c r="M45" i="5"/>
  <c r="L45" i="5"/>
  <c r="M12" i="5"/>
  <c r="M15" i="5"/>
  <c r="M3" i="5"/>
  <c r="L18" i="5"/>
  <c r="M26" i="5"/>
  <c r="L26" i="5"/>
  <c r="L4" i="5"/>
  <c r="M7" i="5"/>
  <c r="L7" i="5"/>
  <c r="M13" i="5"/>
  <c r="L13" i="5"/>
  <c r="M27" i="5"/>
  <c r="L27" i="5"/>
  <c r="L15" i="5"/>
  <c r="L121" i="5"/>
  <c r="L120" i="5"/>
  <c r="L119" i="5"/>
  <c r="L72" i="5"/>
  <c r="L70" i="5"/>
  <c r="L12" i="5"/>
  <c r="L3" i="5"/>
  <c r="L9" i="5"/>
  <c r="L14" i="5"/>
  <c r="L11" i="5"/>
  <c r="U23" i="21"/>
  <c r="L23" i="21" s="1"/>
  <c r="AB17" i="21"/>
  <c r="AB12" i="21"/>
  <c r="AB5" i="21"/>
  <c r="AB21" i="21"/>
  <c r="AB7" i="21"/>
  <c r="AB27" i="21"/>
  <c r="AB3" i="21"/>
  <c r="AB18" i="21"/>
  <c r="AB14" i="21"/>
  <c r="AD23" i="21"/>
  <c r="AC3" i="21"/>
  <c r="AB8" i="21"/>
  <c r="AB6" i="21"/>
  <c r="AB16" i="21"/>
  <c r="AB19" i="21"/>
  <c r="AB9" i="21"/>
  <c r="AB28" i="21"/>
  <c r="AB11" i="21"/>
  <c r="AB24" i="21"/>
  <c r="AB13" i="21"/>
  <c r="AB15" i="21"/>
  <c r="AD15" i="21" s="1"/>
  <c r="AB10" i="21"/>
  <c r="O29" i="21"/>
  <c r="AB2" i="21"/>
  <c r="AD2" i="21" s="1"/>
  <c r="AC4" i="21"/>
  <c r="AB4" i="21"/>
  <c r="T29" i="21"/>
  <c r="N22" i="21" l="1"/>
  <c r="F77" i="5"/>
  <c r="E77" i="5" s="1"/>
  <c r="V22" i="21"/>
  <c r="AE22" i="21" s="1"/>
  <c r="F18" i="5" s="1"/>
  <c r="S22" i="21"/>
  <c r="AE20" i="21"/>
  <c r="U4" i="21"/>
  <c r="I4" i="21" s="1"/>
  <c r="AD4" i="21"/>
  <c r="U12" i="21"/>
  <c r="AD12" i="21"/>
  <c r="AE23" i="21"/>
  <c r="AD11" i="21"/>
  <c r="AD6" i="21"/>
  <c r="U9" i="21"/>
  <c r="F100" i="5" s="1"/>
  <c r="AD9" i="21"/>
  <c r="AD13" i="21"/>
  <c r="AD14" i="21"/>
  <c r="U16" i="21"/>
  <c r="F71" i="5" s="1"/>
  <c r="AD16" i="21"/>
  <c r="U7" i="21"/>
  <c r="L7" i="21" s="1"/>
  <c r="AD7" i="21"/>
  <c r="U10" i="21"/>
  <c r="AD10" i="21"/>
  <c r="U28" i="21"/>
  <c r="L28" i="21" s="1"/>
  <c r="AD28" i="21"/>
  <c r="U18" i="21"/>
  <c r="L18" i="21" s="1"/>
  <c r="AD18" i="21"/>
  <c r="U8" i="21"/>
  <c r="AD8" i="21"/>
  <c r="AD3" i="21"/>
  <c r="AD5" i="21"/>
  <c r="U21" i="21"/>
  <c r="AD21" i="21"/>
  <c r="U2" i="21"/>
  <c r="U24" i="21"/>
  <c r="AD24" i="21"/>
  <c r="U19" i="21"/>
  <c r="L19" i="21" s="1"/>
  <c r="AD19" i="21"/>
  <c r="U17" i="21"/>
  <c r="AD17" i="21"/>
  <c r="U27" i="21"/>
  <c r="L27" i="21" s="1"/>
  <c r="AD27" i="21"/>
  <c r="E66" i="5"/>
  <c r="E58" i="5"/>
  <c r="E49" i="5"/>
  <c r="E52" i="5"/>
  <c r="E123" i="5"/>
  <c r="E35" i="5"/>
  <c r="E65" i="5"/>
  <c r="E37" i="5"/>
  <c r="E56" i="5"/>
  <c r="E45" i="5"/>
  <c r="E36" i="5"/>
  <c r="E122" i="5"/>
  <c r="E38" i="5"/>
  <c r="E108" i="5"/>
  <c r="E59" i="5"/>
  <c r="E109" i="5"/>
  <c r="E115" i="5"/>
  <c r="E57" i="5"/>
  <c r="E102" i="5"/>
  <c r="E121" i="5"/>
  <c r="E64" i="5"/>
  <c r="E116" i="5"/>
  <c r="U3" i="21"/>
  <c r="F105" i="5" s="1"/>
  <c r="U14" i="21"/>
  <c r="E73" i="5"/>
  <c r="U15" i="21"/>
  <c r="F70" i="5" s="1"/>
  <c r="AE25" i="21"/>
  <c r="U11" i="21"/>
  <c r="AE26" i="21"/>
  <c r="U13" i="21"/>
  <c r="U6" i="21"/>
  <c r="F98" i="5" s="1"/>
  <c r="U5" i="21"/>
  <c r="F112" i="5" s="1"/>
  <c r="E112" i="5" s="1"/>
  <c r="J2" i="21"/>
  <c r="I2" i="21" l="1"/>
  <c r="F120" i="5"/>
  <c r="E120" i="5" s="1"/>
  <c r="S21" i="21"/>
  <c r="F43" i="5"/>
  <c r="E43" i="5" s="1"/>
  <c r="J11" i="21"/>
  <c r="F106" i="5"/>
  <c r="E106" i="5" s="1"/>
  <c r="M17" i="21"/>
  <c r="F83" i="5"/>
  <c r="E83" i="5" s="1"/>
  <c r="K10" i="21"/>
  <c r="F99" i="5"/>
  <c r="E99" i="5" s="1"/>
  <c r="N14" i="21"/>
  <c r="N29" i="21" s="1"/>
  <c r="F76" i="5"/>
  <c r="E76" i="5" s="1"/>
  <c r="S24" i="21"/>
  <c r="F42" i="5"/>
  <c r="E42" i="5" s="1"/>
  <c r="M13" i="21"/>
  <c r="F69" i="5"/>
  <c r="E69" i="5" s="1"/>
  <c r="V14" i="21"/>
  <c r="AE14" i="21" s="1"/>
  <c r="F9" i="5" s="1"/>
  <c r="L12" i="21"/>
  <c r="F90" i="5"/>
  <c r="E90" i="5" s="1"/>
  <c r="Q16" i="21"/>
  <c r="M16" i="21"/>
  <c r="E72" i="5"/>
  <c r="M15" i="21"/>
  <c r="V17" i="21"/>
  <c r="AE17" i="21" s="1"/>
  <c r="F13" i="5" s="1"/>
  <c r="E107" i="5"/>
  <c r="K9" i="21"/>
  <c r="K6" i="21"/>
  <c r="E105" i="5"/>
  <c r="AE4" i="21"/>
  <c r="R13" i="21"/>
  <c r="Q13" i="21"/>
  <c r="J5" i="21"/>
  <c r="P14" i="21"/>
  <c r="P29" i="21" s="1"/>
  <c r="Q14" i="21"/>
  <c r="L10" i="21"/>
  <c r="E93" i="5"/>
  <c r="H3" i="21"/>
  <c r="H29" i="21" s="1"/>
  <c r="J3" i="21"/>
  <c r="V12" i="21"/>
  <c r="AE12" i="21" s="1"/>
  <c r="I12" i="21"/>
  <c r="E91" i="5"/>
  <c r="AE18" i="21"/>
  <c r="V10" i="21"/>
  <c r="AE10" i="21" s="1"/>
  <c r="F14" i="5" s="1"/>
  <c r="V16" i="21"/>
  <c r="AE16" i="21" s="1"/>
  <c r="F15" i="5" s="1"/>
  <c r="V9" i="21"/>
  <c r="AE9" i="21" s="1"/>
  <c r="F20" i="5" s="1"/>
  <c r="AE2" i="21"/>
  <c r="F21" i="5" s="1"/>
  <c r="E21" i="5" s="1"/>
  <c r="E70" i="5"/>
  <c r="E113" i="5"/>
  <c r="AE8" i="21"/>
  <c r="V24" i="21"/>
  <c r="AE24" i="21" s="1"/>
  <c r="V21" i="21"/>
  <c r="AE21" i="21" s="1"/>
  <c r="F11" i="5" s="1"/>
  <c r="AE28" i="21"/>
  <c r="AE7" i="21"/>
  <c r="E95" i="5"/>
  <c r="E92" i="5"/>
  <c r="L9" i="21"/>
  <c r="K8" i="21"/>
  <c r="R21" i="21"/>
  <c r="E63" i="5"/>
  <c r="R17" i="21"/>
  <c r="E62" i="5"/>
  <c r="Q18" i="21"/>
  <c r="E71" i="5"/>
  <c r="V3" i="21"/>
  <c r="AE3" i="21" s="1"/>
  <c r="F12" i="5" s="1"/>
  <c r="I5" i="21"/>
  <c r="Q15" i="21"/>
  <c r="K13" i="21"/>
  <c r="E98" i="5"/>
  <c r="E50" i="5"/>
  <c r="V11" i="21"/>
  <c r="AE11" i="21" s="1"/>
  <c r="F27" i="5" s="1"/>
  <c r="K11" i="21"/>
  <c r="V13" i="21"/>
  <c r="AE13" i="21" s="1"/>
  <c r="F4" i="5" s="1"/>
  <c r="E100" i="5"/>
  <c r="E51" i="5"/>
  <c r="E48" i="5"/>
  <c r="AE19" i="21"/>
  <c r="V15" i="21"/>
  <c r="AE15" i="21" s="1"/>
  <c r="F7" i="5" s="1"/>
  <c r="AE27" i="21"/>
  <c r="E55" i="5"/>
  <c r="E101" i="5"/>
  <c r="E41" i="5"/>
  <c r="V6" i="21"/>
  <c r="AE6" i="21" s="1"/>
  <c r="F3" i="5" s="1"/>
  <c r="E44" i="5"/>
  <c r="U29" i="21"/>
  <c r="E119" i="5"/>
  <c r="V5" i="21"/>
  <c r="AE5" i="21" s="1"/>
  <c r="F26" i="5" l="1"/>
  <c r="F6" i="5"/>
  <c r="E6" i="5" s="1"/>
  <c r="F17" i="5"/>
  <c r="E17" i="5" s="1"/>
  <c r="F25" i="5"/>
  <c r="F10" i="5"/>
  <c r="E10" i="5" s="1"/>
  <c r="M29" i="21"/>
  <c r="J29" i="21"/>
  <c r="E7" i="5"/>
  <c r="I29" i="21"/>
  <c r="L29" i="21"/>
  <c r="R29" i="21"/>
  <c r="K29" i="21"/>
  <c r="Q29" i="21"/>
  <c r="S29" i="21"/>
  <c r="E27" i="5" l="1"/>
  <c r="E11" i="5"/>
  <c r="E15" i="5"/>
  <c r="E12" i="5"/>
  <c r="E3" i="5"/>
  <c r="E25" i="5"/>
  <c r="E9" i="5"/>
  <c r="E13" i="5" l="1"/>
  <c r="E114" i="5"/>
  <c r="E18" i="5"/>
  <c r="E4" i="5"/>
  <c r="E26" i="5"/>
  <c r="E14" i="5"/>
  <c r="E20" i="5"/>
  <c r="M34" i="5" l="1"/>
  <c r="L34" i="5"/>
  <c r="O34" i="5"/>
  <c r="E3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00000000-0006-0000-01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00000000-0006-0000-01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00000000-0006-0000-0100-000003000000}">
      <text>
        <r>
          <rPr>
            <b/>
            <sz val="9"/>
            <color indexed="81"/>
            <rFont val="Tahoma"/>
            <family val="2"/>
          </rPr>
          <t>rus: The numeric code for the class</t>
        </r>
      </text>
    </comment>
    <comment ref="AB1" authorId="0" shapeId="0" xr:uid="{00000000-0006-0000-0100-000004000000}">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00000000-0006-0000-01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00000000-0006-0000-01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D4F0C829-E88D-466E-B289-E685D4181E17}">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0F6E4121-B654-464B-990F-7A763FF4E56E}">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C9E6622B-75AA-43FD-9263-C6711F38DB44}">
      <text>
        <r>
          <rPr>
            <b/>
            <sz val="9"/>
            <color indexed="81"/>
            <rFont val="Tahoma"/>
            <family val="2"/>
          </rPr>
          <t>rus: The numeric code for the class</t>
        </r>
      </text>
    </comment>
    <comment ref="AB1" authorId="0" shapeId="0" xr:uid="{F75A4132-E15F-4A6A-96A3-89FC70B774AD}">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645A7EDC-811D-4D87-B3B2-CB233297F263}">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5848CAB0-A576-4A6A-AED1-5E758EAFC919}">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7DFBE3B9-D328-48E5-A6AE-FAC54C079CFC}">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DB61E072-F4C8-477E-91ED-1E1C262F7743}">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45119C5F-6B58-49D0-98C1-F6BBF92C309B}">
      <text>
        <r>
          <rPr>
            <b/>
            <sz val="9"/>
            <color indexed="81"/>
            <rFont val="Tahoma"/>
            <family val="2"/>
          </rPr>
          <t>rus: The numeric code for the class</t>
        </r>
      </text>
    </comment>
    <comment ref="AB1" authorId="0" shapeId="0" xr:uid="{D57CC84E-5594-4451-A1DF-AFA9F4028150}">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76F318E3-900F-4184-81DD-92A173EF1946}">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81417762-A7A0-4F63-A624-3C5A51186E08}">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6F26D547-C287-440F-A235-B2410D09BC10}">
      <text>
        <r>
          <rPr>
            <b/>
            <sz val="9"/>
            <color indexed="81"/>
            <rFont val="Tahoma"/>
            <family val="2"/>
          </rPr>
          <t>gavinn:</t>
        </r>
        <r>
          <rPr>
            <sz val="9"/>
            <color indexed="81"/>
            <rFont val="Tahoma"/>
            <family val="2"/>
          </rPr>
          <t xml:space="preserve">
Takes the difference between the scores before and after adjustment to display the amount of the adjustment.
This is the same as the original column to the right.</t>
        </r>
      </text>
    </comment>
    <comment ref="Z1" authorId="0" shapeId="0" xr:uid="{E9D8E740-640A-4D27-8CD6-3510E017C9F4}">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8B9B5CCE-4958-444A-B2BD-161AC6A93F81}">
      <text>
        <r>
          <rPr>
            <b/>
            <sz val="9"/>
            <color indexed="81"/>
            <rFont val="Tahoma"/>
            <family val="2"/>
          </rPr>
          <t>rus: The numeric code for the class</t>
        </r>
      </text>
    </comment>
    <comment ref="AB1" authorId="0" shapeId="0" xr:uid="{1765DA91-D85F-4AC8-82F7-C86342A67AF6}">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7E825D6F-8B02-4932-B869-3FA6F3088675}">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6E8A752C-3DB7-4C69-8467-787FABB20F3E}">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C79987EF-ED13-42DD-83E4-D10E541E1E16}">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483DA830-15EE-4EDA-B056-69921D475051}">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E3247AFD-21CF-4887-BA51-05FA2580A303}">
      <text>
        <r>
          <rPr>
            <b/>
            <sz val="9"/>
            <color indexed="81"/>
            <rFont val="Tahoma"/>
            <family val="2"/>
          </rPr>
          <t>rus: The numeric code for the class</t>
        </r>
      </text>
    </comment>
    <comment ref="AB1" authorId="0" shapeId="0" xr:uid="{F3BA9221-53AC-4162-B9B9-3FA0197432B5}">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644D5555-E87E-49E3-AF29-CE2CF42EB0D7}">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0FF7B296-F367-4640-9D0E-8A7D874786D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V1" authorId="0" shapeId="0" xr:uid="{F79A11F1-8B6E-4318-AEBE-6D0A3D289F72}">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Z1" authorId="0" shapeId="0" xr:uid="{E3D657FA-2F29-4D57-967D-6ACBBA902CCC}">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AA1" authorId="0" shapeId="0" xr:uid="{4BC3429E-65D9-41CB-9C58-1EAF01E76F20}">
      <text>
        <r>
          <rPr>
            <b/>
            <sz val="9"/>
            <color indexed="81"/>
            <rFont val="Tahoma"/>
            <family val="2"/>
          </rPr>
          <t>rus: The numeric code for the class</t>
        </r>
      </text>
    </comment>
    <comment ref="AB1" authorId="0" shapeId="0" xr:uid="{CC3EB4F3-EDC6-4211-8273-F56DDD2D0075}">
      <text>
        <r>
          <rPr>
            <b/>
            <sz val="9"/>
            <color indexed="81"/>
            <rFont val="Tahoma"/>
            <family val="2"/>
          </rPr>
          <t>rus:</t>
        </r>
        <r>
          <rPr>
            <sz val="9"/>
            <color indexed="81"/>
            <rFont val="Tahoma"/>
            <family val="2"/>
          </rPr>
          <t xml:space="preserve">
This is the position in class the driver attained due to the laptime
</t>
        </r>
      </text>
    </comment>
    <comment ref="AC1" authorId="0" shapeId="0" xr:uid="{19C0C72E-BF39-4A2F-AF4D-FF7F85835E26}">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D1" authorId="0" shapeId="0" xr:uid="{9E5DCCF5-C25E-4C07-8BB0-7D213F547DA2}">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<sst xmlns="http://schemas.openxmlformats.org/spreadsheetml/2006/main" count="1257" uniqueCount="430">
  <si>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</si>
  <si>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</si>
  <si>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</si>
  <si>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</si>
  <si>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</si>
  <si>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</si>
  <si>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</si>
  <si>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</si>
  <si>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</si>
  <si>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</si>
  <si>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</si>
  <si>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</si>
  <si>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</si>
  <si>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</si>
  <si>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</si>
  <si>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</si>
  <si>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</si>
  <si>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</si>
  <si>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</si>
  <si>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</si>
  <si>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</si>
  <si>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</si>
  <si>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</si>
  <si>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</si>
  <si>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</si>
  <si>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</si>
  <si>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 Entrants</t>
  </si>
  <si>
    <t>Simeon</t>
  </si>
  <si>
    <t>OUZAS</t>
  </si>
  <si>
    <t>The Class Championship points score for a competitor is the sum of the points score from each round, omitting the competitor’s two worst results</t>
  </si>
  <si>
    <t>The adjustment to awarded points for each round will be made as follows:</t>
  </si>
  <si>
    <t>Equal or better than Benchmark Time</t>
  </si>
  <si>
    <t>1.001s to 2.000s over Benchmark Time</t>
  </si>
  <si>
    <t>+10pts</t>
  </si>
  <si>
    <t>+5pts</t>
  </si>
  <si>
    <t>+0pts</t>
  </si>
  <si>
    <t>-5pts</t>
  </si>
  <si>
    <t>-10pts</t>
  </si>
  <si>
    <t>NA/NB Modified</t>
  </si>
  <si>
    <t>NC/ND Modified</t>
  </si>
  <si>
    <t>SND</t>
  </si>
  <si>
    <t>ABMOD</t>
  </si>
  <si>
    <t>CDMOD</t>
  </si>
  <si>
    <t>Total Points</t>
  </si>
  <si>
    <t>Steve</t>
  </si>
  <si>
    <t>WILLIAMSZ</t>
  </si>
  <si>
    <t>Lap record</t>
  </si>
  <si>
    <t>secs off record</t>
  </si>
  <si>
    <t>Bmark Adjust</t>
  </si>
  <si>
    <t>Posn Pts</t>
  </si>
  <si>
    <t>Alan Conrad</t>
  </si>
  <si>
    <t>Randy Stagno Navarra</t>
  </si>
  <si>
    <t>Robert Downes</t>
  </si>
  <si>
    <t>Steve Williamsz</t>
  </si>
  <si>
    <t>Paul Ledwith</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</si>
  <si>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</si>
  <si>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</si>
  <si>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</si>
  <si>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</si>
  <si>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</si>
  <si>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</si>
  <si>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</si>
  <si>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</si>
  <si>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</si>
  <si>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</si>
  <si>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</si>
  <si>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</si>
  <si>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</si>
  <si>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</si>
  <si>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</si>
  <si>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</si>
  <si>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Russell Garner</t>
  </si>
  <si>
    <t>Benchmark Times prior to event</t>
  </si>
  <si>
    <t>Max Lloyd</t>
  </si>
  <si>
    <t>GARNER</t>
  </si>
  <si>
    <t>Randy</t>
  </si>
  <si>
    <t>STAGNO NAVARRA</t>
  </si>
  <si>
    <t>Alan</t>
  </si>
  <si>
    <t>CONRAD</t>
  </si>
  <si>
    <t>David</t>
  </si>
  <si>
    <t>ADAM</t>
  </si>
  <si>
    <t>Brendan Beavis</t>
  </si>
  <si>
    <t>Dean Hasnat</t>
  </si>
  <si>
    <t>Simon McLean</t>
  </si>
  <si>
    <t>DANNOCK</t>
  </si>
  <si>
    <t>Peter</t>
  </si>
  <si>
    <t>Noel</t>
  </si>
  <si>
    <t>HERITAGE</t>
  </si>
  <si>
    <t>Steven</t>
  </si>
  <si>
    <t>CASSAR</t>
  </si>
  <si>
    <t>1:54.6634</t>
  </si>
  <si>
    <t>-</t>
  </si>
  <si>
    <t>S3</t>
  </si>
  <si>
    <t>David Adam</t>
  </si>
  <si>
    <t>Steven Cassar</t>
  </si>
  <si>
    <t>Noel Heritage</t>
  </si>
  <si>
    <t>Peter Dannock</t>
  </si>
  <si>
    <t>Simeon Ouzas</t>
  </si>
  <si>
    <t>John Reid</t>
  </si>
  <si>
    <t>S25</t>
  </si>
  <si>
    <t>wayne scanlan</t>
  </si>
  <si>
    <t>S19</t>
  </si>
  <si>
    <t>The Club Sprint Champion is the competitor who accrues the most overall Class Sprint Championship points for the season, omitting the competitor’s single worst result</t>
  </si>
  <si>
    <t>MX5 Vic - MOTORSPORT CHAMPIONSHIP 2021</t>
  </si>
  <si>
    <t>1:42.9577</t>
  </si>
  <si>
    <t>S6</t>
  </si>
  <si>
    <t>1:50.0611</t>
  </si>
  <si>
    <t>S8</t>
  </si>
  <si>
    <t>Owen Boak</t>
  </si>
  <si>
    <t>1:50.6652</t>
  </si>
  <si>
    <t>1:51.2464</t>
  </si>
  <si>
    <t>S18</t>
  </si>
  <si>
    <t>1:52.9352</t>
  </si>
  <si>
    <t>Gareth Pedley</t>
  </si>
  <si>
    <t>1:53.1326</t>
  </si>
  <si>
    <t>David Wilken</t>
  </si>
  <si>
    <t>1:55.2825</t>
  </si>
  <si>
    <t>1:56.0621</t>
  </si>
  <si>
    <t>1:56.3431</t>
  </si>
  <si>
    <t>S23</t>
  </si>
  <si>
    <t>1:58.6709</t>
  </si>
  <si>
    <t>2:00.5739</t>
  </si>
  <si>
    <t>2:01.0048</t>
  </si>
  <si>
    <t>Hung Do</t>
  </si>
  <si>
    <t>NCC</t>
  </si>
  <si>
    <t>2:01.7042</t>
  </si>
  <si>
    <t>2:02.7485</t>
  </si>
  <si>
    <t>2:02.9610</t>
  </si>
  <si>
    <t>NDC</t>
  </si>
  <si>
    <t>2:04.6044</t>
  </si>
  <si>
    <t>Eden Beavis</t>
  </si>
  <si>
    <t>2:06.3058</t>
  </si>
  <si>
    <t>2:06.8016</t>
  </si>
  <si>
    <t>2:06.9709</t>
  </si>
  <si>
    <t>2:08.1637</t>
  </si>
  <si>
    <t>S24</t>
  </si>
  <si>
    <t>Craig Girvan</t>
  </si>
  <si>
    <t>2:08.6283</t>
  </si>
  <si>
    <t>Peter Whitaker</t>
  </si>
  <si>
    <t>2:10.6299</t>
  </si>
  <si>
    <t>John Downes</t>
  </si>
  <si>
    <t>2:11.0720</t>
  </si>
  <si>
    <t>S20</t>
  </si>
  <si>
    <t>James Kent</t>
  </si>
  <si>
    <t>2:13.5182</t>
  </si>
  <si>
    <t>mark marris</t>
  </si>
  <si>
    <t>2:14.2561</t>
  </si>
  <si>
    <t>Michael Day</t>
  </si>
  <si>
    <t>2:16.6459</t>
  </si>
  <si>
    <t>Travis Abreu</t>
  </si>
  <si>
    <t>2:26.6316</t>
  </si>
  <si>
    <t>Max</t>
  </si>
  <si>
    <t>LLOYD</t>
  </si>
  <si>
    <t>Hung</t>
  </si>
  <si>
    <t>DO</t>
  </si>
  <si>
    <t xml:space="preserve">NC Clubman </t>
  </si>
  <si>
    <t>ND Clubman</t>
  </si>
  <si>
    <t>Craig</t>
  </si>
  <si>
    <t>GIRVAN</t>
  </si>
  <si>
    <t>Robert</t>
  </si>
  <si>
    <t>DOWNES</t>
  </si>
  <si>
    <t>Paul</t>
  </si>
  <si>
    <t>LEDWITH</t>
  </si>
  <si>
    <t>John</t>
  </si>
  <si>
    <t>NC Clubman</t>
  </si>
  <si>
    <t>2:00.5303</t>
  </si>
  <si>
    <t>0.001s to 0.500s over Benchmark Time</t>
  </si>
  <si>
    <t>0.501s to 1.000s over Benchmark Time</t>
  </si>
  <si>
    <t>Greater than 2.000s over Benchmark Time</t>
  </si>
  <si>
    <t>1. Phillip Island 16/1/21</t>
  </si>
  <si>
    <t>2. Sandown 27/2/21</t>
  </si>
  <si>
    <t>3. Wodonga Tafe 14/3/21</t>
  </si>
  <si>
    <t>4. Winton 18/4/21</t>
  </si>
  <si>
    <t>5. Sandown 8/5/21</t>
  </si>
  <si>
    <t>Steve Wiliamsz</t>
  </si>
  <si>
    <t>Russell GARNER</t>
  </si>
  <si>
    <t>1:26.1472</t>
  </si>
  <si>
    <t>S13</t>
  </si>
  <si>
    <t>Tim MEADEN</t>
  </si>
  <si>
    <t>1:26.4484</t>
  </si>
  <si>
    <t>David ADAM</t>
  </si>
  <si>
    <t>1:26.6889</t>
  </si>
  <si>
    <t>Gareth PEDLEY</t>
  </si>
  <si>
    <t>1:27.7884</t>
  </si>
  <si>
    <t>Ray MONIK</t>
  </si>
  <si>
    <t>1:28.2621</t>
  </si>
  <si>
    <t>Alan CONRAD</t>
  </si>
  <si>
    <t>1:29.6108</t>
  </si>
  <si>
    <t>Gavin NEWMAN</t>
  </si>
  <si>
    <t>1:31.7551</t>
  </si>
  <si>
    <t>Hung DO</t>
  </si>
  <si>
    <t>1:34.3549</t>
  </si>
  <si>
    <t>S22</t>
  </si>
  <si>
    <t>Steve WILLIAMSZ</t>
  </si>
  <si>
    <t>1:34.3665</t>
  </si>
  <si>
    <t>Noel HERITAGE</t>
  </si>
  <si>
    <t>1:35.2473</t>
  </si>
  <si>
    <t>Peter DANNOCK</t>
  </si>
  <si>
    <t>1:35.4662</t>
  </si>
  <si>
    <t>Robert DOWNES</t>
  </si>
  <si>
    <t>1:36.0447</t>
  </si>
  <si>
    <t>Ian VAGUE</t>
  </si>
  <si>
    <t>1:36.3137</t>
  </si>
  <si>
    <t>S9</t>
  </si>
  <si>
    <t>Max LLOYD</t>
  </si>
  <si>
    <t>1:36.6232</t>
  </si>
  <si>
    <t>Simeon OUZAS</t>
  </si>
  <si>
    <t>1:36.7090</t>
  </si>
  <si>
    <t>Andrew POTTER</t>
  </si>
  <si>
    <t>1:38.0404</t>
  </si>
  <si>
    <t>Adrian ZADRO</t>
  </si>
  <si>
    <t>1:38.3291</t>
  </si>
  <si>
    <t>Craig BAIRD</t>
  </si>
  <si>
    <t>1:38.9131</t>
  </si>
  <si>
    <t>John REID</t>
  </si>
  <si>
    <t>1:38.9307</t>
  </si>
  <si>
    <t>Craig GIRVAN</t>
  </si>
  <si>
    <t>1:39.0165</t>
  </si>
  <si>
    <t>S4</t>
  </si>
  <si>
    <t>Wayne SCANLAN</t>
  </si>
  <si>
    <t>1:39.0847</t>
  </si>
  <si>
    <t>John DOWNES</t>
  </si>
  <si>
    <t>1:40.3370</t>
  </si>
  <si>
    <t>S14</t>
  </si>
  <si>
    <t>Peter WHITAKER</t>
  </si>
  <si>
    <t>1:42.8494</t>
  </si>
  <si>
    <t>John McBREEN</t>
  </si>
  <si>
    <t>1:44.0017</t>
  </si>
  <si>
    <t>James KENT</t>
  </si>
  <si>
    <t>1:44.4024</t>
  </si>
  <si>
    <t>P4</t>
  </si>
  <si>
    <t>Michael DAY</t>
  </si>
  <si>
    <t>1:45.3160</t>
  </si>
  <si>
    <t>Robert MASON</t>
  </si>
  <si>
    <t>1:45.4107</t>
  </si>
  <si>
    <t>Jarrah PITT</t>
  </si>
  <si>
    <t>1:47.7151</t>
  </si>
  <si>
    <t>S10</t>
  </si>
  <si>
    <t>James Sanderson</t>
  </si>
  <si>
    <t>Robert Hart</t>
  </si>
  <si>
    <t>Peter Phillips</t>
  </si>
  <si>
    <t>Russell</t>
  </si>
  <si>
    <t>Tim</t>
  </si>
  <si>
    <t>MEADEN</t>
  </si>
  <si>
    <t>Gavin</t>
  </si>
  <si>
    <t>NEWMAN</t>
  </si>
  <si>
    <t>Ian</t>
  </si>
  <si>
    <t>VAGUE</t>
  </si>
  <si>
    <t>Andrew</t>
  </si>
  <si>
    <t>POTTER</t>
  </si>
  <si>
    <t>Adrian</t>
  </si>
  <si>
    <t>ZADRO</t>
  </si>
  <si>
    <t>BAIRD</t>
  </si>
  <si>
    <t>McBREEN</t>
  </si>
  <si>
    <t>MASON</t>
  </si>
  <si>
    <t>New Lap record</t>
  </si>
  <si>
    <t>New Lap Record</t>
  </si>
  <si>
    <t>0:56.0614</t>
  </si>
  <si>
    <t>0:56.0967</t>
  </si>
  <si>
    <t>Chris Hogan</t>
  </si>
  <si>
    <t>0:56.9177</t>
  </si>
  <si>
    <t>0:57.0394</t>
  </si>
  <si>
    <t>Mark Seaton</t>
  </si>
  <si>
    <t>0:57.6190</t>
  </si>
  <si>
    <t>0:58.7527</t>
  </si>
  <si>
    <t>0:58.7802</t>
  </si>
  <si>
    <t>Gavin Newman</t>
  </si>
  <si>
    <t>0:58.8855</t>
  </si>
  <si>
    <t>Peter Stagno Navarra</t>
  </si>
  <si>
    <t>0:59.6939</t>
  </si>
  <si>
    <t>Dean Brooking</t>
  </si>
  <si>
    <t>1:00.2930</t>
  </si>
  <si>
    <t>Joseph Maccora</t>
  </si>
  <si>
    <t>1:00.7207</t>
  </si>
  <si>
    <t>Jensen Engelhardt</t>
  </si>
  <si>
    <t>1:00.9423</t>
  </si>
  <si>
    <t>1:01.1267</t>
  </si>
  <si>
    <t>Matthew Hogan</t>
  </si>
  <si>
    <t>1:01.4263</t>
  </si>
  <si>
    <t>Isaac Pittolo</t>
  </si>
  <si>
    <t>1:01.9107</t>
  </si>
  <si>
    <t>Sam Gumina</t>
  </si>
  <si>
    <t>1:02.0759</t>
  </si>
  <si>
    <t>Barry Payne</t>
  </si>
  <si>
    <t>1:02.1112</t>
  </si>
  <si>
    <t>1:02.4365</t>
  </si>
  <si>
    <t>Andrew Potter</t>
  </si>
  <si>
    <t>1:03.0540</t>
  </si>
  <si>
    <t>1:03.0661</t>
  </si>
  <si>
    <t>1:03.2394</t>
  </si>
  <si>
    <t>Ian Vague</t>
  </si>
  <si>
    <t>1:03.3940</t>
  </si>
  <si>
    <t>Murray Seymour</t>
  </si>
  <si>
    <t>1:03.8168</t>
  </si>
  <si>
    <t>Tim Meaden</t>
  </si>
  <si>
    <t>1:04.5400</t>
  </si>
  <si>
    <t>John McBreen</t>
  </si>
  <si>
    <t>1:04.6089</t>
  </si>
  <si>
    <t>Craig Baird</t>
  </si>
  <si>
    <t>1:05.0340</t>
  </si>
  <si>
    <t>Adrian Zadro</t>
  </si>
  <si>
    <t>1:05.0790</t>
  </si>
  <si>
    <t>Annabel Silver</t>
  </si>
  <si>
    <t>1:06.2192</t>
  </si>
  <si>
    <t>1:06.6752</t>
  </si>
  <si>
    <t>Grant Howitt</t>
  </si>
  <si>
    <t>1:09.4374</t>
  </si>
  <si>
    <t>New lap record</t>
  </si>
  <si>
    <t>Not Set</t>
  </si>
  <si>
    <t>Barry</t>
  </si>
  <si>
    <t>PAYNE</t>
  </si>
  <si>
    <t>1:43.5329</t>
  </si>
  <si>
    <t>1:28.9541</t>
  </si>
  <si>
    <t>Fastest Lap LongTrack</t>
  </si>
  <si>
    <t>Fastest Lap ShortTrack</t>
  </si>
  <si>
    <t>Fastest Laps Combined</t>
  </si>
  <si>
    <t>Murray SEYMOUR</t>
  </si>
  <si>
    <t>Ajith PERERA</t>
  </si>
  <si>
    <t>1:12.2251</t>
  </si>
  <si>
    <t>1:07.6297</t>
  </si>
  <si>
    <t>1:07.6939</t>
  </si>
  <si>
    <t>1:08.9622</t>
  </si>
  <si>
    <t>1:09.0772</t>
  </si>
  <si>
    <t>1:11.3294</t>
  </si>
  <si>
    <t>1:11.8673</t>
  </si>
  <si>
    <t>1:12.1571</t>
  </si>
  <si>
    <t>Simon ACFIELD</t>
  </si>
  <si>
    <t>1:12.5271</t>
  </si>
  <si>
    <t>1:12.8490</t>
  </si>
  <si>
    <t>Saneth WIJEKOON</t>
  </si>
  <si>
    <t>1:12.9462</t>
  </si>
  <si>
    <t>1:13.0852</t>
  </si>
  <si>
    <t>1:14.6155</t>
  </si>
  <si>
    <t>1:14.9031</t>
  </si>
  <si>
    <t>1:14.9870</t>
  </si>
  <si>
    <t>1:15.8657</t>
  </si>
  <si>
    <t>1:16.1092</t>
  </si>
  <si>
    <t>1:17.3373</t>
  </si>
  <si>
    <t>1:17.7932</t>
  </si>
  <si>
    <t>Sealey BRANDT</t>
  </si>
  <si>
    <t>1:19.6477</t>
  </si>
  <si>
    <t>1:19.8154</t>
  </si>
  <si>
    <t>Adam LAZZARO</t>
  </si>
  <si>
    <t>1:20.9889</t>
  </si>
  <si>
    <t>1:22.7915</t>
  </si>
  <si>
    <t>Andrew DICKINSON</t>
  </si>
  <si>
    <t>1:27.1866</t>
  </si>
  <si>
    <t>Wendy MILLER</t>
  </si>
  <si>
    <t>DICKINSON</t>
  </si>
  <si>
    <t>Simon</t>
  </si>
  <si>
    <t>ACFIELD</t>
  </si>
  <si>
    <t>Brendan BEAVIS</t>
  </si>
  <si>
    <t>1:20.9634</t>
  </si>
  <si>
    <t>1:26.9062</t>
  </si>
  <si>
    <t>S1</t>
  </si>
  <si>
    <t>1:28.9727</t>
  </si>
  <si>
    <t xml:space="preserve">Alan CONRAD </t>
  </si>
  <si>
    <t>P1</t>
  </si>
  <si>
    <t>Randy STAGNO-NAVARRA</t>
  </si>
  <si>
    <t>1:32.2288</t>
  </si>
  <si>
    <t>1:33.3894</t>
  </si>
  <si>
    <t>1:33.4793</t>
  </si>
  <si>
    <t>S11</t>
  </si>
  <si>
    <t>1:34.1500</t>
  </si>
  <si>
    <t>S16</t>
  </si>
  <si>
    <t>Sean KENT</t>
  </si>
  <si>
    <t>1:34.5088</t>
  </si>
  <si>
    <t>1:35.2770</t>
  </si>
  <si>
    <t>1:35.7958</t>
  </si>
  <si>
    <t>1:36.3453</t>
  </si>
  <si>
    <t>1:36.4342</t>
  </si>
  <si>
    <t>1:37.0344</t>
  </si>
  <si>
    <t>1:37.3651</t>
  </si>
  <si>
    <t>1:37.9725</t>
  </si>
  <si>
    <t>1:38.5163</t>
  </si>
  <si>
    <t>1:38.6583</t>
  </si>
  <si>
    <t>1:39.2250</t>
  </si>
  <si>
    <t>1:40.2430</t>
  </si>
  <si>
    <t>Damon HUNTER</t>
  </si>
  <si>
    <t>1:40.2733</t>
  </si>
  <si>
    <t>1:40.5691</t>
  </si>
  <si>
    <t>Travis ABREU</t>
  </si>
  <si>
    <t>1:46.3375</t>
  </si>
  <si>
    <t>1:46.7512</t>
  </si>
  <si>
    <t>1:55.3209</t>
  </si>
  <si>
    <t>Brendan</t>
  </si>
  <si>
    <t>BEAVIS</t>
  </si>
  <si>
    <t>ntr</t>
  </si>
  <si>
    <t>6. Phillip Island 4/7/21</t>
  </si>
  <si>
    <t>7. Pheasant Wood 21/8/21          Wakefield Park 22/8/21</t>
  </si>
  <si>
    <t>8. Sandown 4/9/21</t>
  </si>
  <si>
    <t>9. Winton 14/11/21</t>
  </si>
  <si>
    <t>10. Philliip Island 12/12/21</t>
  </si>
  <si>
    <t>2:11.8194</t>
  </si>
  <si>
    <t>2:12.4083</t>
  </si>
  <si>
    <t>2:13.2217</t>
  </si>
  <si>
    <t>2:15.6607</t>
  </si>
  <si>
    <t>2:17.6434</t>
  </si>
  <si>
    <t>2:17.9931</t>
  </si>
  <si>
    <t>2:19.1761</t>
  </si>
  <si>
    <t>2:21.6837</t>
  </si>
  <si>
    <t>2:22.2594</t>
  </si>
  <si>
    <t>2:24.6268</t>
  </si>
  <si>
    <t>2:25.1063</t>
  </si>
  <si>
    <t>2:25.9646</t>
  </si>
  <si>
    <t>2:26.1344</t>
  </si>
  <si>
    <t>Steven CASSAR</t>
  </si>
  <si>
    <t>2:26.4237</t>
  </si>
  <si>
    <t>2:30.6496</t>
  </si>
  <si>
    <t>2:31.2390</t>
  </si>
  <si>
    <t>2:31.6702</t>
  </si>
  <si>
    <t>Leon BOGERS</t>
  </si>
  <si>
    <t>2:33.1404</t>
  </si>
  <si>
    <t>2:37.2305</t>
  </si>
  <si>
    <t>Channa De SILVA</t>
  </si>
  <si>
    <t>2:40.0814</t>
  </si>
  <si>
    <t>Chandana De SILVA</t>
  </si>
  <si>
    <t>2:42.5115</t>
  </si>
  <si>
    <t>2:45.6087</t>
  </si>
  <si>
    <t>2:46.0566</t>
  </si>
  <si>
    <t>2:48.6401</t>
  </si>
  <si>
    <t>S5</t>
  </si>
  <si>
    <t>2:48.7928</t>
  </si>
  <si>
    <t>2:51.8686</t>
  </si>
  <si>
    <t>3:00.8985</t>
  </si>
  <si>
    <t>P5</t>
  </si>
  <si>
    <t>Mark MARRIS</t>
  </si>
  <si>
    <t>3:05.3608</t>
  </si>
  <si>
    <t>3:11.7823</t>
  </si>
  <si>
    <t>Randy STAGNO NAVARRA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</si>
</sst>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ss.000"/>
    <numFmt numFmtId="165" formatCode="0.000"/>
  </numFmts>
  <fonts count="15"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s>
  <fills count="25">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rgb="FFFFFFCC"/>
        <bgColor indexed="64"/>
      </patternFill>
    </fill>
    <fill>
      <patternFill patternType="solid">
        <fgColor rgb="FFFFC000"/>
        <bgColor indexed="64"/>
      </patternFill>
    </fill>
    <fill>
      <patternFill patternType="solid">
        <fgColor theme="9" tint="0.79998168889431442"/>
        <bgColor indexed="64"/>
      </patternFill>
    </fill>
    <fill>
      <patternFill patternType="solid">
        <fgColor rgb="FF00B050"/>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553">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4" fillId="4" borderId="0" xfId="0" quotePrefix="1" applyFont="1" applyFill="1" applyBorder="1" applyAlignment="1">
      <alignment horizontal="center"/>
    </xf>
    <xf numFmtId="0" fontId="0" fillId="4" borderId="0" xfId="0" applyFill="1" applyAlignment="1">
      <alignment horizontal="center"/>
    </xf>
    <xf numFmtId="0" fontId="6" fillId="4" borderId="0" xfId="0" applyFont="1" applyFill="1" applyBorder="1" applyAlignment="1"/>
    <xf numFmtId="49" fontId="0" fillId="4" borderId="0" xfId="0" applyNumberFormat="1" applyFill="1" applyBorder="1" applyAlignment="1">
      <alignment horizontal="center"/>
    </xf>
    <xf numFmtId="0" fontId="0" fillId="6" borderId="0" xfId="0" applyFill="1" applyBorder="1"/>
    <xf numFmtId="0" fontId="0" fillId="5" borderId="0" xfId="0" applyFill="1" applyAlignment="1">
      <alignment horizontal="center"/>
    </xf>
    <xf numFmtId="0" fontId="6" fillId="5" borderId="0" xfId="0" applyFont="1" applyFill="1" applyBorder="1" applyAlignment="1"/>
    <xf numFmtId="49" fontId="0" fillId="5" borderId="0" xfId="0" applyNumberFormat="1" applyFill="1" applyBorder="1"/>
    <xf numFmtId="0" fontId="4" fillId="5" borderId="0" xfId="0" quotePrefix="1" applyFont="1" applyFill="1" applyBorder="1" applyAlignment="1">
      <alignment horizontal="center"/>
    </xf>
    <xf numFmtId="0" fontId="5" fillId="5" borderId="0" xfId="0" applyFont="1" applyFill="1" applyBorder="1"/>
    <xf numFmtId="0" fontId="0" fillId="6" borderId="0" xfId="0" applyFill="1" applyAlignment="1">
      <alignment horizontal="center"/>
    </xf>
    <xf numFmtId="0" fontId="6" fillId="6" borderId="0" xfId="0" applyFont="1" applyFill="1" applyBorder="1" applyAlignment="1"/>
    <xf numFmtId="0" fontId="4" fillId="6" borderId="0" xfId="0" quotePrefix="1" applyFont="1" applyFill="1" applyBorder="1" applyAlignment="1">
      <alignment horizontal="center"/>
    </xf>
    <xf numFmtId="0" fontId="0" fillId="6"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7" borderId="0" xfId="0" applyFill="1"/>
    <xf numFmtId="0" fontId="0" fillId="7" borderId="0" xfId="0" applyFill="1" applyAlignment="1">
      <alignment horizontal="center"/>
    </xf>
    <xf numFmtId="0" fontId="5" fillId="7" borderId="0" xfId="0" applyFont="1" applyFill="1"/>
    <xf numFmtId="0" fontId="4" fillId="7" borderId="0" xfId="0" quotePrefix="1" applyFont="1" applyFill="1" applyBorder="1" applyAlignment="1">
      <alignment horizontal="center"/>
    </xf>
    <xf numFmtId="0" fontId="4" fillId="7" borderId="0" xfId="0" applyFont="1" applyFill="1" applyAlignment="1">
      <alignment horizontal="center"/>
    </xf>
    <xf numFmtId="0" fontId="6" fillId="7" borderId="0" xfId="0" applyFont="1" applyFill="1"/>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4"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6" borderId="4" xfId="0" applyNumberFormat="1" applyFont="1" applyFill="1" applyBorder="1" applyAlignment="1">
      <alignment horizontal="center"/>
    </xf>
    <xf numFmtId="0" fontId="0" fillId="0" borderId="6"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4" borderId="0" xfId="0" applyFont="1" applyFill="1" applyBorder="1"/>
    <xf numFmtId="0" fontId="5" fillId="7" borderId="0" xfId="0" applyFont="1" applyFill="1" applyBorder="1"/>
    <xf numFmtId="0" fontId="5" fillId="6"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9" borderId="0" xfId="0" quotePrefix="1" applyFont="1" applyFill="1" applyBorder="1" applyAlignment="1">
      <alignment horizontal="center"/>
    </xf>
    <xf numFmtId="0" fontId="0" fillId="9" borderId="0" xfId="0" applyFill="1" applyAlignment="1">
      <alignment horizontal="center"/>
    </xf>
    <xf numFmtId="0" fontId="4" fillId="9" borderId="2" xfId="0" applyNumberFormat="1" applyFont="1" applyFill="1" applyBorder="1" applyAlignment="1">
      <alignment horizontal="center"/>
    </xf>
    <xf numFmtId="0" fontId="4" fillId="9" borderId="3" xfId="0" applyNumberFormat="1" applyFont="1" applyFill="1" applyBorder="1" applyAlignment="1">
      <alignment horizontal="center"/>
    </xf>
    <xf numFmtId="0" fontId="5" fillId="9" borderId="0" xfId="0" applyFont="1" applyFill="1"/>
    <xf numFmtId="0" fontId="0" fillId="9" borderId="0" xfId="0" applyFill="1"/>
    <xf numFmtId="0" fontId="4" fillId="9" borderId="4" xfId="0" applyNumberFormat="1" applyFont="1" applyFill="1" applyBorder="1" applyAlignment="1">
      <alignment horizontal="center"/>
    </xf>
    <xf numFmtId="0" fontId="4" fillId="10" borderId="2" xfId="0" applyNumberFormat="1" applyFont="1" applyFill="1" applyBorder="1" applyAlignment="1">
      <alignment horizontal="center"/>
    </xf>
    <xf numFmtId="0" fontId="4" fillId="10" borderId="3" xfId="0" applyNumberFormat="1" applyFont="1" applyFill="1" applyBorder="1" applyAlignment="1">
      <alignment horizontal="center"/>
    </xf>
    <xf numFmtId="0" fontId="4" fillId="10" borderId="0" xfId="0" applyFont="1" applyFill="1" applyBorder="1" applyAlignment="1">
      <alignment horizontal="center"/>
    </xf>
    <xf numFmtId="0" fontId="4" fillId="10" borderId="4" xfId="0" applyNumberFormat="1" applyFont="1" applyFill="1" applyBorder="1" applyAlignment="1">
      <alignment horizontal="center"/>
    </xf>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164" fontId="0" fillId="10" borderId="0" xfId="0" applyNumberForma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0" fontId="6" fillId="10" borderId="0" xfId="0" applyFont="1" applyFill="1" applyBorder="1" applyAlignment="1"/>
    <xf numFmtId="164" fontId="0" fillId="10" borderId="0" xfId="0" applyNumberFormat="1" applyFill="1" applyBorder="1"/>
    <xf numFmtId="0" fontId="6" fillId="11" borderId="0" xfId="0" applyFont="1" applyFill="1" applyBorder="1" applyAlignment="1"/>
    <xf numFmtId="164" fontId="0" fillId="11" borderId="0" xfId="0" applyNumberFormat="1" applyFill="1" applyBorder="1"/>
    <xf numFmtId="0" fontId="6" fillId="9" borderId="0" xfId="0" applyFont="1" applyFill="1" applyBorder="1" applyAlignment="1"/>
    <xf numFmtId="49" fontId="0" fillId="9" borderId="0" xfId="0" applyNumberFormat="1" applyFill="1" applyBorder="1" applyAlignment="1">
      <alignment horizontal="center"/>
    </xf>
    <xf numFmtId="2" fontId="0" fillId="0" borderId="0" xfId="0" applyNumberFormat="1" applyAlignment="1">
      <alignment horizontal="center"/>
    </xf>
    <xf numFmtId="165" fontId="5" fillId="0" borderId="0" xfId="0" applyNumberFormat="1" applyFont="1" applyFill="1" applyBorder="1" applyAlignment="1">
      <alignment horizontal="center"/>
    </xf>
    <xf numFmtId="165" fontId="5" fillId="0" borderId="1" xfId="0" applyNumberFormat="1" applyFont="1" applyFill="1" applyBorder="1" applyAlignment="1">
      <alignment horizontal="center"/>
    </xf>
    <xf numFmtId="0" fontId="5" fillId="10" borderId="0" xfId="0" applyFont="1" applyFill="1" applyBorder="1"/>
    <xf numFmtId="0" fontId="5" fillId="6" borderId="5" xfId="0" applyFont="1" applyFill="1" applyBorder="1" applyAlignment="1">
      <alignment horizontal="center"/>
    </xf>
    <xf numFmtId="0" fontId="5" fillId="5" borderId="5" xfId="0" applyFont="1" applyFill="1" applyBorder="1" applyAlignment="1">
      <alignment horizontal="center"/>
    </xf>
    <xf numFmtId="0" fontId="5" fillId="7" borderId="5" xfId="0" applyFont="1" applyFill="1" applyBorder="1" applyAlignment="1">
      <alignment horizontal="center"/>
    </xf>
    <xf numFmtId="0" fontId="4" fillId="4" borderId="0" xfId="0" applyFont="1" applyFill="1" applyBorder="1"/>
    <xf numFmtId="0" fontId="5" fillId="9" borderId="5" xfId="0" applyFont="1" applyFill="1" applyBorder="1" applyAlignment="1">
      <alignment horizontal="center"/>
    </xf>
    <xf numFmtId="0" fontId="8" fillId="0" borderId="0" xfId="0" applyFont="1" applyFill="1" applyBorder="1" applyAlignment="1">
      <alignment horizontal="center" vertical="center"/>
    </xf>
    <xf numFmtId="0" fontId="0" fillId="0" borderId="10" xfId="0" applyFill="1" applyBorder="1" applyAlignment="1">
      <alignment horizont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0" borderId="5" xfId="0" applyFill="1" applyBorder="1" applyAlignment="1">
      <alignment horizontal="center"/>
    </xf>
    <xf numFmtId="0" fontId="0" fillId="14" borderId="0" xfId="0" applyFill="1" applyBorder="1" applyAlignment="1">
      <alignment horizontal="center"/>
    </xf>
    <xf numFmtId="0" fontId="0" fillId="15" borderId="17" xfId="0" applyFill="1" applyBorder="1"/>
    <xf numFmtId="0" fontId="0" fillId="15" borderId="17" xfId="0" applyFill="1" applyBorder="1" applyAlignment="1">
      <alignment horizontal="left" vertical="top"/>
    </xf>
    <xf numFmtId="0" fontId="0" fillId="15" borderId="17" xfId="0" applyFill="1" applyBorder="1" applyAlignment="1">
      <alignment horizontal="center"/>
    </xf>
    <xf numFmtId="0" fontId="0" fillId="15" borderId="17" xfId="0" applyFill="1" applyBorder="1" applyAlignment="1">
      <alignment horizontal="left" vertical="top" wrapText="1"/>
    </xf>
    <xf numFmtId="0" fontId="0" fillId="0" borderId="11" xfId="0" applyFill="1" applyBorder="1" applyAlignment="1">
      <alignment horizontal="center"/>
    </xf>
    <xf numFmtId="0" fontId="4" fillId="12" borderId="8" xfId="0" applyFont="1" applyFill="1" applyBorder="1" applyAlignment="1">
      <alignment horizontal="center" vertical="center" wrapText="1"/>
    </xf>
    <xf numFmtId="0" fontId="4" fillId="12" borderId="9" xfId="0" applyFont="1" applyFill="1" applyBorder="1" applyAlignment="1">
      <alignment horizontal="center" vertical="center" wrapText="1"/>
    </xf>
    <xf numFmtId="2" fontId="0" fillId="0" borderId="0" xfId="0" applyNumberFormat="1" applyBorder="1" applyAlignment="1">
      <alignment horizontal="center"/>
    </xf>
    <xf numFmtId="2" fontId="4" fillId="12" borderId="8" xfId="0" applyNumberFormat="1" applyFont="1" applyFill="1" applyBorder="1" applyAlignment="1">
      <alignment horizontal="center" vertical="center" wrapText="1"/>
    </xf>
    <xf numFmtId="0" fontId="0" fillId="14" borderId="6" xfId="0" applyFill="1" applyBorder="1" applyAlignment="1">
      <alignment horizontal="center"/>
    </xf>
    <xf numFmtId="2" fontId="0" fillId="0" borderId="0" xfId="0" applyNumberForma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1" fontId="8" fillId="0" borderId="0" xfId="0" applyNumberFormat="1" applyFont="1" applyBorder="1" applyAlignment="1">
      <alignment horizontal="center"/>
    </xf>
    <xf numFmtId="0" fontId="0" fillId="14" borderId="8" xfId="0" applyFill="1" applyBorder="1" applyAlignment="1">
      <alignment horizontal="center"/>
    </xf>
    <xf numFmtId="0" fontId="4" fillId="0" borderId="0" xfId="0" applyFont="1" applyAlignment="1">
      <alignment horizontal="left" vertical="top"/>
    </xf>
    <xf numFmtId="0" fontId="4" fillId="4" borderId="8" xfId="0" applyFont="1" applyFill="1" applyBorder="1" applyAlignment="1">
      <alignment horizontal="left" vertical="top"/>
    </xf>
    <xf numFmtId="0" fontId="0" fillId="4" borderId="9" xfId="0" applyFill="1" applyBorder="1" applyAlignment="1">
      <alignment vertical="top"/>
    </xf>
    <xf numFmtId="0" fontId="4" fillId="4" borderId="8" xfId="0" applyFont="1" applyFill="1" applyBorder="1" applyAlignment="1">
      <alignment horizontal="center" vertical="top"/>
    </xf>
    <xf numFmtId="0" fontId="4" fillId="4" borderId="2" xfId="0" applyFont="1" applyFill="1" applyBorder="1" applyAlignment="1">
      <alignment horizontal="center" vertical="top"/>
    </xf>
    <xf numFmtId="0" fontId="4" fillId="4" borderId="2" xfId="0" applyFont="1" applyFill="1" applyBorder="1" applyAlignment="1">
      <alignment vertical="top"/>
    </xf>
    <xf numFmtId="0" fontId="0" fillId="15" borderId="2" xfId="0" applyFill="1" applyBorder="1" applyAlignment="1">
      <alignment horizontal="center" vertical="top"/>
    </xf>
    <xf numFmtId="0" fontId="5" fillId="15" borderId="8" xfId="0" applyFont="1" applyFill="1" applyBorder="1" applyAlignment="1">
      <alignment horizontal="left" vertical="top"/>
    </xf>
    <xf numFmtId="0" fontId="5" fillId="15" borderId="2" xfId="0" applyFont="1" applyFill="1" applyBorder="1" applyAlignment="1">
      <alignment horizontal="center" vertical="center"/>
    </xf>
    <xf numFmtId="0" fontId="0" fillId="15" borderId="8" xfId="0" applyFill="1" applyBorder="1" applyAlignment="1">
      <alignment horizontal="center" vertical="center"/>
    </xf>
    <xf numFmtId="0" fontId="0" fillId="15" borderId="4" xfId="0" applyFill="1" applyBorder="1" applyAlignment="1">
      <alignment horizontal="center" vertical="top"/>
    </xf>
    <xf numFmtId="0" fontId="5" fillId="15" borderId="1" xfId="0" applyFont="1" applyFill="1" applyBorder="1" applyAlignment="1">
      <alignment horizontal="left" vertical="top"/>
    </xf>
    <xf numFmtId="0" fontId="5" fillId="15" borderId="4" xfId="0" applyFont="1" applyFill="1" applyBorder="1" applyAlignment="1">
      <alignment horizontal="center" vertical="center"/>
    </xf>
    <xf numFmtId="0" fontId="0" fillId="15" borderId="1" xfId="0" applyFill="1" applyBorder="1" applyAlignment="1">
      <alignment horizontal="center" vertical="center"/>
    </xf>
    <xf numFmtId="0" fontId="5" fillId="15" borderId="8" xfId="0" applyFont="1" applyFill="1" applyBorder="1" applyAlignment="1">
      <alignment horizontal="left" vertical="top" wrapText="1"/>
    </xf>
    <xf numFmtId="0" fontId="5" fillId="15" borderId="1" xfId="0" applyFont="1" applyFill="1" applyBorder="1" applyAlignment="1">
      <alignment horizontal="left" vertical="top" wrapText="1"/>
    </xf>
    <xf numFmtId="0" fontId="0" fillId="15" borderId="12" xfId="0" applyFill="1" applyBorder="1" applyAlignment="1">
      <alignment horizontal="center" vertical="top"/>
    </xf>
    <xf numFmtId="0" fontId="0" fillId="15" borderId="13" xfId="0" applyFill="1" applyBorder="1" applyAlignment="1">
      <alignment horizontal="left" vertical="top"/>
    </xf>
    <xf numFmtId="0" fontId="5" fillId="15" borderId="12" xfId="0" applyFont="1" applyFill="1" applyBorder="1" applyAlignment="1">
      <alignment horizontal="center" vertical="center"/>
    </xf>
    <xf numFmtId="0" fontId="0" fillId="15" borderId="13" xfId="0" applyFill="1" applyBorder="1" applyAlignment="1">
      <alignment horizontal="center" vertical="center"/>
    </xf>
    <xf numFmtId="0" fontId="0" fillId="15" borderId="14" xfId="0" applyFill="1" applyBorder="1" applyAlignment="1">
      <alignment vertical="top"/>
    </xf>
    <xf numFmtId="0" fontId="0" fillId="15" borderId="1" xfId="0" applyFill="1" applyBorder="1" applyAlignment="1">
      <alignment horizontal="left" vertical="top"/>
    </xf>
    <xf numFmtId="0" fontId="0" fillId="15" borderId="10" xfId="0" applyFill="1" applyBorder="1" applyAlignment="1">
      <alignment vertical="top"/>
    </xf>
    <xf numFmtId="0" fontId="9" fillId="15" borderId="18" xfId="0" applyFont="1" applyFill="1" applyBorder="1" applyAlignment="1">
      <alignment vertical="center" wrapText="1"/>
    </xf>
    <xf numFmtId="0" fontId="9" fillId="15" borderId="19" xfId="0" applyFont="1" applyFill="1" applyBorder="1" applyAlignment="1">
      <alignment vertical="center" wrapText="1"/>
    </xf>
    <xf numFmtId="0" fontId="5" fillId="15" borderId="2" xfId="0" quotePrefix="1" applyFont="1" applyFill="1" applyBorder="1" applyAlignment="1">
      <alignment vertical="top"/>
    </xf>
    <xf numFmtId="0" fontId="5" fillId="15" borderId="3" xfId="0" quotePrefix="1" applyFont="1" applyFill="1" applyBorder="1" applyAlignment="1">
      <alignment vertical="top"/>
    </xf>
    <xf numFmtId="0" fontId="5" fillId="15" borderId="4" xfId="0" quotePrefix="1" applyFont="1" applyFill="1" applyBorder="1" applyAlignment="1">
      <alignment vertical="top"/>
    </xf>
    <xf numFmtId="0" fontId="4" fillId="4" borderId="15" xfId="0" applyFont="1" applyFill="1" applyBorder="1" applyAlignment="1">
      <alignment horizontal="center"/>
    </xf>
    <xf numFmtId="0" fontId="0" fillId="14" borderId="9" xfId="0" applyFill="1" applyBorder="1" applyAlignment="1">
      <alignment horizontal="center"/>
    </xf>
    <xf numFmtId="0" fontId="5" fillId="0" borderId="0" xfId="0" applyNumberFormat="1" applyFont="1" applyFill="1" applyBorder="1" applyAlignment="1">
      <alignment horizontal="center"/>
    </xf>
    <xf numFmtId="0" fontId="4" fillId="8" borderId="7"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2" fontId="0" fillId="0" borderId="1" xfId="0" applyNumberForma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4" borderId="5" xfId="0" applyFont="1" applyFill="1" applyBorder="1" applyAlignment="1">
      <alignment horizontal="center"/>
    </xf>
    <xf numFmtId="0" fontId="5" fillId="11" borderId="0" xfId="0" applyFont="1" applyFill="1" applyBorder="1"/>
    <xf numFmtId="0" fontId="4" fillId="8" borderId="2" xfId="0" applyFont="1" applyFill="1" applyBorder="1" applyAlignment="1">
      <alignment horizontal="center"/>
    </xf>
    <xf numFmtId="0" fontId="4" fillId="5" borderId="3" xfId="0" applyFont="1" applyFill="1" applyBorder="1" applyAlignment="1">
      <alignment horizontal="center"/>
    </xf>
    <xf numFmtId="164" fontId="4" fillId="11" borderId="3" xfId="0" applyNumberFormat="1" applyFont="1" applyFill="1" applyBorder="1" applyAlignment="1">
      <alignment horizontal="center"/>
    </xf>
    <xf numFmtId="164" fontId="4" fillId="9" borderId="3" xfId="0" applyNumberFormat="1" applyFont="1" applyFill="1" applyBorder="1" applyAlignment="1">
      <alignment horizontal="center"/>
    </xf>
    <xf numFmtId="164" fontId="4" fillId="7" borderId="3" xfId="0" applyNumberFormat="1" applyFont="1" applyFill="1" applyBorder="1" applyAlignment="1">
      <alignment horizontal="center"/>
    </xf>
    <xf numFmtId="0" fontId="4" fillId="11" borderId="3" xfId="0" applyFont="1" applyFill="1" applyBorder="1" applyAlignment="1">
      <alignment horizontal="center"/>
    </xf>
    <xf numFmtId="0" fontId="4" fillId="10" borderId="3" xfId="0" applyFont="1" applyFill="1" applyBorder="1" applyAlignment="1">
      <alignment horizontal="center"/>
    </xf>
    <xf numFmtId="0" fontId="4" fillId="12" borderId="3" xfId="0" applyFont="1" applyFill="1" applyBorder="1" applyAlignment="1">
      <alignment horizontal="center"/>
    </xf>
    <xf numFmtId="0" fontId="4" fillId="4" borderId="3" xfId="0" applyFont="1" applyFill="1" applyBorder="1" applyAlignment="1">
      <alignment horizontal="center"/>
    </xf>
    <xf numFmtId="0" fontId="4" fillId="9" borderId="3" xfId="0" applyFont="1" applyFill="1" applyBorder="1" applyAlignment="1">
      <alignment horizontal="center"/>
    </xf>
    <xf numFmtId="0" fontId="4" fillId="7" borderId="3" xfId="0" applyFont="1" applyFill="1" applyBorder="1" applyAlignment="1">
      <alignment horizontal="center"/>
    </xf>
    <xf numFmtId="0" fontId="4" fillId="6" borderId="4" xfId="0" applyFont="1" applyFill="1" applyBorder="1" applyAlignment="1">
      <alignment horizontal="center"/>
    </xf>
    <xf numFmtId="164" fontId="4" fillId="6" borderId="4" xfId="0" applyNumberFormat="1" applyFont="1" applyFill="1" applyBorder="1" applyAlignment="1">
      <alignment horizontal="center"/>
    </xf>
    <xf numFmtId="164" fontId="4" fillId="8" borderId="2" xfId="0" applyNumberFormat="1" applyFont="1" applyFill="1" applyBorder="1" applyAlignment="1">
      <alignment horizontal="center"/>
    </xf>
    <xf numFmtId="1" fontId="8" fillId="0" borderId="10" xfId="0" applyNumberFormat="1" applyFont="1" applyBorder="1" applyAlignment="1">
      <alignment horizontal="center"/>
    </xf>
    <xf numFmtId="0" fontId="4" fillId="4" borderId="2" xfId="0" applyFont="1" applyFill="1" applyBorder="1" applyAlignment="1">
      <alignment horizontal="center" vertical="center" wrapText="1"/>
    </xf>
    <xf numFmtId="0" fontId="4" fillId="14"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0" fillId="13" borderId="0" xfId="0" applyFill="1" applyBorder="1"/>
    <xf numFmtId="0" fontId="0" fillId="14" borderId="7" xfId="0" applyFill="1" applyBorder="1" applyAlignment="1">
      <alignment horizontal="center"/>
    </xf>
    <xf numFmtId="0" fontId="0" fillId="14" borderId="5" xfId="0" applyFill="1" applyBorder="1" applyAlignment="1">
      <alignment horizontal="center"/>
    </xf>
    <xf numFmtId="0" fontId="0" fillId="14" borderId="11" xfId="0" applyFill="1" applyBorder="1" applyAlignment="1">
      <alignment horizontal="center"/>
    </xf>
    <xf numFmtId="0" fontId="0" fillId="14" borderId="1" xfId="0" applyFill="1" applyBorder="1" applyAlignment="1">
      <alignment horizontal="center"/>
    </xf>
    <xf numFmtId="0" fontId="0" fillId="14"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9"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8" borderId="14" xfId="0" applyFont="1" applyFill="1" applyBorder="1" applyAlignment="1">
      <alignment horizontal="center" vertical="center"/>
    </xf>
    <xf numFmtId="0" fontId="0" fillId="0" borderId="7" xfId="0" applyFill="1" applyBorder="1" applyAlignment="1">
      <alignment horizontal="center"/>
    </xf>
    <xf numFmtId="165" fontId="5" fillId="0" borderId="8" xfId="0" applyNumberFormat="1" applyFont="1" applyFill="1" applyBorder="1" applyAlignment="1">
      <alignment horizontal="center"/>
    </xf>
    <xf numFmtId="2" fontId="0" fillId="0" borderId="8" xfId="0" applyNumberFormat="1" applyFill="1" applyBorder="1" applyAlignment="1">
      <alignment horizontal="center"/>
    </xf>
    <xf numFmtId="0" fontId="0" fillId="0" borderId="9" xfId="0" applyFill="1" applyBorder="1" applyAlignment="1">
      <alignment horizontal="center"/>
    </xf>
    <xf numFmtId="2" fontId="5" fillId="0" borderId="0" xfId="0" applyNumberFormat="1"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5" borderId="3" xfId="0" applyNumberFormat="1" applyFont="1" applyFill="1" applyBorder="1" applyAlignment="1">
      <alignment horizontal="center"/>
    </xf>
    <xf numFmtId="164" fontId="4" fillId="4" borderId="3" xfId="0" applyNumberFormat="1" applyFont="1" applyFill="1" applyBorder="1" applyAlignment="1">
      <alignment horizontal="center"/>
    </xf>
    <xf numFmtId="49" fontId="4" fillId="12"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1" xfId="0" applyFont="1" applyFill="1" applyBorder="1"/>
    <xf numFmtId="0" fontId="5" fillId="0" borderId="9" xfId="0" applyFont="1" applyFill="1" applyBorder="1" applyAlignment="1">
      <alignment horizontal="center"/>
    </xf>
    <xf numFmtId="0" fontId="5" fillId="0" borderId="6" xfId="0" applyFont="1" applyFill="1" applyBorder="1" applyAlignment="1">
      <alignment horizontal="center"/>
    </xf>
    <xf numFmtId="0" fontId="5" fillId="0" borderId="1" xfId="0" applyFont="1" applyFill="1" applyBorder="1" applyAlignment="1">
      <alignment horizontal="center"/>
    </xf>
    <xf numFmtId="0" fontId="5" fillId="0" borderId="10" xfId="0" applyFont="1" applyFill="1" applyBorder="1" applyAlignment="1">
      <alignment horizontal="center"/>
    </xf>
    <xf numFmtId="49" fontId="0" fillId="12" borderId="0" xfId="0" applyNumberFormat="1" applyFill="1" applyBorder="1" applyAlignment="1">
      <alignment horizontal="center"/>
    </xf>
    <xf numFmtId="0" fontId="0" fillId="17" borderId="0" xfId="0" applyFill="1" applyBorder="1"/>
    <xf numFmtId="0" fontId="4" fillId="17" borderId="0" xfId="0" quotePrefix="1" applyFont="1" applyFill="1" applyBorder="1" applyAlignment="1">
      <alignment horizontal="center"/>
    </xf>
    <xf numFmtId="0" fontId="5" fillId="17" borderId="0" xfId="0" applyFont="1" applyFill="1"/>
    <xf numFmtId="0" fontId="0" fillId="17" borderId="0" xfId="0" applyFill="1" applyAlignment="1">
      <alignment horizontal="center"/>
    </xf>
    <xf numFmtId="0" fontId="4" fillId="17" borderId="2" xfId="0" applyNumberFormat="1" applyFont="1" applyFill="1" applyBorder="1" applyAlignment="1">
      <alignment horizontal="center"/>
    </xf>
    <xf numFmtId="0" fontId="5" fillId="17" borderId="5" xfId="0" applyFont="1" applyFill="1" applyBorder="1" applyAlignment="1">
      <alignment horizontal="center"/>
    </xf>
    <xf numFmtId="0" fontId="4" fillId="17" borderId="3" xfId="0" applyNumberFormat="1" applyFont="1" applyFill="1" applyBorder="1" applyAlignment="1">
      <alignment horizontal="center"/>
    </xf>
    <xf numFmtId="0" fontId="0" fillId="17" borderId="0" xfId="0" applyFill="1"/>
    <xf numFmtId="0" fontId="4" fillId="17" borderId="0" xfId="0" applyFont="1" applyFill="1" applyBorder="1" applyAlignment="1">
      <alignment horizontal="center"/>
    </xf>
    <xf numFmtId="0" fontId="4" fillId="17" borderId="4" xfId="0" applyNumberFormat="1" applyFont="1" applyFill="1" applyBorder="1" applyAlignment="1">
      <alignment horizontal="center"/>
    </xf>
    <xf numFmtId="0" fontId="6" fillId="17" borderId="0" xfId="0" applyFont="1" applyFill="1" applyBorder="1" applyAlignment="1"/>
    <xf numFmtId="49" fontId="0" fillId="17" borderId="0" xfId="0" applyNumberFormat="1" applyFill="1" applyBorder="1"/>
    <xf numFmtId="0" fontId="5" fillId="12" borderId="0" xfId="0" applyFont="1" applyFill="1" applyBorder="1" applyAlignment="1">
      <alignment horizontal="center"/>
    </xf>
    <xf numFmtId="0" fontId="4" fillId="12" borderId="0" xfId="0" quotePrefix="1" applyFont="1" applyFill="1" applyBorder="1" applyAlignment="1">
      <alignment horizontal="center"/>
    </xf>
    <xf numFmtId="0" fontId="5" fillId="12" borderId="0" xfId="0" applyFont="1" applyFill="1" applyBorder="1"/>
    <xf numFmtId="0" fontId="0" fillId="12" borderId="0" xfId="0" applyFill="1" applyAlignment="1">
      <alignment horizontal="center"/>
    </xf>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6" fillId="12" borderId="0" xfId="0" applyFont="1" applyFill="1" applyBorder="1" applyAlignment="1"/>
    <xf numFmtId="0" fontId="4" fillId="16" borderId="7" xfId="0" quotePrefix="1" applyFont="1" applyFill="1" applyBorder="1" applyAlignment="1">
      <alignment horizontal="center"/>
    </xf>
    <xf numFmtId="0" fontId="4" fillId="16" borderId="5" xfId="0" quotePrefix="1" applyFont="1" applyFill="1" applyBorder="1" applyAlignment="1">
      <alignment horizontal="center"/>
    </xf>
    <xf numFmtId="0" fontId="5" fillId="0" borderId="7" xfId="0" applyFont="1" applyFill="1" applyBorder="1"/>
    <xf numFmtId="0" fontId="5" fillId="0" borderId="5" xfId="0" applyFont="1" applyFill="1" applyBorder="1"/>
    <xf numFmtId="0" fontId="5" fillId="0" borderId="11" xfId="0" applyFont="1" applyFill="1" applyBorder="1"/>
    <xf numFmtId="0" fontId="0" fillId="0" borderId="8" xfId="0" applyBorder="1"/>
    <xf numFmtId="0" fontId="0" fillId="0" borderId="8" xfId="0" applyBorder="1" applyAlignment="1">
      <alignment horizontal="center"/>
    </xf>
    <xf numFmtId="0" fontId="0" fillId="0" borderId="7" xfId="0" applyBorder="1" applyAlignment="1">
      <alignment horizontal="center"/>
    </xf>
    <xf numFmtId="0" fontId="0" fillId="18" borderId="0" xfId="0" applyFill="1" applyBorder="1"/>
    <xf numFmtId="0" fontId="0" fillId="18" borderId="5" xfId="0" applyFill="1" applyBorder="1" applyAlignment="1">
      <alignment horizontal="center"/>
    </xf>
    <xf numFmtId="0" fontId="0" fillId="18" borderId="0" xfId="0" applyFill="1" applyBorder="1" applyAlignment="1">
      <alignment horizontal="center"/>
    </xf>
    <xf numFmtId="0" fontId="5" fillId="18" borderId="0" xfId="0" applyNumberFormat="1" applyFont="1" applyFill="1" applyBorder="1" applyAlignment="1">
      <alignment horizontal="center"/>
    </xf>
    <xf numFmtId="0" fontId="5" fillId="18" borderId="6" xfId="0" applyNumberFormat="1" applyFont="1" applyFill="1" applyBorder="1" applyAlignment="1">
      <alignment horizontal="center"/>
    </xf>
    <xf numFmtId="0" fontId="0" fillId="13" borderId="5" xfId="0" applyFill="1" applyBorder="1" applyAlignment="1">
      <alignment horizontal="center"/>
    </xf>
    <xf numFmtId="0" fontId="0" fillId="13" borderId="0" xfId="0" applyFill="1" applyBorder="1" applyAlignment="1">
      <alignment horizontal="center"/>
    </xf>
    <xf numFmtId="0" fontId="5" fillId="13" borderId="0" xfId="0" applyNumberFormat="1" applyFont="1" applyFill="1" applyBorder="1" applyAlignment="1">
      <alignment horizontal="center"/>
    </xf>
    <xf numFmtId="0" fontId="5" fillId="13" borderId="6" xfId="0" applyNumberFormat="1" applyFont="1" applyFill="1" applyBorder="1" applyAlignment="1">
      <alignment horizontal="center"/>
    </xf>
    <xf numFmtId="0" fontId="4" fillId="0" borderId="0" xfId="0" applyFont="1" applyBorder="1" applyAlignment="1">
      <alignment horizontal="center" textRotation="90" wrapText="1"/>
    </xf>
    <xf numFmtId="0" fontId="4" fillId="16" borderId="7" xfId="0" applyNumberFormat="1" applyFont="1" applyFill="1" applyBorder="1" applyAlignment="1">
      <alignment horizontal="center"/>
    </xf>
    <xf numFmtId="0" fontId="4" fillId="16" borderId="5" xfId="0" applyNumberFormat="1" applyFont="1" applyFill="1" applyBorder="1" applyAlignment="1">
      <alignment horizontal="center"/>
    </xf>
    <xf numFmtId="0" fontId="4" fillId="16" borderId="11" xfId="0" applyNumberFormat="1" applyFont="1" applyFill="1" applyBorder="1" applyAlignment="1">
      <alignment horizontal="center"/>
    </xf>
    <xf numFmtId="0" fontId="5" fillId="0" borderId="7" xfId="0" applyFont="1" applyFill="1" applyBorder="1" applyAlignment="1">
      <alignment horizontal="center"/>
    </xf>
    <xf numFmtId="0" fontId="5" fillId="0" borderId="5" xfId="0" applyFont="1" applyFill="1" applyBorder="1" applyAlignment="1">
      <alignment horizontal="center"/>
    </xf>
    <xf numFmtId="0" fontId="5" fillId="0" borderId="11" xfId="0" applyFont="1" applyFill="1" applyBorder="1" applyAlignment="1">
      <alignment horizontal="center"/>
    </xf>
    <xf numFmtId="0" fontId="5" fillId="17" borderId="0" xfId="0" applyFont="1" applyFill="1" applyBorder="1" applyAlignment="1">
      <alignment horizontal="center"/>
    </xf>
    <xf numFmtId="0" fontId="5" fillId="5" borderId="0" xfId="0" applyFont="1" applyFill="1" applyBorder="1" applyAlignment="1">
      <alignment horizontal="center"/>
    </xf>
    <xf numFmtId="0" fontId="0" fillId="21" borderId="0" xfId="0" applyFill="1"/>
    <xf numFmtId="0" fontId="4" fillId="21" borderId="0" xfId="0" applyFont="1" applyFill="1" applyBorder="1" applyAlignment="1">
      <alignment horizontal="center"/>
    </xf>
    <xf numFmtId="164" fontId="0" fillId="21" borderId="0" xfId="0" applyNumberFormat="1" applyFill="1" applyBorder="1" applyAlignment="1">
      <alignment horizontal="center"/>
    </xf>
    <xf numFmtId="0" fontId="4" fillId="21" borderId="4" xfId="0" applyNumberFormat="1" applyFont="1" applyFill="1" applyBorder="1" applyAlignment="1">
      <alignment horizontal="center"/>
    </xf>
    <xf numFmtId="0" fontId="5" fillId="21" borderId="5" xfId="0" applyFont="1" applyFill="1" applyBorder="1" applyAlignment="1">
      <alignment horizontal="center"/>
    </xf>
    <xf numFmtId="0" fontId="5" fillId="21" borderId="0" xfId="0" applyFont="1" applyFill="1" applyBorder="1" applyAlignment="1">
      <alignment horizontal="center"/>
    </xf>
    <xf numFmtId="0" fontId="6" fillId="22" borderId="0" xfId="0" applyFont="1" applyFill="1" applyBorder="1" applyAlignment="1"/>
    <xf numFmtId="164" fontId="0" fillId="22" borderId="0" xfId="0" applyNumberFormat="1" applyFill="1" applyBorder="1"/>
    <xf numFmtId="164" fontId="0" fillId="22" borderId="0" xfId="0" applyNumberFormat="1" applyFill="1" applyBorder="1" applyAlignment="1">
      <alignment horizontal="center"/>
    </xf>
    <xf numFmtId="0" fontId="4" fillId="22" borderId="0" xfId="0" applyNumberFormat="1" applyFont="1" applyFill="1" applyBorder="1" applyAlignment="1">
      <alignment horizontal="center"/>
    </xf>
    <xf numFmtId="0" fontId="5" fillId="22" borderId="0" xfId="0" applyFont="1" applyFill="1" applyBorder="1" applyAlignment="1">
      <alignment horizontal="center"/>
    </xf>
    <xf numFmtId="0" fontId="4" fillId="22" borderId="0" xfId="0" applyFont="1" applyFill="1" applyBorder="1" applyAlignment="1">
      <alignment horizontal="center"/>
    </xf>
    <xf numFmtId="0" fontId="5" fillId="22" borderId="0" xfId="0" applyFont="1" applyFill="1"/>
    <xf numFmtId="0" fontId="5" fillId="22" borderId="0" xfId="0" applyFont="1" applyFill="1" applyBorder="1"/>
    <xf numFmtId="0" fontId="4" fillId="22" borderId="2" xfId="0" applyNumberFormat="1" applyFont="1" applyFill="1" applyBorder="1" applyAlignment="1">
      <alignment horizontal="center"/>
    </xf>
    <xf numFmtId="0" fontId="5" fillId="22" borderId="5" xfId="0" applyFont="1" applyFill="1" applyBorder="1" applyAlignment="1">
      <alignment horizontal="center"/>
    </xf>
    <xf numFmtId="0" fontId="4" fillId="22" borderId="3" xfId="0" applyNumberFormat="1" applyFont="1" applyFill="1" applyBorder="1" applyAlignment="1">
      <alignment horizontal="center"/>
    </xf>
    <xf numFmtId="0" fontId="0" fillId="22" borderId="0" xfId="0" applyFill="1"/>
    <xf numFmtId="0" fontId="0" fillId="22" borderId="0" xfId="0" applyFill="1" applyBorder="1"/>
    <xf numFmtId="0" fontId="4" fillId="22" borderId="4" xfId="0" applyNumberFormat="1" applyFont="1" applyFill="1" applyBorder="1" applyAlignment="1">
      <alignment horizontal="center"/>
    </xf>
    <xf numFmtId="0" fontId="6" fillId="20" borderId="0" xfId="0" applyFont="1" applyFill="1" applyBorder="1" applyAlignment="1"/>
    <xf numFmtId="164" fontId="0" fillId="20" borderId="0" xfId="0" applyNumberFormat="1" applyFill="1" applyBorder="1"/>
    <xf numFmtId="164" fontId="0" fillId="20" borderId="0" xfId="0" applyNumberFormat="1" applyFill="1" applyBorder="1" applyAlignment="1">
      <alignment horizontal="center"/>
    </xf>
    <xf numFmtId="0" fontId="4" fillId="20" borderId="0" xfId="0" applyNumberFormat="1" applyFont="1" applyFill="1" applyBorder="1" applyAlignment="1">
      <alignment horizontal="center"/>
    </xf>
    <xf numFmtId="0" fontId="5" fillId="20" borderId="0" xfId="0" applyFont="1" applyFill="1" applyBorder="1" applyAlignment="1">
      <alignment horizontal="center"/>
    </xf>
    <xf numFmtId="0" fontId="4" fillId="20" borderId="0" xfId="0" quotePrefix="1" applyFont="1" applyFill="1" applyBorder="1" applyAlignment="1">
      <alignment horizontal="center"/>
    </xf>
    <xf numFmtId="0" fontId="5" fillId="20" borderId="0" xfId="0" applyFont="1" applyFill="1" applyBorder="1"/>
    <xf numFmtId="0" fontId="5" fillId="20" borderId="0" xfId="0" applyFont="1" applyFill="1" applyAlignment="1">
      <alignment horizontal="center"/>
    </xf>
    <xf numFmtId="0" fontId="4" fillId="20" borderId="2" xfId="0" applyNumberFormat="1" applyFont="1" applyFill="1" applyBorder="1" applyAlignment="1">
      <alignment horizontal="center"/>
    </xf>
    <xf numFmtId="0" fontId="5" fillId="20" borderId="5" xfId="0" applyFont="1" applyFill="1" applyBorder="1" applyAlignment="1">
      <alignment horizontal="center"/>
    </xf>
    <xf numFmtId="0" fontId="4" fillId="20" borderId="3" xfId="0" applyNumberFormat="1" applyFont="1" applyFill="1" applyBorder="1" applyAlignment="1">
      <alignment horizontal="center"/>
    </xf>
    <xf numFmtId="0" fontId="0" fillId="20" borderId="0" xfId="0" applyFill="1" applyBorder="1"/>
    <xf numFmtId="0" fontId="4" fillId="20" borderId="0" xfId="0" applyFont="1" applyFill="1" applyBorder="1" applyAlignment="1">
      <alignment horizontal="center"/>
    </xf>
    <xf numFmtId="0" fontId="4" fillId="20" borderId="4" xfId="0" applyNumberFormat="1" applyFont="1" applyFill="1" applyBorder="1" applyAlignment="1">
      <alignment horizontal="center"/>
    </xf>
    <xf numFmtId="0" fontId="4" fillId="10" borderId="0" xfId="0" applyNumberFormat="1" applyFont="1" applyFill="1" applyBorder="1" applyAlignment="1">
      <alignment horizontal="center"/>
    </xf>
    <xf numFmtId="0" fontId="5" fillId="10" borderId="0" xfId="0" applyFont="1" applyFill="1" applyBorder="1" applyAlignment="1">
      <alignment horizontal="center"/>
    </xf>
    <xf numFmtId="0" fontId="4" fillId="10" borderId="0" xfId="0" quotePrefix="1" applyFont="1" applyFill="1" applyBorder="1" applyAlignment="1">
      <alignment horizontal="center"/>
    </xf>
    <xf numFmtId="0" fontId="5" fillId="10" borderId="0" xfId="0" applyFont="1" applyFill="1" applyAlignment="1">
      <alignment horizontal="center"/>
    </xf>
    <xf numFmtId="0" fontId="6" fillId="23" borderId="0" xfId="0" applyFont="1" applyFill="1" applyBorder="1" applyAlignment="1"/>
    <xf numFmtId="164" fontId="0" fillId="23" borderId="0" xfId="0" applyNumberFormat="1" applyFill="1" applyBorder="1"/>
    <xf numFmtId="164" fontId="0" fillId="23" borderId="0" xfId="0" applyNumberFormat="1" applyFill="1" applyBorder="1" applyAlignment="1">
      <alignment horizontal="center"/>
    </xf>
    <xf numFmtId="0" fontId="4" fillId="23" borderId="0" xfId="0" applyNumberFormat="1" applyFont="1" applyFill="1" applyBorder="1" applyAlignment="1">
      <alignment horizontal="center"/>
    </xf>
    <xf numFmtId="0" fontId="5" fillId="23" borderId="0" xfId="0" applyFont="1" applyFill="1" applyBorder="1" applyAlignment="1">
      <alignment horizontal="center"/>
    </xf>
    <xf numFmtId="0" fontId="4" fillId="23" borderId="0" xfId="0" quotePrefix="1" applyFont="1" applyFill="1" applyBorder="1" applyAlignment="1">
      <alignment horizontal="center"/>
    </xf>
    <xf numFmtId="0" fontId="5" fillId="23" borderId="0" xfId="0" applyFont="1" applyFill="1" applyBorder="1"/>
    <xf numFmtId="0" fontId="5" fillId="23" borderId="0" xfId="0" applyFont="1" applyFill="1" applyAlignment="1">
      <alignment horizontal="center"/>
    </xf>
    <xf numFmtId="0" fontId="4" fillId="23" borderId="2" xfId="0" applyNumberFormat="1" applyFont="1" applyFill="1" applyBorder="1" applyAlignment="1">
      <alignment horizontal="center"/>
    </xf>
    <xf numFmtId="0" fontId="5" fillId="23" borderId="5" xfId="0" applyFont="1" applyFill="1" applyBorder="1" applyAlignment="1">
      <alignment horizontal="center"/>
    </xf>
    <xf numFmtId="0" fontId="4" fillId="23" borderId="3" xfId="0" applyNumberFormat="1" applyFont="1" applyFill="1" applyBorder="1" applyAlignment="1">
      <alignment horizontal="center"/>
    </xf>
    <xf numFmtId="0" fontId="0" fillId="23" borderId="0" xfId="0" applyFill="1" applyBorder="1"/>
    <xf numFmtId="0" fontId="4" fillId="23" borderId="0" xfId="0" applyFont="1" applyFill="1" applyBorder="1" applyAlignment="1">
      <alignment horizontal="center"/>
    </xf>
    <xf numFmtId="0" fontId="4" fillId="23" borderId="4" xfId="0" applyNumberFormat="1" applyFont="1" applyFill="1" applyBorder="1" applyAlignment="1">
      <alignment horizontal="center"/>
    </xf>
    <xf numFmtId="0" fontId="6" fillId="19" borderId="0" xfId="0" applyFont="1" applyFill="1" applyBorder="1" applyAlignment="1"/>
    <xf numFmtId="164" fontId="0" fillId="19" borderId="0" xfId="0" applyNumberFormat="1" applyFill="1" applyBorder="1"/>
    <xf numFmtId="164" fontId="0" fillId="19" borderId="0" xfId="0" applyNumberFormat="1" applyFill="1" applyBorder="1" applyAlignment="1">
      <alignment horizontal="center"/>
    </xf>
    <xf numFmtId="0" fontId="4" fillId="19" borderId="0" xfId="0" applyNumberFormat="1" applyFont="1" applyFill="1" applyBorder="1" applyAlignment="1">
      <alignment horizontal="center"/>
    </xf>
    <xf numFmtId="0" fontId="5" fillId="19" borderId="0" xfId="0" applyFont="1" applyFill="1" applyBorder="1" applyAlignment="1">
      <alignment horizontal="center"/>
    </xf>
    <xf numFmtId="0" fontId="4" fillId="19" borderId="0" xfId="0" quotePrefix="1" applyFont="1" applyFill="1" applyBorder="1" applyAlignment="1">
      <alignment horizontal="center"/>
    </xf>
    <xf numFmtId="0" fontId="5" fillId="19" borderId="0" xfId="0" applyFont="1" applyFill="1" applyBorder="1"/>
    <xf numFmtId="0" fontId="5" fillId="19" borderId="0" xfId="0" applyFont="1" applyFill="1" applyAlignment="1">
      <alignment horizontal="center"/>
    </xf>
    <xf numFmtId="0" fontId="4" fillId="19" borderId="2" xfId="0" applyNumberFormat="1" applyFont="1" applyFill="1" applyBorder="1" applyAlignment="1">
      <alignment horizontal="center"/>
    </xf>
    <xf numFmtId="0" fontId="4" fillId="19" borderId="3" xfId="0" applyNumberFormat="1" applyFont="1" applyFill="1" applyBorder="1" applyAlignment="1">
      <alignment horizontal="center"/>
    </xf>
    <xf numFmtId="0" fontId="4" fillId="19" borderId="0" xfId="0" applyFont="1" applyFill="1" applyBorder="1" applyAlignment="1">
      <alignment horizontal="center"/>
    </xf>
    <xf numFmtId="0" fontId="4" fillId="19" borderId="4" xfId="0" applyNumberFormat="1" applyFont="1" applyFill="1" applyBorder="1" applyAlignment="1">
      <alignment horizontal="center"/>
    </xf>
    <xf numFmtId="0" fontId="5" fillId="4" borderId="0" xfId="0" applyFont="1" applyFill="1" applyBorder="1" applyAlignment="1">
      <alignment horizontal="center"/>
    </xf>
    <xf numFmtId="0" fontId="5" fillId="9" borderId="0" xfId="0" applyFont="1" applyFill="1" applyBorder="1" applyAlignment="1">
      <alignment horizontal="center"/>
    </xf>
    <xf numFmtId="0" fontId="5" fillId="7" borderId="0" xfId="0" applyFont="1" applyFill="1" applyBorder="1" applyAlignment="1">
      <alignment horizontal="center"/>
    </xf>
    <xf numFmtId="0" fontId="5" fillId="6" borderId="0" xfId="0" applyFont="1" applyFill="1" applyBorder="1" applyAlignment="1">
      <alignment horizontal="center"/>
    </xf>
    <xf numFmtId="0" fontId="4" fillId="19" borderId="5" xfId="0" applyFont="1" applyFill="1" applyBorder="1" applyAlignment="1">
      <alignment horizontal="center" vertical="center" wrapText="1"/>
    </xf>
    <xf numFmtId="0" fontId="4" fillId="19" borderId="3" xfId="0" applyFont="1" applyFill="1" applyBorder="1" applyAlignment="1">
      <alignment horizontal="center"/>
    </xf>
    <xf numFmtId="164" fontId="4" fillId="19" borderId="3" xfId="0" applyNumberFormat="1" applyFont="1" applyFill="1" applyBorder="1" applyAlignment="1">
      <alignment horizontal="center"/>
    </xf>
    <xf numFmtId="0" fontId="4" fillId="23" borderId="5" xfId="0" applyFont="1" applyFill="1" applyBorder="1" applyAlignment="1">
      <alignment horizontal="center" vertical="center" wrapText="1"/>
    </xf>
    <xf numFmtId="0" fontId="4" fillId="23" borderId="3" xfId="0" applyFont="1" applyFill="1" applyBorder="1" applyAlignment="1">
      <alignment horizontal="center"/>
    </xf>
    <xf numFmtId="164" fontId="4" fillId="23" borderId="3" xfId="0" applyNumberFormat="1" applyFont="1" applyFill="1" applyBorder="1" applyAlignment="1">
      <alignment horizontal="center"/>
    </xf>
    <xf numFmtId="49" fontId="4" fillId="10" borderId="3" xfId="0" applyNumberFormat="1" applyFont="1" applyFill="1" applyBorder="1" applyAlignment="1">
      <alignment horizontal="center"/>
    </xf>
    <xf numFmtId="0" fontId="4" fillId="22" borderId="5" xfId="0" applyFont="1" applyFill="1" applyBorder="1" applyAlignment="1">
      <alignment horizontal="center" vertical="center" wrapText="1"/>
    </xf>
    <xf numFmtId="0" fontId="4" fillId="22" borderId="3" xfId="0" applyFont="1" applyFill="1" applyBorder="1" applyAlignment="1">
      <alignment horizontal="center"/>
    </xf>
    <xf numFmtId="164" fontId="4" fillId="22" borderId="3" xfId="0" applyNumberFormat="1" applyFont="1" applyFill="1" applyBorder="1" applyAlignment="1">
      <alignment horizontal="center"/>
    </xf>
    <xf numFmtId="0" fontId="4" fillId="21" borderId="5" xfId="0" applyFont="1" applyFill="1" applyBorder="1" applyAlignment="1">
      <alignment horizontal="center" vertical="center" wrapText="1"/>
    </xf>
    <xf numFmtId="0" fontId="4" fillId="21" borderId="3" xfId="0" applyFont="1" applyFill="1" applyBorder="1" applyAlignment="1">
      <alignment horizontal="center"/>
    </xf>
    <xf numFmtId="164" fontId="4" fillId="21" borderId="3" xfId="0" applyNumberFormat="1" applyFont="1" applyFill="1" applyBorder="1" applyAlignment="1">
      <alignment horizontal="center"/>
    </xf>
    <xf numFmtId="0" fontId="4" fillId="19" borderId="13" xfId="0" applyFont="1" applyFill="1" applyBorder="1" applyAlignment="1">
      <alignment horizontal="center" vertical="center"/>
    </xf>
    <xf numFmtId="0" fontId="4" fillId="23" borderId="13" xfId="0" applyFont="1" applyFill="1" applyBorder="1" applyAlignment="1">
      <alignment horizontal="center" vertical="center"/>
    </xf>
    <xf numFmtId="0" fontId="4" fillId="20" borderId="13" xfId="0" applyFont="1" applyFill="1" applyBorder="1" applyAlignment="1">
      <alignment horizontal="center" vertical="center"/>
    </xf>
    <xf numFmtId="0" fontId="4" fillId="22" borderId="13" xfId="0" applyFont="1" applyFill="1" applyBorder="1" applyAlignment="1">
      <alignment horizontal="center" vertical="center"/>
    </xf>
    <xf numFmtId="0" fontId="4" fillId="21" borderId="13" xfId="0" applyFont="1" applyFill="1" applyBorder="1" applyAlignment="1">
      <alignment horizontal="center" vertical="center"/>
    </xf>
    <xf numFmtId="49" fontId="0" fillId="0" borderId="8" xfId="0" applyNumberFormat="1" applyBorder="1" applyAlignment="1">
      <alignment horizontal="center"/>
    </xf>
    <xf numFmtId="49" fontId="0" fillId="18" borderId="0" xfId="0" applyNumberFormat="1" applyFill="1" applyBorder="1" applyAlignment="1">
      <alignment horizontal="center"/>
    </xf>
    <xf numFmtId="49" fontId="0" fillId="13" borderId="0" xfId="0" applyNumberFormat="1" applyFill="1" applyBorder="1" applyAlignment="1">
      <alignment horizontal="center"/>
    </xf>
    <xf numFmtId="49" fontId="0" fillId="0" borderId="1" xfId="0" applyNumberFormat="1" applyBorder="1" applyAlignment="1">
      <alignment horizontal="center"/>
    </xf>
    <xf numFmtId="0" fontId="5" fillId="10" borderId="5" xfId="0" applyFont="1" applyFill="1" applyBorder="1" applyAlignment="1">
      <alignment horizontal="center"/>
    </xf>
    <xf numFmtId="0" fontId="5" fillId="19" borderId="5" xfId="0" applyFont="1" applyFill="1" applyBorder="1" applyAlignment="1">
      <alignment horizontal="center"/>
    </xf>
    <xf numFmtId="164" fontId="0" fillId="12" borderId="0" xfId="0" applyNumberFormat="1" applyFill="1" applyBorder="1" applyAlignment="1">
      <alignment horizontal="center"/>
    </xf>
    <xf numFmtId="0" fontId="4" fillId="12" borderId="0" xfId="0" applyNumberFormat="1" applyFont="1" applyFill="1" applyBorder="1" applyAlignment="1">
      <alignment horizontal="center"/>
    </xf>
    <xf numFmtId="0" fontId="5" fillId="12" borderId="5" xfId="0" applyFont="1" applyFill="1" applyBorder="1" applyAlignment="1">
      <alignment horizontal="center"/>
    </xf>
    <xf numFmtId="164" fontId="0" fillId="4" borderId="0" xfId="0" applyNumberFormat="1" applyFill="1" applyBorder="1" applyAlignment="1">
      <alignment horizontal="center"/>
    </xf>
    <xf numFmtId="0" fontId="4" fillId="4" borderId="0" xfId="0" applyNumberFormat="1" applyFont="1" applyFill="1" applyBorder="1" applyAlignment="1">
      <alignment horizontal="center"/>
    </xf>
    <xf numFmtId="164" fontId="0" fillId="9" borderId="0" xfId="0" applyNumberFormat="1" applyFill="1" applyBorder="1" applyAlignment="1">
      <alignment horizontal="center"/>
    </xf>
    <xf numFmtId="0" fontId="4" fillId="9" borderId="0" xfId="0" applyNumberFormat="1" applyFont="1" applyFill="1" applyBorder="1" applyAlignment="1">
      <alignment horizontal="center"/>
    </xf>
    <xf numFmtId="0" fontId="4" fillId="7" borderId="0" xfId="0" applyNumberFormat="1" applyFont="1" applyFill="1" applyBorder="1" applyAlignment="1">
      <alignment horizontal="center"/>
    </xf>
    <xf numFmtId="0" fontId="0" fillId="7" borderId="0" xfId="0" applyFill="1" applyBorder="1" applyAlignment="1">
      <alignment horizontal="center"/>
    </xf>
    <xf numFmtId="0" fontId="4" fillId="6" borderId="0" xfId="0" applyNumberFormat="1" applyFont="1" applyFill="1" applyBorder="1" applyAlignment="1">
      <alignment horizontal="center"/>
    </xf>
    <xf numFmtId="0" fontId="0" fillId="6" borderId="0" xfId="0" applyFill="1" applyBorder="1" applyAlignment="1">
      <alignment horizontal="center"/>
    </xf>
    <xf numFmtId="49" fontId="0" fillId="6" borderId="0" xfId="0" applyNumberFormat="1" applyFill="1" applyBorder="1" applyAlignment="1">
      <alignment horizontal="center"/>
    </xf>
    <xf numFmtId="0" fontId="14" fillId="6" borderId="0" xfId="0" applyFont="1" applyFill="1" applyBorder="1" applyAlignment="1">
      <alignment horizontal="center"/>
    </xf>
    <xf numFmtId="0" fontId="4" fillId="8" borderId="8" xfId="0" applyFont="1" applyFill="1" applyBorder="1" applyAlignment="1">
      <alignment horizontal="center"/>
    </xf>
    <xf numFmtId="164" fontId="4" fillId="8" borderId="9" xfId="0" applyNumberFormat="1" applyFont="1" applyFill="1" applyBorder="1" applyAlignment="1">
      <alignment horizontal="center"/>
    </xf>
    <xf numFmtId="0" fontId="4" fillId="5" borderId="0" xfId="0" applyFont="1" applyFill="1" applyAlignment="1">
      <alignment horizontal="center"/>
    </xf>
    <xf numFmtId="164" fontId="4" fillId="5" borderId="6" xfId="0" applyNumberFormat="1" applyFont="1" applyFill="1" applyBorder="1" applyAlignment="1">
      <alignment horizontal="center"/>
    </xf>
    <xf numFmtId="0" fontId="4" fillId="11" borderId="0" xfId="0" applyFont="1" applyFill="1" applyAlignment="1">
      <alignment horizontal="center"/>
    </xf>
    <xf numFmtId="164" fontId="4" fillId="11" borderId="6" xfId="0" applyNumberFormat="1" applyFont="1" applyFill="1" applyBorder="1" applyAlignment="1">
      <alignment horizontal="center"/>
    </xf>
    <xf numFmtId="0" fontId="4" fillId="10" borderId="0" xfId="0" applyFont="1" applyFill="1" applyAlignment="1">
      <alignment horizontal="center"/>
    </xf>
    <xf numFmtId="164" fontId="4" fillId="10" borderId="6" xfId="0" applyNumberFormat="1" applyFont="1" applyFill="1" applyBorder="1" applyAlignment="1">
      <alignment horizontal="center"/>
    </xf>
    <xf numFmtId="0" fontId="4" fillId="12" borderId="0" xfId="0" applyFont="1" applyFill="1" applyAlignment="1">
      <alignment horizontal="center"/>
    </xf>
    <xf numFmtId="164" fontId="4" fillId="12" borderId="6" xfId="0" applyNumberFormat="1" applyFont="1" applyFill="1" applyBorder="1" applyAlignment="1">
      <alignment horizontal="center"/>
    </xf>
    <xf numFmtId="0" fontId="4" fillId="4" borderId="0" xfId="0" applyFont="1" applyFill="1" applyAlignment="1">
      <alignment horizontal="center"/>
    </xf>
    <xf numFmtId="164" fontId="4" fillId="4" borderId="6" xfId="0" applyNumberFormat="1" applyFont="1" applyFill="1" applyBorder="1" applyAlignment="1">
      <alignment horizontal="center"/>
    </xf>
    <xf numFmtId="0" fontId="4" fillId="9" borderId="0" xfId="0" applyFont="1" applyFill="1" applyAlignment="1">
      <alignment horizontal="center"/>
    </xf>
    <xf numFmtId="164" fontId="4" fillId="9" borderId="6" xfId="0" applyNumberFormat="1" applyFont="1" applyFill="1" applyBorder="1" applyAlignment="1">
      <alignment horizontal="center"/>
    </xf>
    <xf numFmtId="164" fontId="4" fillId="7" borderId="6" xfId="0" applyNumberFormat="1" applyFont="1" applyFill="1" applyBorder="1" applyAlignment="1">
      <alignment horizontal="center"/>
    </xf>
    <xf numFmtId="0" fontId="4" fillId="6" borderId="1" xfId="0" applyFont="1" applyFill="1" applyBorder="1" applyAlignment="1">
      <alignment horizontal="center"/>
    </xf>
    <xf numFmtId="164" fontId="4" fillId="6" borderId="10" xfId="0" applyNumberFormat="1" applyFont="1" applyFill="1" applyBorder="1" applyAlignment="1">
      <alignment horizontal="center"/>
    </xf>
    <xf numFmtId="0" fontId="4" fillId="21" borderId="0" xfId="0" applyFont="1" applyFill="1" applyAlignment="1">
      <alignment horizontal="center"/>
    </xf>
    <xf numFmtId="164" fontId="4" fillId="21" borderId="6" xfId="0" applyNumberFormat="1" applyFont="1" applyFill="1" applyBorder="1" applyAlignment="1">
      <alignment horizontal="center"/>
    </xf>
    <xf numFmtId="0" fontId="4" fillId="22" borderId="0" xfId="0" applyFont="1" applyFill="1" applyAlignment="1">
      <alignment horizontal="center"/>
    </xf>
    <xf numFmtId="164" fontId="4" fillId="22" borderId="6" xfId="0" applyNumberFormat="1" applyFont="1" applyFill="1" applyBorder="1" applyAlignment="1">
      <alignment horizontal="center"/>
    </xf>
    <xf numFmtId="0" fontId="4" fillId="23" borderId="0" xfId="0" applyFont="1" applyFill="1" applyAlignment="1">
      <alignment horizontal="center"/>
    </xf>
    <xf numFmtId="164" fontId="4" fillId="23" borderId="6" xfId="0" applyNumberFormat="1" applyFont="1" applyFill="1" applyBorder="1" applyAlignment="1">
      <alignment horizontal="center"/>
    </xf>
    <xf numFmtId="0" fontId="4" fillId="19" borderId="0" xfId="0" applyFont="1" applyFill="1" applyAlignment="1">
      <alignment horizontal="center"/>
    </xf>
    <xf numFmtId="164" fontId="4" fillId="19" borderId="6" xfId="0" applyNumberFormat="1" applyFont="1" applyFill="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7" borderId="8" xfId="0" applyFont="1" applyFill="1" applyBorder="1" applyAlignment="1">
      <alignment horizontal="center" vertical="center"/>
    </xf>
    <xf numFmtId="0" fontId="4" fillId="9"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19" borderId="8" xfId="0" applyFont="1" applyFill="1" applyBorder="1" applyAlignment="1">
      <alignment horizontal="center" vertical="center"/>
    </xf>
    <xf numFmtId="0" fontId="4" fillId="23" borderId="8" xfId="0" applyFont="1" applyFill="1" applyBorder="1" applyAlignment="1">
      <alignment horizontal="center" vertical="center"/>
    </xf>
    <xf numFmtId="0" fontId="4" fillId="22" borderId="8" xfId="0" applyFont="1" applyFill="1" applyBorder="1" applyAlignment="1">
      <alignment horizontal="center" vertical="center"/>
    </xf>
    <xf numFmtId="0" fontId="4" fillId="21"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20"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8" borderId="9" xfId="0" applyFont="1" applyFill="1" applyBorder="1" applyAlignment="1">
      <alignment horizontal="center" vertical="center"/>
    </xf>
    <xf numFmtId="0" fontId="0" fillId="0" borderId="7" xfId="0" applyBorder="1"/>
    <xf numFmtId="0" fontId="0" fillId="0" borderId="5" xfId="0" applyBorder="1"/>
    <xf numFmtId="0" fontId="0" fillId="0" borderId="11" xfId="0" applyBorder="1"/>
    <xf numFmtId="49" fontId="0" fillId="0" borderId="1" xfId="0" applyNumberFormat="1" applyBorder="1"/>
    <xf numFmtId="49" fontId="4" fillId="0" borderId="0" xfId="0" applyNumberFormat="1" applyFont="1" applyBorder="1" applyAlignment="1">
      <alignment horizontal="center"/>
    </xf>
    <xf numFmtId="0" fontId="4" fillId="0" borderId="0" xfId="0" applyFont="1" applyBorder="1"/>
    <xf numFmtId="49" fontId="4" fillId="0" borderId="8" xfId="0" applyNumberFormat="1" applyFont="1" applyBorder="1"/>
    <xf numFmtId="0" fontId="4" fillId="0" borderId="0" xfId="0" applyFont="1"/>
    <xf numFmtId="49" fontId="4" fillId="0" borderId="0" xfId="0" applyNumberFormat="1" applyFont="1" applyAlignment="1">
      <alignment horizontal="center"/>
    </xf>
    <xf numFmtId="49" fontId="0" fillId="0" borderId="0" xfId="0" applyNumberFormat="1" applyAlignment="1">
      <alignment horizontal="center"/>
    </xf>
    <xf numFmtId="0" fontId="4" fillId="6" borderId="0" xfId="0" applyFont="1" applyFill="1" applyBorder="1" applyAlignment="1">
      <alignment horizontal="center"/>
    </xf>
    <xf numFmtId="0" fontId="4" fillId="7" borderId="0" xfId="0" applyFont="1" applyFill="1" applyBorder="1" applyAlignment="1">
      <alignment horizontal="center"/>
    </xf>
    <xf numFmtId="0" fontId="5" fillId="0" borderId="0" xfId="0" applyFont="1" applyAlignment="1">
      <alignment horizontal="center"/>
    </xf>
    <xf numFmtId="49" fontId="5" fillId="0" borderId="0" xfId="0" applyNumberFormat="1" applyFont="1" applyAlignment="1">
      <alignment horizontal="center"/>
    </xf>
    <xf numFmtId="0" fontId="5" fillId="0" borderId="6" xfId="0" applyFont="1" applyBorder="1" applyAlignment="1">
      <alignment horizontal="center"/>
    </xf>
    <xf numFmtId="0" fontId="5" fillId="0" borderId="1" xfId="0" applyFont="1" applyBorder="1" applyAlignment="1">
      <alignment horizontal="center"/>
    </xf>
    <xf numFmtId="0" fontId="5" fillId="0" borderId="10" xfId="0" applyFont="1" applyBorder="1" applyAlignment="1">
      <alignment horizontal="center"/>
    </xf>
    <xf numFmtId="165" fontId="5" fillId="0" borderId="1" xfId="0" applyNumberFormat="1" applyFont="1" applyBorder="1" applyAlignment="1">
      <alignment horizontal="center"/>
    </xf>
    <xf numFmtId="2" fontId="0" fillId="0" borderId="1" xfId="0" applyNumberFormat="1" applyBorder="1" applyAlignment="1">
      <alignment horizontal="center"/>
    </xf>
    <xf numFmtId="1" fontId="8" fillId="0" borderId="0" xfId="0" applyNumberFormat="1" applyFont="1" applyAlignment="1">
      <alignment horizontal="center"/>
    </xf>
    <xf numFmtId="164" fontId="4" fillId="3" borderId="13" xfId="2" applyNumberFormat="1" applyFont="1" applyFill="1" applyBorder="1" applyAlignment="1">
      <alignment horizontal="center" vertical="center" wrapText="1"/>
    </xf>
    <xf numFmtId="0" fontId="4" fillId="24" borderId="13" xfId="0" applyFont="1" applyFill="1" applyBorder="1" applyAlignment="1">
      <alignment horizontal="center" vertical="center"/>
    </xf>
    <xf numFmtId="0" fontId="4" fillId="13" borderId="13" xfId="0" applyFont="1" applyFill="1" applyBorder="1" applyAlignment="1">
      <alignment horizontal="center" vertical="center"/>
    </xf>
    <xf numFmtId="0" fontId="4" fillId="4" borderId="12" xfId="0" applyFont="1" applyFill="1" applyBorder="1" applyAlignment="1">
      <alignment horizontal="center" vertical="center" wrapText="1"/>
    </xf>
    <xf numFmtId="0" fontId="5" fillId="0" borderId="0" xfId="2" applyAlignment="1">
      <alignment horizontal="center" vertical="center"/>
    </xf>
    <xf numFmtId="0" fontId="5" fillId="0" borderId="0" xfId="2" applyAlignment="1">
      <alignment horizontal="center"/>
    </xf>
    <xf numFmtId="0" fontId="4" fillId="8" borderId="7" xfId="2" applyFont="1" applyFill="1" applyBorder="1" applyAlignment="1">
      <alignment horizontal="center" vertical="center" wrapText="1"/>
    </xf>
    <xf numFmtId="164" fontId="4" fillId="8" borderId="9" xfId="2" applyNumberFormat="1" applyFont="1" applyFill="1" applyBorder="1" applyAlignment="1">
      <alignment horizontal="center"/>
    </xf>
    <xf numFmtId="0" fontId="4" fillId="5" borderId="5" xfId="2" applyFont="1" applyFill="1" applyBorder="1" applyAlignment="1">
      <alignment horizontal="center" vertical="center" wrapText="1"/>
    </xf>
    <xf numFmtId="164" fontId="4" fillId="5" borderId="6" xfId="2" applyNumberFormat="1" applyFont="1" applyFill="1" applyBorder="1" applyAlignment="1">
      <alignment horizontal="center"/>
    </xf>
    <xf numFmtId="164" fontId="4" fillId="13" borderId="6" xfId="2" applyNumberFormat="1" applyFont="1" applyFill="1" applyBorder="1" applyAlignment="1">
      <alignment horizontal="center"/>
    </xf>
    <xf numFmtId="0" fontId="0" fillId="4" borderId="6" xfId="0" applyFill="1" applyBorder="1" applyAlignment="1">
      <alignment horizontal="center"/>
    </xf>
    <xf numFmtId="0" fontId="4" fillId="24" borderId="5" xfId="2" applyFont="1" applyFill="1" applyBorder="1" applyAlignment="1">
      <alignment horizontal="center" vertical="center" wrapText="1"/>
    </xf>
    <xf numFmtId="164" fontId="4" fillId="24" borderId="6" xfId="2" applyNumberFormat="1" applyFont="1" applyFill="1" applyBorder="1" applyAlignment="1">
      <alignment horizontal="center"/>
    </xf>
    <xf numFmtId="0" fontId="4" fillId="12" borderId="5" xfId="2" applyFont="1" applyFill="1" applyBorder="1" applyAlignment="1">
      <alignment horizontal="center" vertical="center" wrapText="1"/>
    </xf>
    <xf numFmtId="164" fontId="4" fillId="12" borderId="6" xfId="2" applyNumberFormat="1" applyFont="1" applyFill="1" applyBorder="1" applyAlignment="1">
      <alignment horizontal="center"/>
    </xf>
    <xf numFmtId="0" fontId="4" fillId="4" borderId="5" xfId="2" applyFont="1" applyFill="1" applyBorder="1" applyAlignment="1">
      <alignment horizontal="center" vertical="center" wrapText="1"/>
    </xf>
    <xf numFmtId="164" fontId="4" fillId="4" borderId="6" xfId="2" applyNumberFormat="1" applyFont="1" applyFill="1" applyBorder="1" applyAlignment="1">
      <alignment horizontal="center"/>
    </xf>
    <xf numFmtId="0" fontId="4" fillId="9" borderId="5" xfId="2" applyFont="1" applyFill="1" applyBorder="1" applyAlignment="1">
      <alignment horizontal="center" vertical="center" wrapText="1"/>
    </xf>
    <xf numFmtId="164" fontId="4" fillId="9" borderId="6" xfId="2" applyNumberFormat="1" applyFont="1" applyFill="1" applyBorder="1" applyAlignment="1">
      <alignment horizontal="center"/>
    </xf>
    <xf numFmtId="0" fontId="4" fillId="7" borderId="5" xfId="2" applyFont="1" applyFill="1" applyBorder="1" applyAlignment="1">
      <alignment horizontal="center" vertical="center" wrapText="1"/>
    </xf>
    <xf numFmtId="164" fontId="4" fillId="7" borderId="6" xfId="2" applyNumberFormat="1" applyFont="1" applyFill="1" applyBorder="1" applyAlignment="1">
      <alignment horizontal="center"/>
    </xf>
    <xf numFmtId="0" fontId="4" fillId="6" borderId="11" xfId="2" applyFont="1" applyFill="1" applyBorder="1" applyAlignment="1">
      <alignment horizontal="center" vertical="center" wrapText="1"/>
    </xf>
    <xf numFmtId="164" fontId="4" fillId="6" borderId="10" xfId="2" applyNumberFormat="1" applyFont="1" applyFill="1" applyBorder="1" applyAlignment="1">
      <alignment horizontal="center"/>
    </xf>
    <xf numFmtId="0" fontId="5" fillId="0" borderId="1" xfId="2" applyBorder="1" applyAlignment="1">
      <alignment horizontal="center"/>
    </xf>
    <xf numFmtId="1" fontId="8" fillId="0" borderId="14" xfId="0" applyNumberFormat="1" applyFont="1" applyBorder="1" applyAlignment="1">
      <alignment horizontal="center"/>
    </xf>
    <xf numFmtId="164" fontId="5" fillId="5" borderId="0" xfId="0" applyNumberFormat="1" applyFont="1" applyFill="1" applyBorder="1" applyAlignment="1">
      <alignment horizontal="center"/>
    </xf>
    <xf numFmtId="0" fontId="4" fillId="19" borderId="5" xfId="2" applyFont="1" applyFill="1" applyBorder="1" applyAlignment="1">
      <alignment horizontal="center" vertical="center" wrapText="1"/>
    </xf>
    <xf numFmtId="164" fontId="4" fillId="19" borderId="6" xfId="2" applyNumberFormat="1" applyFont="1" applyFill="1" applyBorder="1" applyAlignment="1">
      <alignment horizontal="center"/>
    </xf>
    <xf numFmtId="0" fontId="4" fillId="23" borderId="5" xfId="2" applyFont="1" applyFill="1" applyBorder="1" applyAlignment="1">
      <alignment horizontal="center" vertical="center" wrapText="1"/>
    </xf>
    <xf numFmtId="164" fontId="4" fillId="23" borderId="6" xfId="2" applyNumberFormat="1" applyFont="1" applyFill="1" applyBorder="1" applyAlignment="1">
      <alignment horizontal="center"/>
    </xf>
    <xf numFmtId="0" fontId="4" fillId="22" borderId="5" xfId="2" applyFont="1" applyFill="1" applyBorder="1" applyAlignment="1">
      <alignment horizontal="center" vertical="center" wrapText="1"/>
    </xf>
    <xf numFmtId="164" fontId="4" fillId="22" borderId="6" xfId="2" applyNumberFormat="1" applyFont="1" applyFill="1" applyBorder="1" applyAlignment="1">
      <alignment horizontal="center"/>
    </xf>
    <xf numFmtId="0" fontId="4" fillId="21" borderId="5" xfId="2" applyFont="1" applyFill="1" applyBorder="1" applyAlignment="1">
      <alignment horizontal="center" vertical="center" wrapText="1"/>
    </xf>
    <xf numFmtId="164" fontId="4" fillId="21" borderId="6" xfId="2" applyNumberFormat="1" applyFont="1" applyFill="1" applyBorder="1" applyAlignment="1">
      <alignment horizontal="center"/>
    </xf>
    <xf numFmtId="1" fontId="8" fillId="0" borderId="11" xfId="0" applyNumberFormat="1" applyFont="1" applyBorder="1" applyAlignment="1">
      <alignment horizontal="center"/>
    </xf>
    <xf numFmtId="0" fontId="0" fillId="0" borderId="9" xfId="0" applyBorder="1"/>
    <xf numFmtId="0" fontId="0" fillId="0" borderId="6" xfId="0" applyBorder="1"/>
    <xf numFmtId="0" fontId="5" fillId="0" borderId="0" xfId="0" applyFont="1" applyBorder="1"/>
    <xf numFmtId="0" fontId="5" fillId="0" borderId="6" xfId="0" applyFont="1" applyBorder="1"/>
    <xf numFmtId="164" fontId="0" fillId="0" borderId="8" xfId="0" applyNumberFormat="1" applyBorder="1" applyAlignment="1">
      <alignment horizontal="center"/>
    </xf>
    <xf numFmtId="164" fontId="0" fillId="0" borderId="1" xfId="0" applyNumberFormat="1" applyBorder="1" applyAlignment="1">
      <alignment horizontal="center"/>
    </xf>
    <xf numFmtId="164" fontId="4" fillId="0" borderId="8" xfId="0" applyNumberFormat="1" applyFont="1" applyBorder="1" applyAlignment="1">
      <alignment horizontal="center"/>
    </xf>
    <xf numFmtId="0" fontId="4" fillId="0" borderId="8" xfId="0" applyFont="1" applyBorder="1"/>
    <xf numFmtId="0" fontId="0" fillId="4" borderId="9" xfId="0" applyFill="1" applyBorder="1" applyAlignment="1">
      <alignment horizontal="center"/>
    </xf>
    <xf numFmtId="0" fontId="0" fillId="4" borderId="10" xfId="0" applyFill="1" applyBorder="1" applyAlignment="1">
      <alignment horizontal="center"/>
    </xf>
    <xf numFmtId="164" fontId="5" fillId="8" borderId="8" xfId="2" applyNumberFormat="1" applyFont="1" applyFill="1" applyBorder="1" applyAlignment="1">
      <alignment horizontal="center"/>
    </xf>
    <xf numFmtId="164" fontId="5" fillId="21" borderId="0" xfId="2" applyNumberFormat="1" applyFont="1" applyFill="1" applyBorder="1" applyAlignment="1">
      <alignment horizontal="center"/>
    </xf>
    <xf numFmtId="164" fontId="5" fillId="22" borderId="0" xfId="3" applyNumberFormat="1" applyFont="1" applyFill="1" applyBorder="1" applyAlignment="1">
      <alignment horizontal="center"/>
    </xf>
    <xf numFmtId="164" fontId="5" fillId="22" borderId="0" xfId="2" applyNumberFormat="1" applyFont="1" applyFill="1" applyBorder="1" applyAlignment="1">
      <alignment horizontal="center"/>
    </xf>
    <xf numFmtId="164" fontId="5" fillId="13" borderId="0" xfId="2" applyNumberFormat="1" applyFont="1" applyFill="1" applyBorder="1" applyAlignment="1">
      <alignment horizontal="center"/>
    </xf>
    <xf numFmtId="164" fontId="5" fillId="24" borderId="0" xfId="2" applyNumberFormat="1" applyFont="1" applyFill="1" applyBorder="1" applyAlignment="1">
      <alignment horizontal="center"/>
    </xf>
    <xf numFmtId="164" fontId="5" fillId="23" borderId="0" xfId="2" applyNumberFormat="1" applyFont="1" applyFill="1" applyBorder="1" applyAlignment="1">
      <alignment horizontal="center"/>
    </xf>
    <xf numFmtId="164" fontId="5" fillId="19" borderId="0" xfId="2" applyNumberFormat="1" applyFont="1" applyFill="1" applyBorder="1" applyAlignment="1">
      <alignment horizontal="center"/>
    </xf>
    <xf numFmtId="164" fontId="5" fillId="12" borderId="0" xfId="0" applyNumberFormat="1" applyFont="1" applyFill="1" applyBorder="1" applyAlignment="1">
      <alignment horizontal="center"/>
    </xf>
    <xf numFmtId="164" fontId="5" fillId="12" borderId="0" xfId="3" applyNumberFormat="1" applyFont="1" applyFill="1" applyBorder="1" applyAlignment="1">
      <alignment horizontal="center"/>
    </xf>
    <xf numFmtId="164" fontId="5" fillId="4" borderId="0" xfId="0" applyNumberFormat="1" applyFont="1" applyFill="1" applyBorder="1" applyAlignment="1">
      <alignment horizontal="center"/>
    </xf>
    <xf numFmtId="164" fontId="5" fillId="4" borderId="0" xfId="3" applyNumberFormat="1" applyFont="1" applyFill="1" applyBorder="1" applyAlignment="1">
      <alignment horizontal="center"/>
    </xf>
    <xf numFmtId="164" fontId="5" fillId="9" borderId="0" xfId="0" applyNumberFormat="1" applyFont="1" applyFill="1" applyBorder="1" applyAlignment="1">
      <alignment horizontal="center"/>
    </xf>
    <xf numFmtId="164" fontId="5" fillId="9" borderId="0" xfId="2" applyNumberFormat="1" applyFont="1" applyFill="1" applyBorder="1" applyAlignment="1">
      <alignment horizontal="center"/>
    </xf>
    <xf numFmtId="164" fontId="5" fillId="7" borderId="0" xfId="0" applyNumberFormat="1" applyFont="1" applyFill="1" applyBorder="1" applyAlignment="1">
      <alignment horizontal="center"/>
    </xf>
    <xf numFmtId="164" fontId="5" fillId="7" borderId="0" xfId="2" applyNumberFormat="1" applyFont="1" applyFill="1" applyBorder="1" applyAlignment="1">
      <alignment horizontal="center"/>
    </xf>
    <xf numFmtId="164" fontId="5" fillId="6" borderId="1" xfId="2" applyNumberFormat="1" applyFont="1" applyFill="1" applyBorder="1" applyAlignment="1">
      <alignment horizontal="center"/>
    </xf>
    <xf numFmtId="164" fontId="5" fillId="5" borderId="0" xfId="2" applyNumberFormat="1" applyFont="1" applyFill="1" applyBorder="1" applyAlignment="1">
      <alignment horizontal="center"/>
    </xf>
    <xf numFmtId="164" fontId="5" fillId="24" borderId="0" xfId="0" applyNumberFormat="1" applyFont="1" applyFill="1" applyBorder="1" applyAlignment="1">
      <alignment horizontal="center"/>
    </xf>
    <xf numFmtId="164" fontId="5" fillId="6" borderId="1" xfId="0" applyNumberFormat="1" applyFont="1" applyFill="1" applyBorder="1" applyAlignment="1">
      <alignment horizontal="center"/>
    </xf>
    <xf numFmtId="0" fontId="4" fillId="13" borderId="5" xfId="2" applyFont="1" applyFill="1" applyBorder="1" applyAlignment="1">
      <alignment horizontal="center" vertical="center" wrapText="1"/>
    </xf>
    <xf numFmtId="164" fontId="5" fillId="13" borderId="0" xfId="0" applyNumberFormat="1" applyFont="1" applyFill="1" applyBorder="1" applyAlignment="1">
      <alignment horizontal="center"/>
    </xf>
    <xf numFmtId="0" fontId="0" fillId="0" borderId="9" xfId="0" applyBorder="1" applyAlignment="1">
      <alignment horizontal="center"/>
    </xf>
    <xf numFmtId="0" fontId="0" fillId="0" borderId="6" xfId="0" applyBorder="1" applyAlignment="1">
      <alignment horizontal="center"/>
    </xf>
    <xf numFmtId="165" fontId="0" fillId="0" borderId="0" xfId="0" applyNumberFormat="1" applyBorder="1" applyAlignment="1">
      <alignment horizontal="center"/>
    </xf>
    <xf numFmtId="0" fontId="0" fillId="0" borderId="10" xfId="0" applyBorder="1" applyAlignment="1">
      <alignment horizontal="center"/>
    </xf>
    <xf numFmtId="164" fontId="8" fillId="0" borderId="0" xfId="0" applyNumberFormat="1" applyFont="1" applyAlignment="1">
      <alignment horizontal="center" vertical="center"/>
    </xf>
    <xf numFmtId="164" fontId="0" fillId="0" borderId="0" xfId="0" applyNumberFormat="1" applyAlignment="1">
      <alignment horizontal="center"/>
    </xf>
    <xf numFmtId="164" fontId="4" fillId="0" borderId="0" xfId="0" applyNumberFormat="1" applyFont="1" applyBorder="1" applyAlignment="1">
      <alignment horizontal="center"/>
    </xf>
    <xf numFmtId="0" fontId="0" fillId="4" borderId="7" xfId="0" applyFill="1" applyBorder="1" applyAlignment="1">
      <alignment horizontal="center"/>
    </xf>
    <xf numFmtId="0" fontId="0" fillId="4" borderId="5" xfId="0" applyFill="1" applyBorder="1" applyAlignment="1">
      <alignment horizontal="center"/>
    </xf>
    <xf numFmtId="0" fontId="0" fillId="4" borderId="11" xfId="0" applyFill="1" applyBorder="1" applyAlignment="1">
      <alignment horizontal="center"/>
    </xf>
    <xf numFmtId="0" fontId="0" fillId="0" borderId="0" xfId="0" applyAlignment="1">
      <alignment horizontal="left"/>
    </xf>
    <xf numFmtId="0" fontId="0" fillId="0" borderId="1" xfId="0" applyBorder="1" applyAlignment="1">
      <alignment horizontal="left"/>
    </xf>
    <xf numFmtId="0" fontId="4" fillId="0" borderId="0" xfId="0" applyFont="1" applyBorder="1" applyAlignment="1">
      <alignment horizontal="left"/>
    </xf>
    <xf numFmtId="164" fontId="5" fillId="0" borderId="0" xfId="0" applyNumberFormat="1" applyFont="1" applyBorder="1" applyAlignment="1">
      <alignment horizontal="center"/>
    </xf>
    <xf numFmtId="0" fontId="3" fillId="2" borderId="1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4" fillId="0" borderId="0" xfId="0" applyFont="1" applyAlignment="1">
      <alignment horizontal="center" vertical="center"/>
    </xf>
    <xf numFmtId="0" fontId="4" fillId="0" borderId="5" xfId="2" applyFont="1" applyBorder="1" applyAlignment="1">
      <alignment horizontal="center" vertical="center"/>
    </xf>
    <xf numFmtId="0" fontId="4" fillId="0" borderId="0" xfId="2" applyFont="1" applyAlignment="1">
      <alignment horizontal="center" vertical="center"/>
    </xf>
    <xf numFmtId="0" fontId="5" fillId="0" borderId="0" xfId="0" applyFont="1" applyAlignment="1">
      <alignment horizontal="left" vertical="top" wrapText="1"/>
    </xf>
    <xf numFmtId="0" fontId="5" fillId="15" borderId="9" xfId="0" applyFont="1" applyFill="1" applyBorder="1" applyAlignment="1">
      <alignment horizontal="center" vertical="center"/>
    </xf>
    <xf numFmtId="0" fontId="5" fillId="15" borderId="10" xfId="0" applyFont="1" applyFill="1" applyBorder="1" applyAlignment="1">
      <alignment horizontal="center" vertical="center"/>
    </xf>
    <xf numFmtId="47" fontId="0" fillId="0" borderId="0" xfId="0" applyNumberFormat="1" applyBorder="1"/>
    <xf numFmtId="47" fontId="0" fillId="0" borderId="1" xfId="0" applyNumberFormat="1" applyBorder="1"/>
    <xf numFmtId="0" fontId="4" fillId="12" borderId="5" xfId="0" applyFont="1" applyFill="1" applyBorder="1" applyAlignment="1">
      <alignment horizontal="center"/>
    </xf>
    <xf numFmtId="0" fontId="4" fillId="12" borderId="0" xfId="0" applyFont="1" applyFill="1" applyBorder="1" applyAlignment="1">
      <alignment horizontal="center"/>
    </xf>
    <xf numFmtId="49" fontId="5" fillId="0" borderId="0" xfId="0" applyNumberFormat="1" applyFont="1" applyBorder="1" applyAlignment="1">
      <alignment horizontal="center"/>
    </xf>
    <xf numFmtId="49" fontId="5" fillId="0" borderId="1" xfId="0" applyNumberFormat="1" applyFont="1" applyBorder="1" applyAlignment="1">
      <alignment horizontal="center"/>
    </xf>
  </cellXfs>
  <cellStyles count="4">
    <cellStyle name="Hyperlink" xfId="1" builtinId="8"/>
    <cellStyle name="Normal" xfId="0" builtinId="0"/>
    <cellStyle name="Normal 2 2" xfId="2" xr:uid="{00000000-0005-0000-0000-000002000000}"/>
    <cellStyle name="Normal 3" xfId="3" xr:uid="{00000000-0005-0000-0000-000003000000}"/>
  </cellStyles>
  <dxfs count="730">
    <dxf>
      <fill>
        <patternFill>
          <bgColor rgb="FF92D050"/>
        </patternFill>
      </fill>
    </dxf>
    <dxf>
      <fill>
        <patternFill>
          <bgColor theme="6" tint="0.59996337778862885"/>
        </patternFill>
      </fill>
    </dxf>
    <dxf>
      <fill>
        <patternFill>
          <bgColor theme="6" tint="0.59996337778862885"/>
        </patternFill>
      </fill>
    </dxf>
    <dxf>
      <fill>
        <patternFill>
          <bgColor rgb="FF92D050"/>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C000"/>
        </patternFill>
      </fill>
    </dxf>
    <dxf>
      <fill>
        <patternFill>
          <bgColor theme="9" tint="-0.24994659260841701"/>
        </patternFill>
      </fill>
    </dxf>
    <dxf>
      <fill>
        <patternFill>
          <bgColor theme="9" tint="0.39994506668294322"/>
        </patternFill>
      </fill>
    </dxf>
    <dxf>
      <fill>
        <patternFill>
          <bgColor theme="9" tint="0.79998168889431442"/>
        </patternFill>
      </fill>
    </dxf>
    <dxf>
      <fill>
        <patternFill>
          <bgColor theme="6" tint="-0.24994659260841701"/>
        </patternFill>
      </fill>
    </dxf>
    <dxf>
      <fill>
        <patternFill>
          <bgColor rgb="FF00B050"/>
        </patternFill>
      </fill>
    </dxf>
    <dxf>
      <fill>
        <patternFill>
          <bgColor rgb="FF92D050"/>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rgb="FF00B050"/>
        </patternFill>
      </fill>
    </dxf>
    <dxf>
      <fill>
        <patternFill>
          <bgColor rgb="FF92D050"/>
        </patternFill>
      </fill>
    </dxf>
    <dxf>
      <fill>
        <patternFill>
          <bgColor theme="6" tint="0.59996337778862885"/>
        </patternFill>
      </fill>
    </dxf>
    <dxf>
      <fill>
        <patternFill>
          <bgColor theme="6" tint="0.59996337778862885"/>
        </patternFill>
      </fill>
    </dxf>
    <dxf>
      <fill>
        <patternFill>
          <bgColor rgb="FF92D050"/>
        </patternFill>
      </fill>
    </dxf>
    <dxf>
      <fill>
        <patternFill>
          <bgColor rgb="FF00B050"/>
        </patternFill>
      </fill>
    </dxf>
    <dxf>
      <fill>
        <patternFill>
          <bgColor theme="6" tint="-0.24994659260841701"/>
        </patternFill>
      </fill>
    </dxf>
    <dxf>
      <fill>
        <patternFill>
          <bgColor theme="9" tint="0.79998168889431442"/>
        </patternFill>
      </fill>
    </dxf>
    <dxf>
      <fill>
        <patternFill>
          <bgColor theme="9" tint="0.39994506668294322"/>
        </patternFill>
      </fill>
    </dxf>
    <dxf>
      <fill>
        <patternFill>
          <bgColor theme="9" tint="-0.24994659260841701"/>
        </patternFill>
      </fill>
    </dxf>
    <dxf>
      <fill>
        <patternFill>
          <bgColor rgb="FFFFC000"/>
        </patternFill>
      </fill>
    </dxf>
    <dxf>
      <fill>
        <patternFill>
          <bgColor theme="3" tint="0.79998168889431442"/>
        </patternFill>
      </fill>
    </dxf>
    <dxf>
      <fill>
        <patternFill>
          <bgColor theme="3" tint="0.59996337778862885"/>
        </patternFill>
      </fill>
    </dxf>
    <dxf>
      <font>
        <color auto="1"/>
      </font>
      <fill>
        <patternFill>
          <bgColor theme="3" tint="0.39994506668294322"/>
        </patternFill>
      </fill>
    </dxf>
    <dxf>
      <font>
        <color auto="1"/>
      </font>
      <fill>
        <patternFill>
          <bgColor theme="7" tint="0.59996337778862885"/>
        </patternFill>
      </fill>
    </dxf>
    <dxf>
      <font>
        <color auto="1"/>
      </font>
      <fill>
        <patternFill>
          <bgColor theme="7" tint="0.3999450666829432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iarc%20and%20MX5\Championship-2017-R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X5%20Championship%202017%20R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iarc%20and%20MX5\MX5%20Championship%202018%20R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X5%20Championship%202018%20R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cell r="AF2" t="str">
            <v>Robert Downes</v>
          </cell>
          <cell r="AG2">
            <v>1.4273495370370371E-3</v>
          </cell>
        </row>
        <row r="3">
          <cell r="AE3" t="str">
            <v>SNB</v>
          </cell>
          <cell r="AF3" t="str">
            <v>Stephen Downes</v>
          </cell>
          <cell r="AG3">
            <v>1.4279050925925926E-3</v>
          </cell>
        </row>
        <row r="4">
          <cell r="AE4" t="str">
            <v>SNC</v>
          </cell>
          <cell r="AF4" t="str">
            <v>Alan Conrad</v>
          </cell>
          <cell r="AG4">
            <v>1.3765625000000002E-3</v>
          </cell>
        </row>
        <row r="5">
          <cell r="AE5" t="str">
            <v>SND</v>
          </cell>
          <cell r="AF5" t="str">
            <v>Randy Stagno Navarra</v>
          </cell>
          <cell r="AG5">
            <v>1.4013310185185186E-3</v>
          </cell>
        </row>
        <row r="6">
          <cell r="AE6" t="str">
            <v>NAC</v>
          </cell>
          <cell r="AF6" t="str">
            <v>Robert Downes</v>
          </cell>
          <cell r="AG6">
            <v>1.4134722222222222E-3</v>
          </cell>
        </row>
        <row r="7">
          <cell r="AE7" t="str">
            <v>NBC</v>
          </cell>
          <cell r="AF7" t="str">
            <v>Noel Heritage</v>
          </cell>
          <cell r="AG7">
            <v>1.3983680555555557E-3</v>
          </cell>
        </row>
        <row r="8">
          <cell r="AE8" t="str">
            <v>ABMOD</v>
          </cell>
        </row>
        <row r="9">
          <cell r="AE9" t="str">
            <v>CDMOD</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7" refreshError="1"/>
      <sheetData sheetId="8" refreshError="1"/>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7.9759259259259269E-4</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Championship Scoring"/>
    </sheetNames>
    <sheetDataSet>
      <sheetData sheetId="0" refreshError="1"/>
      <sheetData sheetId="1" refreshError="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row r="2">
          <cell r="AE2" t="str">
            <v>SNA</v>
          </cell>
          <cell r="AF2" t="str">
            <v>Robert Downes</v>
          </cell>
          <cell r="AG2">
            <v>1.1239236111111111E-3</v>
          </cell>
        </row>
        <row r="3">
          <cell r="AE3" t="str">
            <v>SNB</v>
          </cell>
          <cell r="AF3" t="str">
            <v>James Sanderson</v>
          </cell>
          <cell r="AG3">
            <v>1.100925925925926E-3</v>
          </cell>
        </row>
        <row r="4">
          <cell r="AE4" t="str">
            <v>SNC</v>
          </cell>
          <cell r="AF4" t="str">
            <v>Robert Hart</v>
          </cell>
          <cell r="AG4">
            <v>1.0593518518518517E-3</v>
          </cell>
        </row>
        <row r="5">
          <cell r="AE5" t="str">
            <v>SND</v>
          </cell>
          <cell r="AF5" t="str">
            <v>Randy Stagno N</v>
          </cell>
          <cell r="AG5" t="str">
            <v>1:31.7520</v>
          </cell>
        </row>
        <row r="6">
          <cell r="AE6" t="str">
            <v>NAC</v>
          </cell>
          <cell r="AF6" t="str">
            <v>Robert Downes</v>
          </cell>
          <cell r="AG6">
            <v>1.1213541666666665E-3</v>
          </cell>
        </row>
        <row r="7">
          <cell r="AE7" t="str">
            <v>NBC</v>
          </cell>
          <cell r="AF7" t="str">
            <v>Peter Phillips</v>
          </cell>
          <cell r="AG7">
            <v>1.0919907407407408E-3</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1.0246643518518519E-3</v>
          </cell>
        </row>
        <row r="11">
          <cell r="AE11" t="str">
            <v>RES</v>
          </cell>
          <cell r="AF11" t="str">
            <v>Paul Ledwith</v>
          </cell>
          <cell r="AG11">
            <v>9.8364583333333333E-4</v>
          </cell>
        </row>
        <row r="12">
          <cell r="AE12" t="str">
            <v>OPN</v>
          </cell>
          <cell r="AF12" t="str">
            <v>Steven Cook</v>
          </cell>
          <cell r="AG12">
            <v>9.6119212962962966E-4</v>
          </cell>
        </row>
      </sheetData>
      <sheetData sheetId="6" refreshError="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sheetData sheetId="1">
        <row r="2">
          <cell r="AE2" t="str">
            <v>SNA</v>
          </cell>
          <cell r="AF2" t="str">
            <v>Robert Downes</v>
          </cell>
          <cell r="AG2">
            <v>1.4273495370370371E-3</v>
          </cell>
        </row>
        <row r="3">
          <cell r="AE3" t="str">
            <v>SNB</v>
          </cell>
          <cell r="AF3" t="str">
            <v>Gareth Pedley</v>
          </cell>
          <cell r="AG3" t="str">
            <v>2:02.8897</v>
          </cell>
        </row>
        <row r="4">
          <cell r="AE4" t="str">
            <v>SNC</v>
          </cell>
          <cell r="AF4" t="str">
            <v>Alan Conrad</v>
          </cell>
          <cell r="AG4">
            <v>1.3765625000000002E-3</v>
          </cell>
        </row>
        <row r="5">
          <cell r="AE5" t="str">
            <v>SND</v>
          </cell>
          <cell r="AF5" t="str">
            <v>Randy Stagno Navarra</v>
          </cell>
          <cell r="AG5">
            <v>1.3754282407407406E-3</v>
          </cell>
        </row>
        <row r="6">
          <cell r="AE6" t="str">
            <v>NAC</v>
          </cell>
          <cell r="AF6" t="str">
            <v>Robert Downes</v>
          </cell>
          <cell r="AG6">
            <v>1.4134722222222222E-3</v>
          </cell>
        </row>
        <row r="7">
          <cell r="AE7" t="str">
            <v>NBC</v>
          </cell>
          <cell r="AF7" t="str">
            <v>Max Lloyd</v>
          </cell>
          <cell r="AG7" t="str">
            <v>2:00.5817</v>
          </cell>
        </row>
        <row r="8">
          <cell r="AE8" t="str">
            <v>ABMOD</v>
          </cell>
          <cell r="AF8" t="str">
            <v>Gavin Newman</v>
          </cell>
          <cell r="AG8" t="str">
            <v>1:57.6877</v>
          </cell>
        </row>
        <row r="9">
          <cell r="AE9" t="str">
            <v>CDMOD</v>
          </cell>
          <cell r="AF9" t="str">
            <v>Randy Stagno Navarra</v>
          </cell>
          <cell r="AG9" t="str">
            <v>1:55.6312</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2"/>
      <sheetData sheetId="3"/>
      <sheetData sheetId="4"/>
      <sheetData sheetId="5"/>
      <sheetData sheetId="6"/>
      <sheetData sheetId="7"/>
      <sheetData sheetId="8"/>
      <sheetData sheetId="9"/>
      <sheetData sheetId="10"/>
      <sheetData sheetId="11">
        <row r="7">
          <cell r="A7" t="str">
            <v>Class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7"/>
  <sheetViews>
    <sheetView tabSelected="1" zoomScaleNormal="100" workbookViewId="0">
      <pane xSplit="3" ySplit="2" topLeftCell="D3" activePane="bottomRight" state="frozen"/>
      <selection activeCell="A2" sqref="A2"/>
      <selection pane="topRight" activeCell="A2" sqref="A2"/>
      <selection pane="bottomLeft" activeCell="A2" sqref="A2"/>
      <selection pane="bottomRight" sqref="A1:O1"/>
    </sheetView>
  </sheetViews>
  <sheetFormatPr defaultColWidth="9.140625" defaultRowHeight="12.75" x14ac:dyDescent="0.2"/>
  <cols>
    <col min="1" max="1" width="7.140625" style="2" bestFit="1" customWidth="1"/>
    <col min="2" max="2" width="9.85546875" style="1" customWidth="1"/>
    <col min="3" max="3" width="18.5703125" style="1" bestFit="1" customWidth="1"/>
    <col min="4" max="4" width="8.5703125" style="8" customWidth="1"/>
    <col min="5" max="5" width="10.42578125" style="25" customWidth="1"/>
    <col min="6" max="13" width="6.42578125" style="8" customWidth="1"/>
    <col min="14" max="15" width="4.42578125" style="8" bestFit="1" customWidth="1"/>
    <col min="16" max="16" width="19.7109375" style="1" hidden="1" customWidth="1"/>
    <col min="17" max="17" width="7.140625" style="1" customWidth="1"/>
    <col min="18" max="16384" width="9.140625" style="1"/>
  </cols>
  <sheetData>
    <row r="1" spans="1:17" ht="16.5" thickBot="1" x14ac:dyDescent="0.3">
      <c r="A1" s="538" t="s">
        <v>103</v>
      </c>
      <c r="B1" s="539"/>
      <c r="C1" s="539"/>
      <c r="D1" s="539"/>
      <c r="E1" s="539"/>
      <c r="F1" s="539"/>
      <c r="G1" s="539"/>
      <c r="H1" s="539"/>
      <c r="I1" s="539"/>
      <c r="J1" s="539"/>
      <c r="K1" s="539"/>
      <c r="L1" s="539"/>
      <c r="M1" s="539"/>
      <c r="N1" s="539"/>
      <c r="O1" s="540"/>
    </row>
    <row r="2" spans="1:17" s="27" customFormat="1" ht="132.75" customHeight="1" thickBot="1" x14ac:dyDescent="0.25">
      <c r="A2" s="2" t="s">
        <v>0</v>
      </c>
      <c r="B2" s="49" t="s">
        <v>1</v>
      </c>
      <c r="C2" s="49"/>
      <c r="D2" s="2" t="s">
        <v>2</v>
      </c>
      <c r="E2" s="50" t="s">
        <v>43</v>
      </c>
      <c r="F2" s="51" t="s">
        <v>169</v>
      </c>
      <c r="G2" s="51" t="s">
        <v>170</v>
      </c>
      <c r="H2" s="51" t="s">
        <v>171</v>
      </c>
      <c r="I2" s="51" t="s">
        <v>172</v>
      </c>
      <c r="J2" s="51" t="s">
        <v>173</v>
      </c>
      <c r="K2" s="51" t="s">
        <v>388</v>
      </c>
      <c r="L2" s="279" t="s">
        <v>389</v>
      </c>
      <c r="M2" s="51" t="s">
        <v>390</v>
      </c>
      <c r="N2" s="51" t="s">
        <v>391</v>
      </c>
      <c r="O2" s="51" t="s">
        <v>392</v>
      </c>
      <c r="P2" s="26"/>
      <c r="Q2" s="26"/>
    </row>
    <row r="3" spans="1:17" s="5" customFormat="1" x14ac:dyDescent="0.2">
      <c r="A3" s="262">
        <v>1</v>
      </c>
      <c r="B3" s="264" t="s">
        <v>79</v>
      </c>
      <c r="C3" s="234" t="s">
        <v>80</v>
      </c>
      <c r="D3" s="235" t="s">
        <v>42</v>
      </c>
      <c r="E3" s="280">
        <f>SUM(F3:O3) - MIN(F3:O3)</f>
        <v>625</v>
      </c>
      <c r="F3" s="283">
        <f>IFERROR(VLOOKUP($P3,'Rd1 PI'!$C$2:$AE$28,29,0),0)</f>
        <v>110</v>
      </c>
      <c r="G3" s="235">
        <f>IFERROR(VLOOKUP($P3,'Rd2 Sandown'!$C$2:$AE$28,29,0),0)</f>
        <v>110</v>
      </c>
      <c r="H3" s="235">
        <f>IFERROR(VLOOKUP($P3,'Rd3 Wodonga'!$C$2:$AE$31,29,0),0)</f>
        <v>100</v>
      </c>
      <c r="I3" s="235">
        <f>IFERROR(VLOOKUP($P3,'Rd4 Winton'!$C$2:$AE$31,29,0),0)</f>
        <v>110</v>
      </c>
      <c r="J3" s="235">
        <f>IFERROR(VLOOKUP($P3,'Rd5 Sandown'!$C$2:$AE$31,29,0),0)</f>
        <v>105</v>
      </c>
      <c r="K3" s="235">
        <f>IFERROR(VLOOKUP($P3,'Rd6 PI'!$C$2:$AE$31,29,0),0)</f>
        <v>90</v>
      </c>
      <c r="L3" s="235">
        <f>IFERROR(VLOOKUP($P3,#REF!,27,0),0)</f>
        <v>0</v>
      </c>
      <c r="M3" s="235">
        <f>IFERROR(VLOOKUP($P3,#REF!,27,0),0)</f>
        <v>0</v>
      </c>
      <c r="N3" s="235">
        <f>IFERROR(VLOOKUP($P3,#REF!,27,0),0)</f>
        <v>0</v>
      </c>
      <c r="O3" s="238">
        <f>IFERROR(VLOOKUP($P3,#REF!,27,0),0)</f>
        <v>0</v>
      </c>
      <c r="P3" s="5" t="str">
        <f>CONCATENATE(LOWER(B3)," ",LOWER(C3))</f>
        <v>david adam</v>
      </c>
    </row>
    <row r="4" spans="1:17" s="5" customFormat="1" x14ac:dyDescent="0.2">
      <c r="A4" s="263">
        <v>2</v>
      </c>
      <c r="B4" s="265" t="s">
        <v>44</v>
      </c>
      <c r="C4" s="236" t="s">
        <v>45</v>
      </c>
      <c r="D4" s="4" t="s">
        <v>21</v>
      </c>
      <c r="E4" s="281">
        <f>SUM(F4:O4) - MIN(F4:O4)</f>
        <v>610</v>
      </c>
      <c r="F4" s="284">
        <f>IFERROR(VLOOKUP($P4,'Rd1 PI'!$C$2:$AE$28,29,0),0)</f>
        <v>105</v>
      </c>
      <c r="G4" s="4">
        <f>IFERROR(VLOOKUP($P4,'Rd2 Sandown'!$C$2:$AE$28,29,0),0)</f>
        <v>105</v>
      </c>
      <c r="H4" s="4">
        <f>IFERROR(VLOOKUP($P4,'Rd3 Wodonga'!$C$2:$AE$31,29,0),0)</f>
        <v>100</v>
      </c>
      <c r="I4" s="4">
        <f>IFERROR(VLOOKUP($P4,'Rd4 Winton'!$C$2:$AE$31,29,0),0)</f>
        <v>100</v>
      </c>
      <c r="J4" s="4">
        <f>IFERROR(VLOOKUP($P4,'Rd5 Sandown'!$C$2:$AE$31,29,0),0)</f>
        <v>110</v>
      </c>
      <c r="K4" s="4">
        <f>IFERROR(VLOOKUP($P4,'Rd6 PI'!$C$2:$AE$31,29,0),0)</f>
        <v>90</v>
      </c>
      <c r="L4" s="4">
        <f>IFERROR(VLOOKUP($P4,#REF!,27,0),0)</f>
        <v>0</v>
      </c>
      <c r="M4" s="4">
        <f>IFERROR(VLOOKUP($P4,#REF!,27,0),0)</f>
        <v>0</v>
      </c>
      <c r="N4" s="4">
        <f>IFERROR(VLOOKUP($P4,#REF!,27,0),0)</f>
        <v>0</v>
      </c>
      <c r="O4" s="239">
        <f>IFERROR(VLOOKUP($P4,#REF!,27,0),0)</f>
        <v>0</v>
      </c>
      <c r="P4" s="5" t="str">
        <f>CONCATENATE(LOWER(B4)," ",LOWER(C4))</f>
        <v>steve williamsz</v>
      </c>
    </row>
    <row r="5" spans="1:17" s="5" customFormat="1" x14ac:dyDescent="0.2">
      <c r="A5" s="263">
        <v>3</v>
      </c>
      <c r="B5" s="265" t="s">
        <v>250</v>
      </c>
      <c r="C5" s="236" t="s">
        <v>251</v>
      </c>
      <c r="D5" s="4" t="s">
        <v>5</v>
      </c>
      <c r="E5" s="281">
        <f>SUM(F5:O5) - MIN(F5:O5)</f>
        <v>410</v>
      </c>
      <c r="F5" s="284">
        <f>IFERROR(VLOOKUP($P5,'Rd1 PI'!$C$2:$AE$28,29,0),0)</f>
        <v>0</v>
      </c>
      <c r="G5" s="4">
        <f>IFERROR(VLOOKUP($P5,'Rd2 Sandown'!$C$2:$AE$28,29,0),0)</f>
        <v>65</v>
      </c>
      <c r="H5" s="4">
        <f>IFERROR(VLOOKUP($P5,'Rd3 Wodonga'!$C$2:$AE$31,29,0),0)</f>
        <v>100</v>
      </c>
      <c r="I5" s="4">
        <f>IFERROR(VLOOKUP($P5,'Rd4 Winton'!$C$2:$AE$31,29,0),0)</f>
        <v>90</v>
      </c>
      <c r="J5" s="4">
        <f>IFERROR(VLOOKUP($P5,'Rd5 Sandown'!$C$2:$AE$31,29,0),0)</f>
        <v>65</v>
      </c>
      <c r="K5" s="4">
        <f>IFERROR(VLOOKUP($P5,'Rd6 PI'!$C$2:$AE$31,29,0),0)</f>
        <v>90</v>
      </c>
      <c r="L5" s="4">
        <f>IFERROR(VLOOKUP($P5,#REF!,27,0),0)</f>
        <v>0</v>
      </c>
      <c r="M5" s="4">
        <f>IFERROR(VLOOKUP($P5,#REF!,27,0),0)</f>
        <v>0</v>
      </c>
      <c r="N5" s="4">
        <f>IFERROR(VLOOKUP($P5,#REF!,27,0),0)</f>
        <v>0</v>
      </c>
      <c r="O5" s="239">
        <f>IFERROR(VLOOKUP($P5,#REF!,27,0),0)</f>
        <v>0</v>
      </c>
      <c r="P5" s="5" t="str">
        <f>CONCATENATE(LOWER(B5)," ",LOWER(C5))</f>
        <v>adrian zadro</v>
      </c>
    </row>
    <row r="6" spans="1:17" s="5" customFormat="1" x14ac:dyDescent="0.2">
      <c r="A6" s="263">
        <v>4</v>
      </c>
      <c r="B6" s="265" t="s">
        <v>86</v>
      </c>
      <c r="C6" s="236" t="s">
        <v>87</v>
      </c>
      <c r="D6" s="4" t="s">
        <v>41</v>
      </c>
      <c r="E6" s="281">
        <f>SUM(F6:O6) - MIN(F6:O6)</f>
        <v>400</v>
      </c>
      <c r="F6" s="284">
        <f>IFERROR(VLOOKUP($P6,'Rd1 PI'!$C$2:$AE$28,29,0),0)</f>
        <v>90</v>
      </c>
      <c r="G6" s="4">
        <f>IFERROR(VLOOKUP($P6,'Rd2 Sandown'!$C$2:$AE$28,29,0),0)</f>
        <v>35</v>
      </c>
      <c r="H6" s="4">
        <f>IFERROR(VLOOKUP($P6,'Rd3 Wodonga'!$C$2:$AE$31,29,0),0)</f>
        <v>100</v>
      </c>
      <c r="I6" s="4">
        <f>IFERROR(VLOOKUP($P6,'Rd4 Winton'!$C$2:$AE$31,29,0),0)</f>
        <v>105</v>
      </c>
      <c r="J6" s="4">
        <f>IFERROR(VLOOKUP($P6,'Rd5 Sandown'!$C$2:$AE$31,29,0),0)</f>
        <v>50</v>
      </c>
      <c r="K6" s="4">
        <f>IFERROR(VLOOKUP($P6,'Rd6 PI'!$C$2:$AE$31,29,0),0)</f>
        <v>20</v>
      </c>
      <c r="L6" s="4">
        <f>IFERROR(VLOOKUP($P6,#REF!,27,0),0)</f>
        <v>0</v>
      </c>
      <c r="M6" s="4">
        <f>IFERROR(VLOOKUP($P6,#REF!,27,0),0)</f>
        <v>0</v>
      </c>
      <c r="N6" s="4">
        <f>IFERROR(VLOOKUP($P6,#REF!,27,0),0)</f>
        <v>0</v>
      </c>
      <c r="O6" s="239">
        <f>IFERROR(VLOOKUP($P6,#REF!,27,0),0)</f>
        <v>0</v>
      </c>
      <c r="P6" s="5" t="str">
        <f>CONCATENATE(LOWER(B6)," ",LOWER(C6))</f>
        <v>noel heritage</v>
      </c>
    </row>
    <row r="7" spans="1:17" s="5" customFormat="1" x14ac:dyDescent="0.2">
      <c r="A7" s="263">
        <v>5</v>
      </c>
      <c r="B7" s="265" t="s">
        <v>85</v>
      </c>
      <c r="C7" s="236" t="s">
        <v>84</v>
      </c>
      <c r="D7" s="4" t="s">
        <v>21</v>
      </c>
      <c r="E7" s="281">
        <f>SUM(F7:O7) - MIN(F7:O7)</f>
        <v>385</v>
      </c>
      <c r="F7" s="284">
        <f>IFERROR(VLOOKUP($P7,'Rd1 PI'!$C$2:$AE$28,29,0),0)</f>
        <v>65</v>
      </c>
      <c r="G7" s="4">
        <f>IFERROR(VLOOKUP($P7,'Rd2 Sandown'!$C$2:$AE$28,29,0),0)</f>
        <v>70</v>
      </c>
      <c r="H7" s="4">
        <f>IFERROR(VLOOKUP($P7,'Rd3 Wodonga'!$C$2:$AE$31,29,0),0)</f>
        <v>75</v>
      </c>
      <c r="I7" s="4">
        <f>IFERROR(VLOOKUP($P7,'Rd4 Winton'!$C$2:$AE$31,29,0),0)</f>
        <v>70</v>
      </c>
      <c r="J7" s="4">
        <f>IFERROR(VLOOKUP($P7,'Rd5 Sandown'!$C$2:$AE$31,29,0),0)</f>
        <v>55</v>
      </c>
      <c r="K7" s="4">
        <f>IFERROR(VLOOKUP($P7,'Rd6 PI'!$C$2:$AE$31,29,0),0)</f>
        <v>50</v>
      </c>
      <c r="L7" s="4">
        <f>IFERROR(VLOOKUP($P7,#REF!,27,0),0)</f>
        <v>0</v>
      </c>
      <c r="M7" s="4">
        <f>IFERROR(VLOOKUP($P7,#REF!,27,0),0)</f>
        <v>0</v>
      </c>
      <c r="N7" s="4">
        <f>IFERROR(VLOOKUP($P7,#REF!,27,0),0)</f>
        <v>0</v>
      </c>
      <c r="O7" s="239">
        <f>IFERROR(VLOOKUP($P7,#REF!,27,0),0)</f>
        <v>0</v>
      </c>
      <c r="P7" s="5" t="str">
        <f>CONCATENATE(LOWER(B7)," ",LOWER(C7))</f>
        <v>peter dannock</v>
      </c>
    </row>
    <row r="8" spans="1:17" s="5" customFormat="1" x14ac:dyDescent="0.2">
      <c r="A8" s="263">
        <v>6</v>
      </c>
      <c r="B8" s="265" t="s">
        <v>244</v>
      </c>
      <c r="C8" s="236" t="s">
        <v>245</v>
      </c>
      <c r="D8" s="4" t="s">
        <v>41</v>
      </c>
      <c r="E8" s="281">
        <f>SUM(F8:O8) - MIN(F8:O8)</f>
        <v>380</v>
      </c>
      <c r="F8" s="284">
        <f>IFERROR(VLOOKUP($P8,'Rd1 PI'!$C$2:$AE$28,29,0),0)</f>
        <v>0</v>
      </c>
      <c r="G8" s="4">
        <f>IFERROR(VLOOKUP($P8,'Rd2 Sandown'!$C$2:$AE$28,29,0),0)</f>
        <v>90</v>
      </c>
      <c r="H8" s="4">
        <f>IFERROR(VLOOKUP($P8,'Rd3 Wodonga'!$C$2:$AE$31,29,0),0)</f>
        <v>75</v>
      </c>
      <c r="I8" s="4">
        <f>IFERROR(VLOOKUP($P8,'Rd4 Winton'!$C$2:$AE$31,29,0),0)</f>
        <v>75</v>
      </c>
      <c r="J8" s="4">
        <f>IFERROR(VLOOKUP($P8,'Rd5 Sandown'!$C$2:$AE$31,29,0),0)</f>
        <v>90</v>
      </c>
      <c r="K8" s="4">
        <f>IFERROR(VLOOKUP($P8,'Rd6 PI'!$C$2:$AE$31,29,0),0)</f>
        <v>50</v>
      </c>
      <c r="L8" s="4">
        <f>IFERROR(VLOOKUP($P8,#REF!,27,0),0)</f>
        <v>0</v>
      </c>
      <c r="M8" s="4">
        <f>IFERROR(VLOOKUP($P8,#REF!,27,0),0)</f>
        <v>0</v>
      </c>
      <c r="N8" s="4">
        <f>IFERROR(VLOOKUP($P8,#REF!,27,0),0)</f>
        <v>0</v>
      </c>
      <c r="O8" s="239">
        <f>IFERROR(VLOOKUP($P8,#REF!,27,0),0)</f>
        <v>0</v>
      </c>
      <c r="P8" s="5" t="str">
        <f>CONCATENATE(LOWER(B8)," ",LOWER(C8))</f>
        <v>gavin newman</v>
      </c>
    </row>
    <row r="9" spans="1:17" s="5" customFormat="1" x14ac:dyDescent="0.2">
      <c r="A9" s="263">
        <v>7</v>
      </c>
      <c r="B9" s="265" t="s">
        <v>153</v>
      </c>
      <c r="C9" s="236" t="s">
        <v>154</v>
      </c>
      <c r="D9" s="4" t="s">
        <v>124</v>
      </c>
      <c r="E9" s="281">
        <f>SUM(F9:O9) - MIN(F9:O9)</f>
        <v>375</v>
      </c>
      <c r="F9" s="284">
        <f>IFERROR(VLOOKUP($P9,'Rd1 PI'!$C$2:$AE$28,29,0),0)</f>
        <v>65</v>
      </c>
      <c r="G9" s="4">
        <f>IFERROR(VLOOKUP($P9,'Rd2 Sandown'!$C$2:$AE$28,29,0),0)</f>
        <v>90</v>
      </c>
      <c r="H9" s="4">
        <f>IFERROR(VLOOKUP($P9,'Rd3 Wodonga'!$C$2:$AE$31,29,0),0)</f>
        <v>0</v>
      </c>
      <c r="I9" s="4">
        <f>IFERROR(VLOOKUP($P9,'Rd4 Winton'!$C$2:$AE$31,29,0),0)</f>
        <v>105</v>
      </c>
      <c r="J9" s="4">
        <f>IFERROR(VLOOKUP($P9,'Rd5 Sandown'!$C$2:$AE$31,29,0),0)</f>
        <v>95</v>
      </c>
      <c r="K9" s="4">
        <f>IFERROR(VLOOKUP($P9,'Rd6 PI'!$C$2:$AE$31,29,0),0)</f>
        <v>20</v>
      </c>
      <c r="L9" s="4">
        <f>IFERROR(VLOOKUP($P9,#REF!,27,0),0)</f>
        <v>0</v>
      </c>
      <c r="M9" s="4">
        <f>IFERROR(VLOOKUP($P9,#REF!,27,0),0)</f>
        <v>0</v>
      </c>
      <c r="N9" s="4">
        <f>IFERROR(VLOOKUP($P9,#REF!,27,0),0)</f>
        <v>0</v>
      </c>
      <c r="O9" s="239">
        <f>IFERROR(VLOOKUP($P9,#REF!,27,0),0)</f>
        <v>0</v>
      </c>
      <c r="P9" s="5" t="str">
        <f>CONCATENATE(LOWER(B9)," ",LOWER(C9))</f>
        <v>hung do</v>
      </c>
    </row>
    <row r="10" spans="1:17" s="5" customFormat="1" x14ac:dyDescent="0.2">
      <c r="A10" s="263">
        <v>7</v>
      </c>
      <c r="B10" s="265" t="s">
        <v>163</v>
      </c>
      <c r="C10" s="236" t="s">
        <v>160</v>
      </c>
      <c r="D10" s="4" t="s">
        <v>5</v>
      </c>
      <c r="E10" s="281">
        <f>SUM(F10:O10) - MIN(F10:O10)</f>
        <v>355</v>
      </c>
      <c r="F10" s="284">
        <f>IFERROR(VLOOKUP($P10,'Rd1 PI'!$C$2:$AE$28,29,0),0)</f>
        <v>65</v>
      </c>
      <c r="G10" s="4">
        <f>IFERROR(VLOOKUP($P10,'Rd2 Sandown'!$C$2:$AE$28,29,0),0)</f>
        <v>50</v>
      </c>
      <c r="H10" s="4">
        <f>IFERROR(VLOOKUP($P10,'Rd3 Wodonga'!$C$2:$AE$31,29,0),0)</f>
        <v>75</v>
      </c>
      <c r="I10" s="4">
        <f>IFERROR(VLOOKUP($P10,'Rd4 Winton'!$C$2:$AE$31,29,0),0)</f>
        <v>65</v>
      </c>
      <c r="J10" s="4">
        <f>IFERROR(VLOOKUP($P10,'Rd5 Sandown'!$C$2:$AE$31,29,0),0)</f>
        <v>50</v>
      </c>
      <c r="K10" s="4">
        <f>IFERROR(VLOOKUP($P10,'Rd6 PI'!$C$2:$AE$31,29,0),0)</f>
        <v>50</v>
      </c>
      <c r="L10" s="4">
        <f>IFERROR(VLOOKUP($P10,#REF!,27,0),0)</f>
        <v>0</v>
      </c>
      <c r="M10" s="4">
        <f>IFERROR(VLOOKUP($P10,#REF!,27,0),0)</f>
        <v>0</v>
      </c>
      <c r="N10" s="4">
        <f>IFERROR(VLOOKUP($P10,#REF!,27,0),0)</f>
        <v>0</v>
      </c>
      <c r="O10" s="239">
        <f>IFERROR(VLOOKUP($P10,#REF!,27,0),0)</f>
        <v>0</v>
      </c>
      <c r="P10" s="5" t="str">
        <f>CONCATENATE(LOWER(B10)," ",LOWER(C10))</f>
        <v>john downes</v>
      </c>
    </row>
    <row r="11" spans="1:17" s="5" customFormat="1" x14ac:dyDescent="0.2">
      <c r="A11" s="263">
        <v>9</v>
      </c>
      <c r="B11" s="265" t="s">
        <v>27</v>
      </c>
      <c r="C11" s="236" t="s">
        <v>28</v>
      </c>
      <c r="D11" s="4" t="s">
        <v>5</v>
      </c>
      <c r="E11" s="281">
        <f>SUM(F11:O11) - MIN(F11:O11)</f>
        <v>355</v>
      </c>
      <c r="F11" s="284">
        <f>IFERROR(VLOOKUP($P11,'Rd1 PI'!$C$2:$AE$28,29,0),0)</f>
        <v>90</v>
      </c>
      <c r="G11" s="4">
        <f>IFERROR(VLOOKUP($P11,'Rd2 Sandown'!$C$2:$AE$28,29,0),0)</f>
        <v>95</v>
      </c>
      <c r="H11" s="4">
        <f>IFERROR(VLOOKUP($P11,'Rd3 Wodonga'!$C$2:$AE$31,29,0),0)</f>
        <v>0</v>
      </c>
      <c r="I11" s="4">
        <f>IFERROR(VLOOKUP($P11,'Rd4 Winton'!$C$2:$AE$31,29,0),0)</f>
        <v>0</v>
      </c>
      <c r="J11" s="4">
        <f>IFERROR(VLOOKUP($P11,'Rd5 Sandown'!$C$2:$AE$31,29,0),0)</f>
        <v>105</v>
      </c>
      <c r="K11" s="4">
        <f>IFERROR(VLOOKUP($P11,'Rd6 PI'!$C$2:$AE$31,29,0),0)</f>
        <v>65</v>
      </c>
      <c r="L11" s="4">
        <f>IFERROR(VLOOKUP($P11,#REF!,27,0),0)</f>
        <v>0</v>
      </c>
      <c r="M11" s="4">
        <f>IFERROR(VLOOKUP($P11,#REF!,27,0),0)</f>
        <v>0</v>
      </c>
      <c r="N11" s="4">
        <f>IFERROR(VLOOKUP($P11,#REF!,27,0),0)</f>
        <v>0</v>
      </c>
      <c r="O11" s="239">
        <f>IFERROR(VLOOKUP($P11,#REF!,27,0),0)</f>
        <v>0</v>
      </c>
      <c r="P11" s="5" t="str">
        <f>CONCATENATE(LOWER(B11)," ",LOWER(C11))</f>
        <v>simeon ouzas</v>
      </c>
    </row>
    <row r="12" spans="1:17" s="5" customFormat="1" x14ac:dyDescent="0.2">
      <c r="A12" s="263">
        <v>10</v>
      </c>
      <c r="B12" s="265" t="s">
        <v>241</v>
      </c>
      <c r="C12" s="236" t="s">
        <v>74</v>
      </c>
      <c r="D12" s="4" t="s">
        <v>16</v>
      </c>
      <c r="E12" s="281">
        <f>SUM(F12:O12) - MIN(F12:O12)</f>
        <v>320</v>
      </c>
      <c r="F12" s="284">
        <f>IFERROR(VLOOKUP($P12,'Rd1 PI'!$C$2:$AE$28,29,0),0)</f>
        <v>110</v>
      </c>
      <c r="G12" s="4">
        <f>IFERROR(VLOOKUP($P12,'Rd2 Sandown'!$C$2:$AE$28,29,0),0)</f>
        <v>110</v>
      </c>
      <c r="H12" s="4">
        <f>IFERROR(VLOOKUP($P12,'Rd3 Wodonga'!$C$2:$AE$31,29,0),0)</f>
        <v>100</v>
      </c>
      <c r="I12" s="4">
        <f>IFERROR(VLOOKUP($P12,'Rd4 Winton'!$C$2:$AE$31,29,0),0)</f>
        <v>0</v>
      </c>
      <c r="J12" s="4">
        <f>IFERROR(VLOOKUP($P12,'Rd5 Sandown'!$C$2:$AE$31,29,0),0)</f>
        <v>0</v>
      </c>
      <c r="K12" s="4">
        <f>IFERROR(VLOOKUP($P12,'Rd6 PI'!$C$2:$AE$31,29,0),0)</f>
        <v>0</v>
      </c>
      <c r="L12" s="4">
        <f>IFERROR(VLOOKUP($P12,#REF!,27,0),0)</f>
        <v>0</v>
      </c>
      <c r="M12" s="4">
        <f>IFERROR(VLOOKUP($P12,#REF!,27,0),0)</f>
        <v>0</v>
      </c>
      <c r="N12" s="4">
        <f>IFERROR(VLOOKUP($P12,#REF!,27,0),0)</f>
        <v>0</v>
      </c>
      <c r="O12" s="239">
        <f>IFERROR(VLOOKUP($P12,#REF!,27,0),0)</f>
        <v>0</v>
      </c>
      <c r="P12" s="5" t="str">
        <f>CONCATENATE(LOWER(B12)," ",LOWER(C12))</f>
        <v>russell garner</v>
      </c>
    </row>
    <row r="13" spans="1:17" s="5" customFormat="1" x14ac:dyDescent="0.2">
      <c r="A13" s="263">
        <v>11</v>
      </c>
      <c r="B13" s="265" t="s">
        <v>159</v>
      </c>
      <c r="C13" s="236" t="s">
        <v>160</v>
      </c>
      <c r="D13" s="4" t="s">
        <v>128</v>
      </c>
      <c r="E13" s="281">
        <f>SUM(F13:O13) - MIN(F13:O13)</f>
        <v>250</v>
      </c>
      <c r="F13" s="284">
        <f>IFERROR(VLOOKUP($P13,'Rd1 PI'!$C$2:$AE$28,29,0),0)</f>
        <v>35</v>
      </c>
      <c r="G13" s="4">
        <f>IFERROR(VLOOKUP($P13,'Rd2 Sandown'!$C$2:$AE$28,29,0),0)</f>
        <v>50</v>
      </c>
      <c r="H13" s="4">
        <f>IFERROR(VLOOKUP($P13,'Rd3 Wodonga'!$C$2:$AE$31,29,0),0)</f>
        <v>75</v>
      </c>
      <c r="I13" s="4">
        <f>IFERROR(VLOOKUP($P13,'Rd4 Winton'!$C$2:$AE$31,29,0),0)</f>
        <v>35</v>
      </c>
      <c r="J13" s="4">
        <f>IFERROR(VLOOKUP($P13,'Rd5 Sandown'!$C$2:$AE$31,29,0),0)</f>
        <v>20</v>
      </c>
      <c r="K13" s="4">
        <f>IFERROR(VLOOKUP($P13,'Rd6 PI'!$C$2:$AE$31,29,0),0)</f>
        <v>35</v>
      </c>
      <c r="L13" s="4">
        <f>IFERROR(VLOOKUP($P13,#REF!,27,0),0)</f>
        <v>0</v>
      </c>
      <c r="M13" s="4">
        <f>IFERROR(VLOOKUP($P13,#REF!,27,0),0)</f>
        <v>0</v>
      </c>
      <c r="N13" s="4">
        <f>IFERROR(VLOOKUP($P13,#REF!,27,0),0)</f>
        <v>0</v>
      </c>
      <c r="O13" s="239">
        <f>IFERROR(VLOOKUP($P13,#REF!,27,0),0)</f>
        <v>0</v>
      </c>
      <c r="P13" s="5" t="str">
        <f>CONCATENATE(LOWER(B13)," ",LOWER(C13))</f>
        <v>robert downes</v>
      </c>
    </row>
    <row r="14" spans="1:17" s="5" customFormat="1" x14ac:dyDescent="0.2">
      <c r="A14" s="263">
        <v>12</v>
      </c>
      <c r="B14" s="265" t="s">
        <v>77</v>
      </c>
      <c r="C14" s="236" t="s">
        <v>78</v>
      </c>
      <c r="D14" s="4" t="s">
        <v>42</v>
      </c>
      <c r="E14" s="281">
        <f>SUM(F14:O14) - MIN(F14:O14)</f>
        <v>210</v>
      </c>
      <c r="F14" s="284">
        <f>IFERROR(VLOOKUP($P14,'Rd1 PI'!$C$2:$AE$28,29,0),0)</f>
        <v>55</v>
      </c>
      <c r="G14" s="4">
        <f>IFERROR(VLOOKUP($P14,'Rd2 Sandown'!$C$2:$AE$28,29,0),0)</f>
        <v>80</v>
      </c>
      <c r="H14" s="4">
        <f>IFERROR(VLOOKUP($P14,'Rd3 Wodonga'!$C$2:$AE$31,29,0),0)</f>
        <v>75</v>
      </c>
      <c r="I14" s="4">
        <f>IFERROR(VLOOKUP($P14,'Rd4 Winton'!$C$2:$AE$31,29,0),0)</f>
        <v>0</v>
      </c>
      <c r="J14" s="4">
        <f>IFERROR(VLOOKUP($P14,'Rd5 Sandown'!$C$2:$AE$31,29,0),0)</f>
        <v>0</v>
      </c>
      <c r="K14" s="4">
        <f>IFERROR(VLOOKUP($P14,'Rd6 PI'!$C$2:$AE$31,29,0),0)</f>
        <v>0</v>
      </c>
      <c r="L14" s="4">
        <f>IFERROR(VLOOKUP($P14,#REF!,27,0),0)</f>
        <v>0</v>
      </c>
      <c r="M14" s="4">
        <f>IFERROR(VLOOKUP($P14,#REF!,27,0),0)</f>
        <v>0</v>
      </c>
      <c r="N14" s="4">
        <f>IFERROR(VLOOKUP($P14,#REF!,27,0),0)</f>
        <v>0</v>
      </c>
      <c r="O14" s="239">
        <f>IFERROR(VLOOKUP($P14,#REF!,27,0),0)</f>
        <v>0</v>
      </c>
      <c r="P14" s="5" t="str">
        <f>CONCATENATE(LOWER(B14)," ",LOWER(C14))</f>
        <v>alan conrad</v>
      </c>
    </row>
    <row r="15" spans="1:17" s="5" customFormat="1" x14ac:dyDescent="0.2">
      <c r="A15" s="263">
        <v>13</v>
      </c>
      <c r="B15" s="265" t="s">
        <v>151</v>
      </c>
      <c r="C15" s="236" t="s">
        <v>152</v>
      </c>
      <c r="D15" s="4" t="s">
        <v>41</v>
      </c>
      <c r="E15" s="281">
        <f>SUM(F15:O15) - MIN(F15:O15)</f>
        <v>195</v>
      </c>
      <c r="F15" s="378">
        <f>IFERROR(VLOOKUP($P15,'Rd1 PI'!$C$2:$AE$28,29,0),0)</f>
        <v>50</v>
      </c>
      <c r="G15" s="323">
        <f>IFERROR(VLOOKUP($P15,'Rd2 Sandown'!$C$2:$AE$28,29,0),0)</f>
        <v>50</v>
      </c>
      <c r="H15" s="323">
        <f>IFERROR(VLOOKUP($P15,'Rd3 Wodonga'!$C$2:$AE$31,29,0),0)</f>
        <v>0</v>
      </c>
      <c r="I15" s="323">
        <f>IFERROR(VLOOKUP($P15,'Rd4 Winton'!$C$2:$AE$31,29,0),0)</f>
        <v>50</v>
      </c>
      <c r="J15" s="4">
        <f>IFERROR(VLOOKUP($P15,'Rd5 Sandown'!$C$2:$AE$31,29,0),0)</f>
        <v>40</v>
      </c>
      <c r="K15" s="4">
        <f>IFERROR(VLOOKUP($P15,'Rd6 PI'!$C$2:$AE$31,29,0),0)</f>
        <v>5</v>
      </c>
      <c r="L15" s="4">
        <f>IFERROR(VLOOKUP($P15,#REF!,27,0),0)</f>
        <v>0</v>
      </c>
      <c r="M15" s="4">
        <f>IFERROR(VLOOKUP($P15,#REF!,27,0),0)</f>
        <v>0</v>
      </c>
      <c r="N15" s="4">
        <f>IFERROR(VLOOKUP($P15,#REF!,27,0),0)</f>
        <v>0</v>
      </c>
      <c r="O15" s="239">
        <f>IFERROR(VLOOKUP($P15,#REF!,27,0),0)</f>
        <v>0</v>
      </c>
      <c r="P15" s="5" t="str">
        <f>CONCATENATE(LOWER(B15)," ",LOWER(C15))</f>
        <v>max lloyd</v>
      </c>
    </row>
    <row r="16" spans="1:17" s="5" customFormat="1" x14ac:dyDescent="0.2">
      <c r="A16" s="263">
        <v>14</v>
      </c>
      <c r="B16" s="265" t="s">
        <v>159</v>
      </c>
      <c r="C16" s="236" t="s">
        <v>254</v>
      </c>
      <c r="D16" s="4" t="s">
        <v>3</v>
      </c>
      <c r="E16" s="281">
        <f>SUM(F16:O16) - MIN(F16:O16)</f>
        <v>180</v>
      </c>
      <c r="F16" s="284">
        <f>IFERROR(VLOOKUP($P16,'Rd1 PI'!$C$2:$AE$28,29,0),0)</f>
        <v>0</v>
      </c>
      <c r="G16" s="4">
        <f>IFERROR(VLOOKUP($P16,'Rd2 Sandown'!$C$2:$AE$28,29,0),0)</f>
        <v>90</v>
      </c>
      <c r="H16" s="4">
        <f>IFERROR(VLOOKUP($P16,'Rd3 Wodonga'!$C$2:$AE$31,29,0),0)</f>
        <v>0</v>
      </c>
      <c r="I16" s="4">
        <f>IFERROR(VLOOKUP($P16,'Rd4 Winton'!$C$2:$AE$31,29,0),0)</f>
        <v>0</v>
      </c>
      <c r="J16" s="4">
        <f>IFERROR(VLOOKUP($P16,'Rd5 Sandown'!$C$2:$AE$31,29,0),0)</f>
        <v>90</v>
      </c>
      <c r="K16" s="4">
        <f>IFERROR(VLOOKUP($P16,'Rd6 PI'!$C$2:$AE$31,29,0),0)</f>
        <v>0</v>
      </c>
      <c r="L16" s="4">
        <f>IFERROR(VLOOKUP($P16,#REF!,27,0),0)</f>
        <v>0</v>
      </c>
      <c r="M16" s="4">
        <f>IFERROR(VLOOKUP($P16,#REF!,27,0),0)</f>
        <v>0</v>
      </c>
      <c r="N16" s="4">
        <f>IFERROR(VLOOKUP($P16,#REF!,27,0),0)</f>
        <v>0</v>
      </c>
      <c r="O16" s="239">
        <f>IFERROR(VLOOKUP($P16,#REF!,27,0),0)</f>
        <v>0</v>
      </c>
      <c r="P16" s="5" t="str">
        <f>CONCATENATE(LOWER(B16)," ",LOWER(C16))</f>
        <v>robert mason</v>
      </c>
    </row>
    <row r="17" spans="1:17" s="5" customFormat="1" x14ac:dyDescent="0.2">
      <c r="A17" s="263">
        <v>15</v>
      </c>
      <c r="B17" s="265" t="s">
        <v>161</v>
      </c>
      <c r="C17" s="236" t="s">
        <v>162</v>
      </c>
      <c r="D17" s="4" t="s">
        <v>13</v>
      </c>
      <c r="E17" s="281">
        <f>SUM(F17:O17) - MIN(F17:O17)</f>
        <v>145</v>
      </c>
      <c r="F17" s="284">
        <f>IFERROR(VLOOKUP($P17,'Rd1 PI'!$C$2:$AE$28,29,0),0)</f>
        <v>70</v>
      </c>
      <c r="G17" s="4">
        <f>IFERROR(VLOOKUP($P17,'Rd2 Sandown'!$C$2:$AE$28,29,0),0)</f>
        <v>0</v>
      </c>
      <c r="H17" s="4">
        <f>IFERROR(VLOOKUP($P17,'Rd3 Wodonga'!$C$2:$AE$31,29,0),0)</f>
        <v>75</v>
      </c>
      <c r="I17" s="4">
        <f>IFERROR(VLOOKUP($P17,'Rd4 Winton'!$C$2:$AE$31,29,0),0)</f>
        <v>0</v>
      </c>
      <c r="J17" s="4">
        <f>IFERROR(VLOOKUP($P17,'Rd5 Sandown'!$C$2:$AE$31,29,0),0)</f>
        <v>0</v>
      </c>
      <c r="K17" s="4">
        <f>IFERROR(VLOOKUP($P17,'Rd6 PI'!$C$2:$AE$31,29,0),0)</f>
        <v>0</v>
      </c>
      <c r="L17" s="4">
        <f>IFERROR(VLOOKUP($P17,#REF!,27,0),0)</f>
        <v>0</v>
      </c>
      <c r="M17" s="4">
        <f>IFERROR(VLOOKUP($P17,#REF!,27,0),0)</f>
        <v>0</v>
      </c>
      <c r="N17" s="4">
        <f>IFERROR(VLOOKUP($P17,#REF!,27,0),0)</f>
        <v>0</v>
      </c>
      <c r="O17" s="239">
        <f>IFERROR(VLOOKUP($P17,#REF!,27,0),0)</f>
        <v>0</v>
      </c>
      <c r="P17" s="5" t="str">
        <f>CONCATENATE(LOWER(B17)," ",LOWER(C17))</f>
        <v>paul ledwith</v>
      </c>
    </row>
    <row r="18" spans="1:17" s="5" customFormat="1" x14ac:dyDescent="0.2">
      <c r="A18" s="263">
        <v>16</v>
      </c>
      <c r="B18" s="265" t="s">
        <v>157</v>
      </c>
      <c r="C18" s="236" t="s">
        <v>158</v>
      </c>
      <c r="D18" s="4" t="s">
        <v>124</v>
      </c>
      <c r="E18" s="281">
        <f>SUM(F18:O18) - MIN(F18:O18)</f>
        <v>145</v>
      </c>
      <c r="F18" s="284">
        <f>IFERROR(VLOOKUP($P18,'Rd1 PI'!$C$2:$AE$28,29,0),0)</f>
        <v>5</v>
      </c>
      <c r="G18" s="4">
        <f>IFERROR(VLOOKUP($P18,'Rd2 Sandown'!$C$2:$AE$28,29,0),0)</f>
        <v>5</v>
      </c>
      <c r="H18" s="4">
        <f>IFERROR(VLOOKUP($P18,'Rd3 Wodonga'!$C$2:$AE$31,29,0),0)</f>
        <v>75</v>
      </c>
      <c r="I18" s="4">
        <f>IFERROR(VLOOKUP($P18,'Rd4 Winton'!$C$2:$AE$31,29,0),0)</f>
        <v>20</v>
      </c>
      <c r="J18" s="4">
        <f>IFERROR(VLOOKUP($P18,'Rd5 Sandown'!$C$2:$AE$31,29,0),0)</f>
        <v>5</v>
      </c>
      <c r="K18" s="4">
        <f>IFERROR(VLOOKUP($P18,'Rd6 PI'!$C$2:$AE$31,29,0),0)</f>
        <v>35</v>
      </c>
      <c r="L18" s="4">
        <f>IFERROR(VLOOKUP($P18,#REF!,27,0),0)</f>
        <v>0</v>
      </c>
      <c r="M18" s="4">
        <f>IFERROR(VLOOKUP($P18,#REF!,27,0),0)</f>
        <v>0</v>
      </c>
      <c r="N18" s="4">
        <f>IFERROR(VLOOKUP($P18,#REF!,27,0),0)</f>
        <v>0</v>
      </c>
      <c r="O18" s="239">
        <f>IFERROR(VLOOKUP($P18,#REF!,27,0),0)</f>
        <v>0</v>
      </c>
      <c r="P18" s="5" t="str">
        <f>CONCATENATE(LOWER(B18)," ",LOWER(C18))</f>
        <v>craig girvan</v>
      </c>
    </row>
    <row r="19" spans="1:17" s="5" customFormat="1" x14ac:dyDescent="0.2">
      <c r="A19" s="263">
        <v>16</v>
      </c>
      <c r="B19" s="265" t="s">
        <v>157</v>
      </c>
      <c r="C19" s="236" t="s">
        <v>252</v>
      </c>
      <c r="D19" s="4" t="s">
        <v>4</v>
      </c>
      <c r="E19" s="281">
        <f>SUM(F19:O19) - MIN(F19:O19)</f>
        <v>135</v>
      </c>
      <c r="F19" s="284">
        <f>IFERROR(VLOOKUP($P19,'Rd1 PI'!$C$2:$AE$28,29,0),0)</f>
        <v>0</v>
      </c>
      <c r="G19" s="4">
        <f>IFERROR(VLOOKUP($P19,'Rd2 Sandown'!$C$2:$AE$28,29,0),0)</f>
        <v>5</v>
      </c>
      <c r="H19" s="4">
        <f>IFERROR(VLOOKUP($P19,'Rd3 Wodonga'!$C$2:$AE$31,29,0),0)</f>
        <v>60</v>
      </c>
      <c r="I19" s="4">
        <f>IFERROR(VLOOKUP($P19,'Rd4 Winton'!$C$2:$AE$31,29,0),0)</f>
        <v>35</v>
      </c>
      <c r="J19" s="4">
        <f>IFERROR(VLOOKUP($P19,'Rd5 Sandown'!$C$2:$AE$31,29,0),0)</f>
        <v>0</v>
      </c>
      <c r="K19" s="4">
        <f>IFERROR(VLOOKUP($P19,'Rd6 PI'!$C$2:$AE$31,29,0),0)</f>
        <v>35</v>
      </c>
      <c r="L19" s="4">
        <f>IFERROR(VLOOKUP($P19,#REF!,27,0),0)</f>
        <v>0</v>
      </c>
      <c r="M19" s="4">
        <f>IFERROR(VLOOKUP($P19,#REF!,27,0),0)</f>
        <v>0</v>
      </c>
      <c r="N19" s="4">
        <f>IFERROR(VLOOKUP($P19,#REF!,27,0),0)</f>
        <v>0</v>
      </c>
      <c r="O19" s="239">
        <f>IFERROR(VLOOKUP($P19,#REF!,27,0),0)</f>
        <v>0</v>
      </c>
      <c r="P19" s="5" t="str">
        <f>CONCATENATE(LOWER(B19)," ",LOWER(C19))</f>
        <v>craig baird</v>
      </c>
    </row>
    <row r="20" spans="1:17" s="5" customFormat="1" x14ac:dyDescent="0.2">
      <c r="A20" s="263">
        <v>18</v>
      </c>
      <c r="B20" s="265" t="s">
        <v>75</v>
      </c>
      <c r="C20" s="236" t="s">
        <v>76</v>
      </c>
      <c r="D20" s="4" t="s">
        <v>42</v>
      </c>
      <c r="E20" s="281">
        <f>SUM(F20:O20) - MIN(F20:O20)</f>
        <v>135</v>
      </c>
      <c r="F20" s="284">
        <f>IFERROR(VLOOKUP($P20,'Rd1 PI'!$C$2:$AE$28,29,0),0)</f>
        <v>70</v>
      </c>
      <c r="G20" s="4">
        <f>IFERROR(VLOOKUP($P20,'Rd2 Sandown'!$C$2:$AE$28,29,0),0)</f>
        <v>0</v>
      </c>
      <c r="H20" s="4">
        <f>IFERROR(VLOOKUP($P20,'Rd3 Wodonga'!$C$2:$AE$31,29,0),0)</f>
        <v>0</v>
      </c>
      <c r="I20" s="4">
        <f>IFERROR(VLOOKUP($P20,'Rd4 Winton'!$C$2:$AE$31,29,0),0)</f>
        <v>0</v>
      </c>
      <c r="J20" s="4">
        <f>IFERROR(VLOOKUP($P20,'Rd5 Sandown'!$C$2:$AE$31,29,0),0)</f>
        <v>0</v>
      </c>
      <c r="K20" s="4">
        <f>IFERROR(VLOOKUP($P20,'Rd6 PI'!$C$2:$AE$31,29,0),0)</f>
        <v>65</v>
      </c>
      <c r="L20" s="4">
        <f>IFERROR(VLOOKUP($P20,#REF!,27,0),0)</f>
        <v>0</v>
      </c>
      <c r="M20" s="4">
        <f>IFERROR(VLOOKUP($P20,#REF!,27,0),0)</f>
        <v>0</v>
      </c>
      <c r="N20" s="4">
        <f>IFERROR(VLOOKUP($P20,#REF!,27,0),0)</f>
        <v>0</v>
      </c>
      <c r="O20" s="239">
        <f>IFERROR(VLOOKUP($P20,#REF!,27,0),0)</f>
        <v>0</v>
      </c>
      <c r="P20" s="5" t="str">
        <f>CONCATENATE(LOWER(B20)," ",LOWER(C20))</f>
        <v>randy stagno navarra</v>
      </c>
    </row>
    <row r="21" spans="1:17" s="5" customFormat="1" x14ac:dyDescent="0.2">
      <c r="A21" s="263">
        <v>19</v>
      </c>
      <c r="B21" s="265" t="s">
        <v>385</v>
      </c>
      <c r="C21" s="236" t="s">
        <v>386</v>
      </c>
      <c r="D21" s="4" t="s">
        <v>14</v>
      </c>
      <c r="E21" s="281">
        <f>SUM(F21:O21) - MIN(F21:O21)</f>
        <v>110</v>
      </c>
      <c r="F21" s="284">
        <f>IFERROR(VLOOKUP($P21,'Rd1 PI'!$C$2:$AE$28,29,0),0)</f>
        <v>0</v>
      </c>
      <c r="G21" s="4">
        <f>IFERROR(VLOOKUP($P21,'Rd2 Sandown'!$C$2:$AE$28,29,0),0)</f>
        <v>0</v>
      </c>
      <c r="H21" s="4">
        <f>IFERROR(VLOOKUP($P21,'Rd3 Wodonga'!$C$2:$AE$31,29,0),0)</f>
        <v>0</v>
      </c>
      <c r="I21" s="4">
        <f>IFERROR(VLOOKUP($P21,'Rd4 Winton'!$C$2:$AE$31,29,0),0)</f>
        <v>0</v>
      </c>
      <c r="J21" s="4">
        <f>IFERROR(VLOOKUP($P21,'Rd5 Sandown'!$C$2:$AE$31,29,0),0)</f>
        <v>110</v>
      </c>
      <c r="K21" s="4">
        <f>IFERROR(VLOOKUP($P21,'Rd6 PI'!$C$2:$AE$31,29,0),0)</f>
        <v>0</v>
      </c>
      <c r="L21" s="4">
        <f>IFERROR(VLOOKUP($P21,#REF!,27,0),0)</f>
        <v>0</v>
      </c>
      <c r="M21" s="4">
        <f>IFERROR(VLOOKUP($P21,#REF!,27,0),0)</f>
        <v>0</v>
      </c>
      <c r="N21" s="4">
        <f>IFERROR(VLOOKUP($P21,#REF!,27,0),0)</f>
        <v>0</v>
      </c>
      <c r="O21" s="239">
        <f>IFERROR(VLOOKUP($P21,#REF!,27,0),0)</f>
        <v>0</v>
      </c>
      <c r="P21" s="5" t="str">
        <f>CONCATENATE(LOWER(B21)," ",LOWER(C21))</f>
        <v>brendan beavis</v>
      </c>
    </row>
    <row r="22" spans="1:17" s="5" customFormat="1" x14ac:dyDescent="0.2">
      <c r="A22" s="263">
        <v>20</v>
      </c>
      <c r="B22" s="265" t="s">
        <v>163</v>
      </c>
      <c r="C22" s="236" t="s">
        <v>253</v>
      </c>
      <c r="D22" s="4" t="s">
        <v>128</v>
      </c>
      <c r="E22" s="281">
        <f>SUM(F22:O22) - MIN(F22:O22)</f>
        <v>100</v>
      </c>
      <c r="F22" s="284">
        <f>IFERROR(VLOOKUP($P22,'Rd1 PI'!$C$2:$AE$28,29,0),0)</f>
        <v>0</v>
      </c>
      <c r="G22" s="4">
        <f>IFERROR(VLOOKUP($P22,'Rd2 Sandown'!$C$2:$AE$28,29,0),0)</f>
        <v>5</v>
      </c>
      <c r="H22" s="4">
        <f>IFERROR(VLOOKUP($P22,'Rd3 Wodonga'!$C$2:$AE$31,29,0),0)</f>
        <v>60</v>
      </c>
      <c r="I22" s="4">
        <f>IFERROR(VLOOKUP($P22,'Rd4 Winton'!$C$2:$AE$31,29,0),0)</f>
        <v>25</v>
      </c>
      <c r="J22" s="4">
        <f>IFERROR(VLOOKUP($P22,'Rd5 Sandown'!$C$2:$AE$31,29,0),0)</f>
        <v>5</v>
      </c>
      <c r="K22" s="4">
        <f>IFERROR(VLOOKUP($P22,'Rd6 PI'!$C$2:$AE$31,29,0),0)</f>
        <v>5</v>
      </c>
      <c r="L22" s="4">
        <f>IFERROR(VLOOKUP($P22,#REF!,27,0),0)</f>
        <v>0</v>
      </c>
      <c r="M22" s="4">
        <f>IFERROR(VLOOKUP($P22,#REF!,27,0),0)</f>
        <v>0</v>
      </c>
      <c r="N22" s="4">
        <f>IFERROR(VLOOKUP($P22,#REF!,27,0),0)</f>
        <v>0</v>
      </c>
      <c r="O22" s="239">
        <f>IFERROR(VLOOKUP($P22,#REF!,27,0),0)</f>
        <v>0</v>
      </c>
      <c r="P22" s="5" t="str">
        <f>CONCATENATE(LOWER(B22)," ",LOWER(C22))</f>
        <v>john mcbreen</v>
      </c>
    </row>
    <row r="23" spans="1:17" s="5" customFormat="1" x14ac:dyDescent="0.2">
      <c r="A23" s="263">
        <v>21</v>
      </c>
      <c r="B23" s="265" t="s">
        <v>246</v>
      </c>
      <c r="C23" s="236" t="s">
        <v>247</v>
      </c>
      <c r="D23" s="4" t="s">
        <v>124</v>
      </c>
      <c r="E23" s="281">
        <f>SUM(F23:O23) - MIN(F23:O23)</f>
        <v>90</v>
      </c>
      <c r="F23" s="284">
        <f>IFERROR(VLOOKUP($P23,'Rd1 PI'!$C$2:$AE$28,29,0),0)</f>
        <v>0</v>
      </c>
      <c r="G23" s="4">
        <f>IFERROR(VLOOKUP($P23,'Rd2 Sandown'!$C$2:$AE$28,29,0),0)</f>
        <v>35</v>
      </c>
      <c r="H23" s="4">
        <f>IFERROR(VLOOKUP($P23,'Rd3 Wodonga'!$C$2:$AE$31,29,0),0)</f>
        <v>45</v>
      </c>
      <c r="I23" s="4">
        <f>IFERROR(VLOOKUP($P23,'Rd4 Winton'!$C$2:$AE$31,29,0),0)</f>
        <v>0</v>
      </c>
      <c r="J23" s="4">
        <f>IFERROR(VLOOKUP($P23,'Rd5 Sandown'!$C$2:$AE$31,29,0),0)</f>
        <v>5</v>
      </c>
      <c r="K23" s="4">
        <f>IFERROR(VLOOKUP($P23,'Rd6 PI'!$C$2:$AE$31,29,0),0)</f>
        <v>5</v>
      </c>
      <c r="L23" s="4">
        <f>IFERROR(VLOOKUP($P23,#REF!,27,0),0)</f>
        <v>0</v>
      </c>
      <c r="M23" s="4">
        <f>IFERROR(VLOOKUP($P23,#REF!,27,0),0)</f>
        <v>0</v>
      </c>
      <c r="N23" s="4">
        <f>IFERROR(VLOOKUP($P23,#REF!,27,0),0)</f>
        <v>0</v>
      </c>
      <c r="O23" s="239">
        <f>IFERROR(VLOOKUP($P23,#REF!,27,0),0)</f>
        <v>0</v>
      </c>
      <c r="P23" s="5" t="str">
        <f>CONCATENATE(LOWER(B23)," ",LOWER(C23))</f>
        <v>ian vague</v>
      </c>
    </row>
    <row r="24" spans="1:17" s="5" customFormat="1" x14ac:dyDescent="0.2">
      <c r="A24" s="263">
        <v>22</v>
      </c>
      <c r="B24" s="265" t="s">
        <v>242</v>
      </c>
      <c r="C24" s="236" t="s">
        <v>243</v>
      </c>
      <c r="D24" s="4" t="s">
        <v>14</v>
      </c>
      <c r="E24" s="281">
        <f>SUM(F24:O24) - MIN(F24:O24)</f>
        <v>80</v>
      </c>
      <c r="F24" s="284">
        <f>IFERROR(VLOOKUP($P24,'Rd1 PI'!$C$2:$AE$28,29,0),0)</f>
        <v>0</v>
      </c>
      <c r="G24" s="4">
        <f>IFERROR(VLOOKUP($P24,'Rd2 Sandown'!$C$2:$AE$28,29,0),0)</f>
        <v>65</v>
      </c>
      <c r="H24" s="4">
        <f>IFERROR(VLOOKUP($P24,'Rd3 Wodonga'!$C$2:$AE$31,29,0),0)</f>
        <v>15</v>
      </c>
      <c r="I24" s="4">
        <f>IFERROR(VLOOKUP($P24,'Rd4 Winton'!$C$2:$AE$31,29,0),0)</f>
        <v>0</v>
      </c>
      <c r="J24" s="4">
        <f>IFERROR(VLOOKUP($P24,'Rd5 Sandown'!$C$2:$AE$31,29,0),0)</f>
        <v>0</v>
      </c>
      <c r="K24" s="4">
        <f>IFERROR(VLOOKUP($P24,'Rd6 PI'!$C$2:$AE$31,29,0),0)</f>
        <v>0</v>
      </c>
      <c r="L24" s="4">
        <f>IFERROR(VLOOKUP($P24,#REF!,27,0),0)</f>
        <v>0</v>
      </c>
      <c r="M24" s="4">
        <f>IFERROR(VLOOKUP($P24,#REF!,27,0),0)</f>
        <v>0</v>
      </c>
      <c r="N24" s="4">
        <f>IFERROR(VLOOKUP($P24,#REF!,27,0),0)</f>
        <v>0</v>
      </c>
      <c r="O24" s="239">
        <f>IFERROR(VLOOKUP($P24,#REF!,27,0),0)</f>
        <v>0</v>
      </c>
      <c r="P24" s="5" t="str">
        <f>CONCATENATE(LOWER(B24)," ",LOWER(C24))</f>
        <v>tim meaden</v>
      </c>
    </row>
    <row r="25" spans="1:17" s="5" customFormat="1" x14ac:dyDescent="0.2">
      <c r="A25" s="263">
        <v>23</v>
      </c>
      <c r="B25" s="265" t="s">
        <v>248</v>
      </c>
      <c r="C25" s="236" t="s">
        <v>348</v>
      </c>
      <c r="D25" s="4" t="s">
        <v>5</v>
      </c>
      <c r="E25" s="281">
        <f>SUM(F25:O25) - MIN(F25:O25)</f>
        <v>50</v>
      </c>
      <c r="F25" s="284">
        <f>IFERROR(VLOOKUP($P25,'Rd1 PI'!$C$2:$AE$28,29,0),0)</f>
        <v>0</v>
      </c>
      <c r="G25" s="4">
        <f>IFERROR(VLOOKUP($P25,'Rd2 Sandown'!$C$2:$AE$28,29,0),0)</f>
        <v>0</v>
      </c>
      <c r="H25" s="4">
        <f>IFERROR(VLOOKUP($P25,'Rd3 Wodonga'!$C$2:$AE$31,29,0),0)</f>
        <v>0</v>
      </c>
      <c r="I25" s="4">
        <f>IFERROR(VLOOKUP($P25,'Rd4 Winton'!$C$2:$AE$31,29,0),0)</f>
        <v>50</v>
      </c>
      <c r="J25" s="4">
        <f>IFERROR(VLOOKUP($P25,'Rd5 Sandown'!$C$2:$AE$31,29,0),0)</f>
        <v>0</v>
      </c>
      <c r="K25" s="4">
        <f>IFERROR(VLOOKUP($P25,'Rd6 PI'!$C$2:$AE$31,29,0),0)</f>
        <v>0</v>
      </c>
      <c r="L25" s="4">
        <f>IFERROR(VLOOKUP($P25,#REF!,27,0),0)</f>
        <v>0</v>
      </c>
      <c r="M25" s="4">
        <f>IFERROR(VLOOKUP($P25,#REF!,27,0),0)</f>
        <v>0</v>
      </c>
      <c r="N25" s="4">
        <f>IFERROR(VLOOKUP($P25,#REF!,27,0),0)</f>
        <v>0</v>
      </c>
      <c r="O25" s="239">
        <f>IFERROR(VLOOKUP($P25,#REF!,27,0),0)</f>
        <v>0</v>
      </c>
      <c r="P25" s="5" t="str">
        <f>CONCATENATE(LOWER(B25)," ",LOWER(C25))</f>
        <v>andrew dickinson</v>
      </c>
    </row>
    <row r="26" spans="1:17" s="5" customFormat="1" x14ac:dyDescent="0.2">
      <c r="A26" s="263">
        <v>24</v>
      </c>
      <c r="B26" s="265" t="s">
        <v>309</v>
      </c>
      <c r="C26" s="236" t="s">
        <v>310</v>
      </c>
      <c r="D26" s="4" t="s">
        <v>41</v>
      </c>
      <c r="E26" s="281">
        <f>SUM(F26:O26) - MIN(F26:O26)</f>
        <v>45</v>
      </c>
      <c r="F26" s="284">
        <f>IFERROR(VLOOKUP($P26,'Rd1 PI'!$C$2:$AE$28,29,0),0)</f>
        <v>0</v>
      </c>
      <c r="G26" s="4">
        <f>IFERROR(VLOOKUP($P26,'Rd2 Sandown'!$C$2:$AE$28,29,0),0)</f>
        <v>0</v>
      </c>
      <c r="H26" s="4">
        <f>IFERROR(VLOOKUP($P26,'Rd3 Wodonga'!$C$2:$AE$31,29,0),0)</f>
        <v>45</v>
      </c>
      <c r="I26" s="4">
        <f>IFERROR(VLOOKUP($P26,'Rd4 Winton'!$C$2:$AE$31,29,0),0)</f>
        <v>0</v>
      </c>
      <c r="J26" s="4">
        <f>IFERROR(VLOOKUP($P26,'Rd5 Sandown'!$C$2:$AE$31,29,0),0)</f>
        <v>0</v>
      </c>
      <c r="K26" s="4">
        <f>IFERROR(VLOOKUP($P26,'Rd6 PI'!$C$2:$AE$31,29,0),0)</f>
        <v>0</v>
      </c>
      <c r="L26" s="4">
        <f>IFERROR(VLOOKUP($P26,#REF!,27,0),0)</f>
        <v>0</v>
      </c>
      <c r="M26" s="4">
        <f>IFERROR(VLOOKUP($P26,#REF!,27,0),0)</f>
        <v>0</v>
      </c>
      <c r="N26" s="4">
        <f>IFERROR(VLOOKUP($P26,#REF!,27,0),0)</f>
        <v>0</v>
      </c>
      <c r="O26" s="239">
        <f>IFERROR(VLOOKUP($P26,#REF!,27,0),0)</f>
        <v>0</v>
      </c>
      <c r="P26" s="5" t="str">
        <f>CONCATENATE(LOWER(B26)," ",LOWER(C26))</f>
        <v>barry payne</v>
      </c>
    </row>
    <row r="27" spans="1:17" s="5" customFormat="1" x14ac:dyDescent="0.2">
      <c r="A27" s="263">
        <v>25</v>
      </c>
      <c r="B27" s="265" t="s">
        <v>88</v>
      </c>
      <c r="C27" s="236" t="s">
        <v>89</v>
      </c>
      <c r="D27" s="4" t="s">
        <v>16</v>
      </c>
      <c r="E27" s="281">
        <f>SUM(F27:O27) - MIN(F27:O27)</f>
        <v>25</v>
      </c>
      <c r="F27" s="284">
        <f>IFERROR(VLOOKUP($P27,'Rd1 PI'!$C$2:$AE$28,29,0),0)</f>
        <v>20</v>
      </c>
      <c r="G27" s="4">
        <f>IFERROR(VLOOKUP($P27,'Rd2 Sandown'!$C$2:$AE$28,29,0),0)</f>
        <v>0</v>
      </c>
      <c r="H27" s="4">
        <f>IFERROR(VLOOKUP($P27,'Rd3 Wodonga'!$C$2:$AE$31,29,0),0)</f>
        <v>0</v>
      </c>
      <c r="I27" s="4">
        <f>IFERROR(VLOOKUP($P27,'Rd4 Winton'!$C$2:$AE$31,29,0),0)</f>
        <v>0</v>
      </c>
      <c r="J27" s="4">
        <f>IFERROR(VLOOKUP($P27,'Rd5 Sandown'!$C$2:$AE$31,29,0),0)</f>
        <v>0</v>
      </c>
      <c r="K27" s="4">
        <f>IFERROR(VLOOKUP($P27,'Rd6 PI'!$C$2:$AE$31,29,0),0)</f>
        <v>5</v>
      </c>
      <c r="L27" s="4">
        <f>IFERROR(VLOOKUP($P27,#REF!,27,0),0)</f>
        <v>0</v>
      </c>
      <c r="M27" s="4">
        <f>IFERROR(VLOOKUP($P27,#REF!,27,0),0)</f>
        <v>0</v>
      </c>
      <c r="N27" s="4">
        <f>IFERROR(VLOOKUP($P27,#REF!,27,0),0)</f>
        <v>0</v>
      </c>
      <c r="O27" s="239">
        <f>IFERROR(VLOOKUP($P27,#REF!,27,0),0)</f>
        <v>0</v>
      </c>
      <c r="P27" s="5" t="str">
        <f>CONCATENATE(LOWER(B27)," ",LOWER(C27))</f>
        <v>steven cassar</v>
      </c>
    </row>
    <row r="28" spans="1:17" s="5" customFormat="1" x14ac:dyDescent="0.2">
      <c r="A28" s="263">
        <v>25</v>
      </c>
      <c r="B28" s="265" t="s">
        <v>248</v>
      </c>
      <c r="C28" s="236" t="s">
        <v>249</v>
      </c>
      <c r="D28" s="4" t="s">
        <v>41</v>
      </c>
      <c r="E28" s="281">
        <f>SUM(F28:O28) - MIN(F28:O28)</f>
        <v>20</v>
      </c>
      <c r="F28" s="284">
        <f>IFERROR(VLOOKUP($P28,'Rd1 PI'!$C$2:$AE$28,29,0),0)</f>
        <v>0</v>
      </c>
      <c r="G28" s="4">
        <f>IFERROR(VLOOKUP($P28,'Rd2 Sandown'!$C$2:$AE$28,29,0),0)</f>
        <v>5</v>
      </c>
      <c r="H28" s="4">
        <f>IFERROR(VLOOKUP($P28,'Rd3 Wodonga'!$C$2:$AE$31,29,0),0)</f>
        <v>15</v>
      </c>
      <c r="I28" s="4">
        <f>IFERROR(VLOOKUP($P28,'Rd4 Winton'!$C$2:$AE$31,29,0),0)</f>
        <v>0</v>
      </c>
      <c r="J28" s="4">
        <f>IFERROR(VLOOKUP($P28,'Rd5 Sandown'!$C$2:$AE$31,29,0),0)</f>
        <v>0</v>
      </c>
      <c r="K28" s="4">
        <f>IFERROR(VLOOKUP($P28,'Rd6 PI'!$C$2:$AE$31,29,0),0)</f>
        <v>0</v>
      </c>
      <c r="L28" s="4">
        <f>IFERROR(VLOOKUP($P28,#REF!,27,0),0)</f>
        <v>0</v>
      </c>
      <c r="M28" s="4">
        <f>IFERROR(VLOOKUP($P28,#REF!,27,0),0)</f>
        <v>0</v>
      </c>
      <c r="N28" s="4">
        <f>IFERROR(VLOOKUP($P28,#REF!,27,0),0)</f>
        <v>0</v>
      </c>
      <c r="O28" s="239">
        <f>IFERROR(VLOOKUP($P28,#REF!,27,0),0)</f>
        <v>0</v>
      </c>
      <c r="P28" s="5" t="str">
        <f>CONCATENATE(LOWER(B28)," ",LOWER(C28))</f>
        <v>andrew potter</v>
      </c>
    </row>
    <row r="29" spans="1:17" s="5" customFormat="1" ht="13.5" thickBot="1" x14ac:dyDescent="0.25">
      <c r="A29" s="263">
        <v>27</v>
      </c>
      <c r="B29" s="266" t="s">
        <v>349</v>
      </c>
      <c r="C29" s="237" t="s">
        <v>350</v>
      </c>
      <c r="D29" s="240" t="s">
        <v>41</v>
      </c>
      <c r="E29" s="282">
        <f>SUM(F29:O29) - MIN(F29:O29)</f>
        <v>10</v>
      </c>
      <c r="F29" s="285">
        <f>IFERROR(VLOOKUP($P29,'Rd1 PI'!$C$2:$AE$28,29,0),0)</f>
        <v>0</v>
      </c>
      <c r="G29" s="240">
        <f>IFERROR(VLOOKUP($P29,'Rd2 Sandown'!$C$2:$AE$28,29,0),0)</f>
        <v>0</v>
      </c>
      <c r="H29" s="240">
        <f>IFERROR(VLOOKUP($P29,'Rd3 Wodonga'!$C$2:$AE$31,29,0),0)</f>
        <v>0</v>
      </c>
      <c r="I29" s="240">
        <f>IFERROR(VLOOKUP($P29,'Rd4 Winton'!$C$2:$AE$31,29,0),0)</f>
        <v>5</v>
      </c>
      <c r="J29" s="240">
        <f>IFERROR(VLOOKUP($P29,'Rd5 Sandown'!$C$2:$AE$31,29,0),0)</f>
        <v>5</v>
      </c>
      <c r="K29" s="240">
        <f>IFERROR(VLOOKUP($P29,'Rd6 PI'!$C$2:$AE$31,29,0),0)</f>
        <v>0</v>
      </c>
      <c r="L29" s="240">
        <f>IFERROR(VLOOKUP($P29,#REF!,27,0),0)</f>
        <v>0</v>
      </c>
      <c r="M29" s="240">
        <f>IFERROR(VLOOKUP($P29,#REF!,27,0),0)</f>
        <v>0</v>
      </c>
      <c r="N29" s="240">
        <f>IFERROR(VLOOKUP($P29,#REF!,27,0),0)</f>
        <v>0</v>
      </c>
      <c r="O29" s="241">
        <f>IFERROR(VLOOKUP($P29,#REF!,27,0),0)</f>
        <v>0</v>
      </c>
      <c r="P29" s="5" t="str">
        <f>CONCATENATE(LOWER(B29)," ",LOWER(C29))</f>
        <v>simon acfield</v>
      </c>
    </row>
    <row r="30" spans="1:17" x14ac:dyDescent="0.2">
      <c r="A30" s="3"/>
      <c r="B30" s="9"/>
      <c r="C30" s="9"/>
      <c r="D30" s="12"/>
      <c r="E30" s="12"/>
      <c r="F30" s="5"/>
      <c r="G30" s="5"/>
      <c r="H30" s="5"/>
      <c r="I30" s="5"/>
      <c r="J30" s="5"/>
      <c r="K30" s="5"/>
      <c r="L30" s="5"/>
      <c r="M30" s="5"/>
      <c r="N30" s="5"/>
      <c r="O30" s="5"/>
      <c r="P30" s="14"/>
      <c r="Q30" s="15"/>
    </row>
    <row r="31" spans="1:17" ht="15.75" x14ac:dyDescent="0.25">
      <c r="A31" s="10" t="s">
        <v>6</v>
      </c>
      <c r="B31" s="6"/>
      <c r="C31" s="6"/>
      <c r="D31" s="17"/>
      <c r="E31" s="24"/>
      <c r="F31" s="12"/>
      <c r="G31" s="12"/>
      <c r="H31" s="12"/>
      <c r="I31" s="12"/>
      <c r="J31" s="12"/>
      <c r="K31" s="12"/>
      <c r="L31" s="12"/>
      <c r="M31" s="12"/>
      <c r="N31" s="12"/>
      <c r="O31" s="12"/>
      <c r="P31" s="14"/>
      <c r="Q31" s="15"/>
    </row>
    <row r="32" spans="1:17" x14ac:dyDescent="0.2">
      <c r="A32" s="16"/>
      <c r="B32" s="6"/>
      <c r="C32" s="6"/>
      <c r="D32" s="17"/>
      <c r="E32" s="24"/>
      <c r="F32" s="12"/>
      <c r="G32" s="12"/>
      <c r="H32" s="12"/>
      <c r="I32" s="12"/>
      <c r="J32" s="12"/>
      <c r="K32" s="12"/>
      <c r="L32" s="12"/>
      <c r="M32" s="12"/>
      <c r="N32" s="12"/>
      <c r="O32" s="12"/>
      <c r="P32" s="14"/>
      <c r="Q32" s="15"/>
    </row>
    <row r="33" spans="1:17" s="5" customFormat="1" ht="13.5" thickBot="1" x14ac:dyDescent="0.25">
      <c r="A33" s="253" t="s">
        <v>7</v>
      </c>
      <c r="B33" s="254"/>
      <c r="C33" s="254"/>
      <c r="D33" s="7"/>
      <c r="E33" s="24"/>
      <c r="F33" s="12"/>
      <c r="G33" s="12"/>
      <c r="H33" s="12"/>
      <c r="I33" s="12"/>
      <c r="J33" s="12"/>
      <c r="K33" s="12"/>
      <c r="L33" s="12"/>
      <c r="M33" s="12"/>
      <c r="N33" s="12"/>
      <c r="O33" s="12"/>
    </row>
    <row r="34" spans="1:17" s="5" customFormat="1" x14ac:dyDescent="0.2">
      <c r="A34" s="244">
        <v>1</v>
      </c>
      <c r="B34" s="245" t="s">
        <v>159</v>
      </c>
      <c r="C34" s="245" t="s">
        <v>254</v>
      </c>
      <c r="D34" s="246" t="s">
        <v>3</v>
      </c>
      <c r="E34" s="247">
        <f>SUM(F34:O34) - SMALL(F34:O34,2) - MIN(F34:O34)</f>
        <v>200</v>
      </c>
      <c r="F34" s="248">
        <f>IFERROR(VLOOKUP($P34,'Rd1 PI'!$C$2:$AE$28,19,0),0)</f>
        <v>0</v>
      </c>
      <c r="G34" s="286">
        <f>IFERROR(VLOOKUP($P34,'Rd2 Sandown'!$C$2:$AE$28,19,0),0)</f>
        <v>100</v>
      </c>
      <c r="H34" s="286">
        <f>IFERROR(VLOOKUP($P34,'Rd3 Wodonga'!$C$2:$AE$31,19,0),0)</f>
        <v>0</v>
      </c>
      <c r="I34" s="286">
        <f>IFERROR(VLOOKUP($P34,'Rd4 Winton'!$C$2:$AE$31,19,0),0)</f>
        <v>0</v>
      </c>
      <c r="J34" s="286">
        <f>IFERROR(VLOOKUP($P34,'Rd5 Sandown'!$C$2:$AE$31,19,0),0)</f>
        <v>100</v>
      </c>
      <c r="K34" s="286">
        <f>IFERROR(VLOOKUP($P34,'Rd6 PI'!$C$2:$AE$31,19,0),0)</f>
        <v>0</v>
      </c>
      <c r="L34" s="4">
        <f>IFERROR(VLOOKUP($P34,#REF!,17,0),0)</f>
        <v>0</v>
      </c>
      <c r="M34" s="4">
        <f>IFERROR(VLOOKUP($P34,#REF!,17,0),0)</f>
        <v>0</v>
      </c>
      <c r="N34" s="4">
        <f>IFERROR(VLOOKUP($P34,#REF!,17,0),0)</f>
        <v>0</v>
      </c>
      <c r="O34" s="4">
        <f>IFERROR(VLOOKUP($P34,#REF!,17,0),0)</f>
        <v>0</v>
      </c>
      <c r="P34" s="5" t="str">
        <f>CONCATENATE(LOWER(B34)," ",LOWER(C34))</f>
        <v>robert mason</v>
      </c>
    </row>
    <row r="35" spans="1:17" s="5" customFormat="1" x14ac:dyDescent="0.2">
      <c r="A35" s="244">
        <v>2</v>
      </c>
      <c r="B35" s="245"/>
      <c r="C35" s="245"/>
      <c r="D35" s="246" t="s">
        <v>3</v>
      </c>
      <c r="E35" s="249">
        <f>SUM(F35:O35) - SMALL(F35:O35,2) - MIN(F35:O35)</f>
        <v>0</v>
      </c>
      <c r="F35" s="248">
        <f>IFERROR(VLOOKUP($P35,'Rd1 PI'!$C$2:$AE$28,19,0),0)</f>
        <v>0</v>
      </c>
      <c r="G35" s="286">
        <f>IFERROR(VLOOKUP($P35,'Rd2 Sandown'!$C$2:$AE$28,19,0),0)</f>
        <v>0</v>
      </c>
      <c r="H35" s="286">
        <f>IFERROR(VLOOKUP($P35,'Rd3 Wodonga'!$C$2:$AE$31,19,0),0)</f>
        <v>0</v>
      </c>
      <c r="I35" s="286">
        <f>IFERROR(VLOOKUP($P35,'Rd4 Winton'!$C$2:$AE$31,19,0),0)</f>
        <v>0</v>
      </c>
      <c r="J35" s="286">
        <f>IFERROR(VLOOKUP($P35,'Rd5 Sandown'!$C$2:$AE$31,19,0),0)</f>
        <v>0</v>
      </c>
      <c r="K35" s="286">
        <f>IFERROR(VLOOKUP($P35,'Rd6 PI'!$C$2:$AE$31,19,0),0)</f>
        <v>0</v>
      </c>
      <c r="L35" s="4">
        <f>IFERROR(VLOOKUP($P35,#REF!,17,0),0)</f>
        <v>0</v>
      </c>
      <c r="M35" s="4">
        <f>IFERROR(VLOOKUP($P35,#REF!,17,0),0)</f>
        <v>0</v>
      </c>
      <c r="N35" s="4">
        <f>IFERROR(VLOOKUP($P35,#REF!,17,0),0)</f>
        <v>0</v>
      </c>
      <c r="O35" s="4">
        <f>IFERROR(VLOOKUP($P35,#REF!,17,0),0)</f>
        <v>0</v>
      </c>
      <c r="P35" s="5" t="str">
        <f>CONCATENATE(LOWER(B35)," ",LOWER(C35))</f>
        <v xml:space="preserve"> </v>
      </c>
    </row>
    <row r="36" spans="1:17" s="5" customFormat="1" x14ac:dyDescent="0.2">
      <c r="A36" s="244">
        <v>3</v>
      </c>
      <c r="B36" s="245"/>
      <c r="C36" s="245"/>
      <c r="D36" s="246" t="s">
        <v>3</v>
      </c>
      <c r="E36" s="249">
        <f>SUM(F36:O36) - SMALL(F36:O36,2) - MIN(F36:O36)</f>
        <v>0</v>
      </c>
      <c r="F36" s="248">
        <f>IFERROR(VLOOKUP($P36,'Rd1 PI'!$C$2:$AE$28,19,0),0)</f>
        <v>0</v>
      </c>
      <c r="G36" s="286">
        <f>IFERROR(VLOOKUP($P36,'Rd2 Sandown'!$C$2:$AE$28,19,0),0)</f>
        <v>0</v>
      </c>
      <c r="H36" s="286">
        <f>IFERROR(VLOOKUP($P36,'Rd3 Wodonga'!$C$2:$AE$31,19,0),0)</f>
        <v>0</v>
      </c>
      <c r="I36" s="286">
        <f>IFERROR(VLOOKUP($P36,'Rd4 Winton'!$C$2:$AE$31,19,0),0)</f>
        <v>0</v>
      </c>
      <c r="J36" s="286">
        <f>IFERROR(VLOOKUP($P36,'Rd5 Sandown'!$C$2:$AE$31,19,0),0)</f>
        <v>0</v>
      </c>
      <c r="K36" s="286">
        <f>IFERROR(VLOOKUP($P36,'Rd6 PI'!$C$2:$AE$31,19,0),0)</f>
        <v>0</v>
      </c>
      <c r="L36" s="4">
        <f>IFERROR(VLOOKUP($P36,#REF!,17,0),0)</f>
        <v>0</v>
      </c>
      <c r="M36" s="4">
        <f>IFERROR(VLOOKUP($P36,#REF!,17,0),0)</f>
        <v>0</v>
      </c>
      <c r="N36" s="4">
        <f>IFERROR(VLOOKUP($P36,#REF!,17,0),0)</f>
        <v>0</v>
      </c>
      <c r="O36" s="4">
        <f>IFERROR(VLOOKUP($P36,#REF!,17,0),0)</f>
        <v>0</v>
      </c>
      <c r="P36" s="5" t="str">
        <f>CONCATENATE(LOWER(B36)," ",LOWER(C36))</f>
        <v xml:space="preserve"> </v>
      </c>
    </row>
    <row r="37" spans="1:17" x14ac:dyDescent="0.2">
      <c r="A37" s="244">
        <v>4</v>
      </c>
      <c r="B37" s="250"/>
      <c r="C37" s="250"/>
      <c r="D37" s="246" t="s">
        <v>3</v>
      </c>
      <c r="E37" s="249">
        <f>SUM(F37:O37) - SMALL(F37:O37,2) - MIN(F37:O37)</f>
        <v>0</v>
      </c>
      <c r="F37" s="248">
        <f>IFERROR(VLOOKUP($P37,'Rd1 PI'!$C$2:$AE$28,19,0),0)</f>
        <v>0</v>
      </c>
      <c r="G37" s="286">
        <f>IFERROR(VLOOKUP($P37,'Rd2 Sandown'!$C$2:$AE$28,19,0),0)</f>
        <v>0</v>
      </c>
      <c r="H37" s="286">
        <f>IFERROR(VLOOKUP($P37,'Rd3 Wodonga'!$C$2:$AE$31,19,0),0)</f>
        <v>0</v>
      </c>
      <c r="I37" s="286">
        <f>IFERROR(VLOOKUP($P37,'Rd4 Winton'!$C$2:$AE$31,19,0),0)</f>
        <v>0</v>
      </c>
      <c r="J37" s="286">
        <f>IFERROR(VLOOKUP($P37,'Rd5 Sandown'!$C$2:$AE$31,19,0),0)</f>
        <v>0</v>
      </c>
      <c r="K37" s="286">
        <f>IFERROR(VLOOKUP($P37,'Rd6 PI'!$C$2:$AE$31,19,0),0)</f>
        <v>0</v>
      </c>
      <c r="L37" s="4">
        <f>IFERROR(VLOOKUP($P37,#REF!,17,0),0)</f>
        <v>0</v>
      </c>
      <c r="M37" s="4">
        <f>IFERROR(VLOOKUP($P37,#REF!,17,0),0)</f>
        <v>0</v>
      </c>
      <c r="N37" s="4">
        <f>IFERROR(VLOOKUP($P37,#REF!,17,0),0)</f>
        <v>0</v>
      </c>
      <c r="O37" s="4">
        <f>IFERROR(VLOOKUP($P37,#REF!,17,0),0)</f>
        <v>0</v>
      </c>
      <c r="P37" s="5" t="str">
        <f>CONCATENATE(LOWER(B37)," ",LOWER(C37))</f>
        <v xml:space="preserve"> </v>
      </c>
      <c r="Q37" s="15"/>
    </row>
    <row r="38" spans="1:17" ht="13.5" thickBot="1" x14ac:dyDescent="0.25">
      <c r="A38" s="251">
        <v>5</v>
      </c>
      <c r="B38" s="243"/>
      <c r="C38" s="243"/>
      <c r="D38" s="246" t="s">
        <v>3</v>
      </c>
      <c r="E38" s="252">
        <f>SUM(F38:O38) - SMALL(F38:O38,2) - MIN(F38:O38)</f>
        <v>0</v>
      </c>
      <c r="F38" s="248">
        <f>IFERROR(VLOOKUP($P38,'Rd1 PI'!$C$2:$AE$28,19,0),0)</f>
        <v>0</v>
      </c>
      <c r="G38" s="286">
        <f>IFERROR(VLOOKUP($P38,'Rd2 Sandown'!$C$2:$AE$28,19,0),0)</f>
        <v>0</v>
      </c>
      <c r="H38" s="286">
        <f>IFERROR(VLOOKUP($P38,'Rd3 Wodonga'!$C$2:$AE$31,19,0),0)</f>
        <v>0</v>
      </c>
      <c r="I38" s="286">
        <f>IFERROR(VLOOKUP($P38,'Rd4 Winton'!$C$2:$AE$31,19,0),0)</f>
        <v>0</v>
      </c>
      <c r="J38" s="286">
        <f>IFERROR(VLOOKUP($P38,'Rd5 Sandown'!$C$2:$AE$31,19,0),0)</f>
        <v>0</v>
      </c>
      <c r="K38" s="286">
        <f>IFERROR(VLOOKUP($P38,'Rd6 PI'!$C$2:$AE$31,19,0),0)</f>
        <v>0</v>
      </c>
      <c r="L38" s="286">
        <f>IFERROR(VLOOKUP($P38,#REF!,17,0),0)</f>
        <v>0</v>
      </c>
      <c r="M38" s="286">
        <f>IFERROR(VLOOKUP($P38,#REF!,17,0),0)</f>
        <v>0</v>
      </c>
      <c r="N38" s="286">
        <f>IFERROR(VLOOKUP($P38,#REF!,17,0),0)</f>
        <v>0</v>
      </c>
      <c r="O38" s="286">
        <f>IFERROR(VLOOKUP($P38,#REF!,17,0),0)</f>
        <v>0</v>
      </c>
      <c r="P38" s="5" t="str">
        <f>CONCATENATE(LOWER(B38)," ",LOWER(C38))</f>
        <v xml:space="preserve"> </v>
      </c>
      <c r="Q38" s="15"/>
    </row>
    <row r="39" spans="1:17" x14ac:dyDescent="0.2">
      <c r="B39" s="6"/>
      <c r="C39" s="6"/>
      <c r="D39" s="17"/>
      <c r="E39" s="24"/>
      <c r="F39" s="4"/>
      <c r="G39" s="4"/>
      <c r="H39" s="4"/>
      <c r="I39" s="4"/>
      <c r="J39" s="12"/>
      <c r="K39" s="4"/>
      <c r="L39" s="4"/>
      <c r="M39" s="4"/>
      <c r="N39" s="4"/>
      <c r="O39" s="4"/>
      <c r="P39" s="14"/>
      <c r="Q39" s="15"/>
    </row>
    <row r="40" spans="1:17" s="5" customFormat="1" ht="13.5" thickBot="1" x14ac:dyDescent="0.25">
      <c r="A40" s="41" t="s">
        <v>8</v>
      </c>
      <c r="B40" s="42"/>
      <c r="C40" s="42"/>
      <c r="D40" s="7"/>
      <c r="E40" s="24"/>
      <c r="F40" s="4"/>
      <c r="G40" s="4"/>
      <c r="H40" s="4"/>
      <c r="I40" s="4"/>
      <c r="J40" s="12"/>
      <c r="K40" s="4"/>
      <c r="L40" s="4"/>
      <c r="M40" s="4"/>
      <c r="N40" s="4"/>
      <c r="O40" s="4"/>
    </row>
    <row r="41" spans="1:17" s="5" customFormat="1" x14ac:dyDescent="0.2">
      <c r="A41" s="43">
        <v>1</v>
      </c>
      <c r="B41" s="44" t="s">
        <v>250</v>
      </c>
      <c r="C41" s="44" t="s">
        <v>251</v>
      </c>
      <c r="D41" s="40" t="s">
        <v>5</v>
      </c>
      <c r="E41" s="58">
        <f>SUM(F41:O41) - SMALL(F41:O41,2) - MIN(F41:O41)</f>
        <v>450</v>
      </c>
      <c r="F41" s="111">
        <f>IFERROR(VLOOKUP($P41,'Rd1 PI'!$C$2:$AE$28,19,0),0)</f>
        <v>0</v>
      </c>
      <c r="G41" s="287">
        <f>IFERROR(VLOOKUP($P41,'Rd2 Sandown'!$C$2:$AE$28,19,0),0)</f>
        <v>75</v>
      </c>
      <c r="H41" s="287">
        <f>IFERROR(VLOOKUP($P41,'Rd3 Wodonga'!$C$2:$AE$31,19,0),0)</f>
        <v>100</v>
      </c>
      <c r="I41" s="287">
        <f>IFERROR(VLOOKUP($P41,'Rd4 Winton'!$C$2:$AE$31,19,0),0)</f>
        <v>100</v>
      </c>
      <c r="J41" s="287">
        <f>IFERROR(VLOOKUP($P41,'Rd5 Sandown'!$C$2:$AE$31,19,0),0)</f>
        <v>75</v>
      </c>
      <c r="K41" s="287">
        <f>IFERROR(VLOOKUP($P41,'Rd6 PI'!$C$2:$AE$31,19,0),0)</f>
        <v>100</v>
      </c>
      <c r="L41" s="4">
        <f>IFERROR(VLOOKUP($P41,#REF!,17,0),0)</f>
        <v>0</v>
      </c>
      <c r="M41" s="4">
        <f>IFERROR(VLOOKUP($P41,#REF!,17,0),0)</f>
        <v>0</v>
      </c>
      <c r="N41" s="4">
        <f>IFERROR(VLOOKUP($P41,#REF!,17,0),0)</f>
        <v>0</v>
      </c>
      <c r="O41" s="4">
        <f>IFERROR(VLOOKUP($P41,#REF!,17,0),0)</f>
        <v>0</v>
      </c>
      <c r="P41" s="5" t="str">
        <f>CONCATENATE(LOWER(B41)," ",LOWER(C41))</f>
        <v>adrian zadro</v>
      </c>
      <c r="Q41" s="15"/>
    </row>
    <row r="42" spans="1:17" x14ac:dyDescent="0.2">
      <c r="A42" s="43">
        <v>2</v>
      </c>
      <c r="B42" s="44" t="s">
        <v>163</v>
      </c>
      <c r="C42" s="44" t="s">
        <v>160</v>
      </c>
      <c r="D42" s="40" t="s">
        <v>5</v>
      </c>
      <c r="E42" s="59">
        <f>SUM(F42:O42) - SMALL(F42:O42,2) - MIN(F42:O42)</f>
        <v>405</v>
      </c>
      <c r="F42" s="111">
        <f>IFERROR(VLOOKUP($P42,'Rd1 PI'!$C$2:$AE$28,19,0),0)</f>
        <v>75</v>
      </c>
      <c r="G42" s="287">
        <f>IFERROR(VLOOKUP($P42,'Rd2 Sandown'!$C$2:$AE$28,19,0),0)</f>
        <v>60</v>
      </c>
      <c r="H42" s="287">
        <f>IFERROR(VLOOKUP($P42,'Rd3 Wodonga'!$C$2:$AE$31,19,0),0)</f>
        <v>75</v>
      </c>
      <c r="I42" s="287">
        <f>IFERROR(VLOOKUP($P42,'Rd4 Winton'!$C$2:$AE$31,19,0),0)</f>
        <v>75</v>
      </c>
      <c r="J42" s="287">
        <f>IFERROR(VLOOKUP($P42,'Rd5 Sandown'!$C$2:$AE$31,19,0),0)</f>
        <v>60</v>
      </c>
      <c r="K42" s="287">
        <f>IFERROR(VLOOKUP($P42,'Rd6 PI'!$C$2:$AE$31,19,0),0)</f>
        <v>60</v>
      </c>
      <c r="L42" s="4">
        <f>IFERROR(VLOOKUP($P42,#REF!,17,0),0)</f>
        <v>0</v>
      </c>
      <c r="M42" s="4">
        <f>IFERROR(VLOOKUP($P42,#REF!,17,0),0)</f>
        <v>0</v>
      </c>
      <c r="N42" s="4">
        <f>IFERROR(VLOOKUP($P42,#REF!,17,0),0)</f>
        <v>0</v>
      </c>
      <c r="O42" s="4">
        <f>IFERROR(VLOOKUP($P42,#REF!,17,0),0)</f>
        <v>0</v>
      </c>
      <c r="P42" s="5" t="str">
        <f>CONCATENATE(LOWER(B42)," ",LOWER(C42))</f>
        <v>john downes</v>
      </c>
      <c r="Q42" s="15"/>
    </row>
    <row r="43" spans="1:17" x14ac:dyDescent="0.2">
      <c r="A43" s="43">
        <v>3</v>
      </c>
      <c r="B43" s="44" t="s">
        <v>27</v>
      </c>
      <c r="C43" s="44" t="s">
        <v>28</v>
      </c>
      <c r="D43" s="40" t="s">
        <v>5</v>
      </c>
      <c r="E43" s="59">
        <f>SUM(F43:O43) - SMALL(F43:O43,2) - MIN(F43:O43)</f>
        <v>375</v>
      </c>
      <c r="F43" s="111">
        <f>IFERROR(VLOOKUP($P43,'Rd1 PI'!$C$2:$AE$28,19,0),0)</f>
        <v>100</v>
      </c>
      <c r="G43" s="287">
        <f>IFERROR(VLOOKUP($P43,'Rd2 Sandown'!$C$2:$AE$28,19,0),0)</f>
        <v>100</v>
      </c>
      <c r="H43" s="287">
        <f>IFERROR(VLOOKUP($P43,'Rd3 Wodonga'!$C$2:$AE$31,19,0),0)</f>
        <v>0</v>
      </c>
      <c r="I43" s="287">
        <f>IFERROR(VLOOKUP($P43,'Rd4 Winton'!$C$2:$AE$31,19,0),0)</f>
        <v>0</v>
      </c>
      <c r="J43" s="287">
        <f>IFERROR(VLOOKUP($P43,'Rd5 Sandown'!$C$2:$AE$31,19,0),0)</f>
        <v>100</v>
      </c>
      <c r="K43" s="287">
        <f>IFERROR(VLOOKUP($P43,'Rd6 PI'!$C$2:$AE$31,19,0),0)</f>
        <v>75</v>
      </c>
      <c r="L43" s="4">
        <f>IFERROR(VLOOKUP($P43,#REF!,17,0),0)</f>
        <v>0</v>
      </c>
      <c r="M43" s="4">
        <f>IFERROR(VLOOKUP($P43,#REF!,17,0),0)</f>
        <v>0</v>
      </c>
      <c r="N43" s="4">
        <f>IFERROR(VLOOKUP($P43,#REF!,17,0),0)</f>
        <v>0</v>
      </c>
      <c r="O43" s="4">
        <f>IFERROR(VLOOKUP($P43,#REF!,17,0),0)</f>
        <v>0</v>
      </c>
      <c r="P43" s="5" t="str">
        <f>CONCATENATE(LOWER(B43)," ",LOWER(C43))</f>
        <v>simeon ouzas</v>
      </c>
      <c r="Q43" s="5"/>
    </row>
    <row r="44" spans="1:17" x14ac:dyDescent="0.2">
      <c r="A44" s="43">
        <v>4</v>
      </c>
      <c r="B44" s="44" t="s">
        <v>248</v>
      </c>
      <c r="C44" s="44" t="s">
        <v>348</v>
      </c>
      <c r="D44" s="40" t="s">
        <v>5</v>
      </c>
      <c r="E44" s="59">
        <f>SUM(F44:O44) - SMALL(F44:O44,2) - MIN(F44:O44)</f>
        <v>60</v>
      </c>
      <c r="F44" s="111">
        <f>IFERROR(VLOOKUP($P44,'Rd1 PI'!$C$2:$AE$28,19,0),0)</f>
        <v>0</v>
      </c>
      <c r="G44" s="287">
        <f>IFERROR(VLOOKUP($P44,'Rd2 Sandown'!$C$2:$AE$28,19,0),0)</f>
        <v>0</v>
      </c>
      <c r="H44" s="287">
        <f>IFERROR(VLOOKUP($P44,'Rd3 Wodonga'!$C$2:$AE$31,19,0),0)</f>
        <v>0</v>
      </c>
      <c r="I44" s="287">
        <f>IFERROR(VLOOKUP($P44,'Rd4 Winton'!$C$2:$AE$31,19,0),0)</f>
        <v>60</v>
      </c>
      <c r="J44" s="287">
        <f>IFERROR(VLOOKUP($P44,'Rd5 Sandown'!$C$2:$AE$31,19,0),0)</f>
        <v>0</v>
      </c>
      <c r="K44" s="287">
        <f>IFERROR(VLOOKUP($P44,'Rd6 PI'!$C$2:$AE$31,19,0),0)</f>
        <v>0</v>
      </c>
      <c r="L44" s="4">
        <f>IFERROR(VLOOKUP($P44,#REF!,17,0),0)</f>
        <v>0</v>
      </c>
      <c r="M44" s="4">
        <f>IFERROR(VLOOKUP($P44,#REF!,17,0),0)</f>
        <v>0</v>
      </c>
      <c r="N44" s="4">
        <f>IFERROR(VLOOKUP($P44,#REF!,17,0),0)</f>
        <v>0</v>
      </c>
      <c r="O44" s="4">
        <f>IFERROR(VLOOKUP($P44,#REF!,17,0),0)</f>
        <v>0</v>
      </c>
      <c r="P44" s="5" t="str">
        <f>CONCATENATE(LOWER(B44)," ",LOWER(C44))</f>
        <v>andrew dickinson</v>
      </c>
      <c r="Q44" s="15"/>
    </row>
    <row r="45" spans="1:17" ht="13.5" thickBot="1" x14ac:dyDescent="0.25">
      <c r="A45" s="43">
        <v>5</v>
      </c>
      <c r="B45" s="44"/>
      <c r="C45" s="44"/>
      <c r="D45" s="40" t="s">
        <v>5</v>
      </c>
      <c r="E45" s="60">
        <f>SUM(F45:O45) - SMALL(F45:O45,2) - MIN(F45:O45)</f>
        <v>0</v>
      </c>
      <c r="F45" s="111">
        <f>IFERROR(VLOOKUP($P45,'Rd1 PI'!$C$2:$AE$28,19,0),0)</f>
        <v>0</v>
      </c>
      <c r="G45" s="287">
        <f>IFERROR(VLOOKUP($P45,'Rd2 Sandown'!$C$2:$AE$28,19,0),0)</f>
        <v>0</v>
      </c>
      <c r="H45" s="287">
        <f>IFERROR(VLOOKUP($P45,'Rd3 Wodonga'!$C$2:$AE$31,19,0),0)</f>
        <v>0</v>
      </c>
      <c r="I45" s="287">
        <f>IFERROR(VLOOKUP($P45,'Rd4 Winton'!$C$2:$AE$31,19,0),0)</f>
        <v>0</v>
      </c>
      <c r="J45" s="287">
        <f>IFERROR(VLOOKUP($P45,'Rd5 Sandown'!$C$2:$AE$31,19,0),0)</f>
        <v>0</v>
      </c>
      <c r="K45" s="287">
        <f>IFERROR(VLOOKUP($P45,'Rd6 PI'!$C$2:$AE$31,19,0),0)</f>
        <v>0</v>
      </c>
      <c r="L45" s="287">
        <f>IFERROR(VLOOKUP($P45,#REF!,17,0),0)</f>
        <v>0</v>
      </c>
      <c r="M45" s="287">
        <f>IFERROR(VLOOKUP($P45,#REF!,17,0),0)</f>
        <v>0</v>
      </c>
      <c r="N45" s="287">
        <f>IFERROR(VLOOKUP($P45,#REF!,17,0),0)</f>
        <v>0</v>
      </c>
      <c r="O45" s="287">
        <f>IFERROR(VLOOKUP($P45,#REF!,17,0),0)</f>
        <v>0</v>
      </c>
      <c r="P45" s="5" t="str">
        <f>CONCATENATE(LOWER(B45)," ",LOWER(C45))</f>
        <v xml:space="preserve"> </v>
      </c>
      <c r="Q45" s="15"/>
    </row>
    <row r="46" spans="1:17" x14ac:dyDescent="0.2">
      <c r="B46" s="18"/>
      <c r="C46" s="18"/>
      <c r="D46" s="19"/>
      <c r="E46" s="24"/>
      <c r="F46" s="4"/>
      <c r="G46" s="4"/>
      <c r="H46" s="4"/>
      <c r="I46" s="4"/>
      <c r="J46" s="4"/>
      <c r="K46" s="4"/>
      <c r="L46" s="4"/>
      <c r="M46" s="4"/>
      <c r="N46" s="4"/>
      <c r="O46" s="4"/>
      <c r="P46" s="14"/>
      <c r="Q46" s="15"/>
    </row>
    <row r="47" spans="1:17" ht="13.5" thickBot="1" x14ac:dyDescent="0.25">
      <c r="A47" s="102" t="s">
        <v>9</v>
      </c>
      <c r="B47" s="103"/>
      <c r="C47" s="103"/>
      <c r="D47" s="15"/>
      <c r="E47" s="24"/>
      <c r="F47" s="293"/>
      <c r="G47" s="4"/>
      <c r="H47" s="4"/>
      <c r="I47" s="4"/>
      <c r="J47" s="4"/>
      <c r="K47" s="4"/>
      <c r="L47" s="4"/>
      <c r="M47" s="4"/>
      <c r="N47" s="4"/>
      <c r="O47" s="4"/>
      <c r="P47" s="14"/>
      <c r="Q47" s="15"/>
    </row>
    <row r="48" spans="1:17" x14ac:dyDescent="0.2">
      <c r="A48" s="95">
        <v>1</v>
      </c>
      <c r="B48" s="96" t="s">
        <v>157</v>
      </c>
      <c r="C48" s="183" t="s">
        <v>252</v>
      </c>
      <c r="D48" s="98" t="s">
        <v>4</v>
      </c>
      <c r="E48" s="93">
        <f>SUM(F48:O48) - SMALL(F48:O48,2) - MIN(F48:O48)</f>
        <v>400</v>
      </c>
      <c r="F48" s="292">
        <f>IFERROR(VLOOKUP($P48,'Rd1 PI'!$C$2:$AE$28,19,0),0)</f>
        <v>0</v>
      </c>
      <c r="G48" s="293">
        <f>IFERROR(VLOOKUP($P48,'Rd2 Sandown'!$C$2:$AE$28,19,0),0)</f>
        <v>100</v>
      </c>
      <c r="H48" s="293">
        <f>IFERROR(VLOOKUP($P48,'Rd3 Wodonga'!$C$2:$AE$31,19,0),0)</f>
        <v>100</v>
      </c>
      <c r="I48" s="293">
        <f>IFERROR(VLOOKUP($P48,'Rd4 Winton'!$C$2:$AE$31,19,0),0)</f>
        <v>100</v>
      </c>
      <c r="J48" s="293">
        <f>IFERROR(VLOOKUP($P48,'Rd5 Sandown'!$C$2:$AE$31,19,0),0)</f>
        <v>0</v>
      </c>
      <c r="K48" s="293">
        <f>IFERROR(VLOOKUP($P48,'Rd6 PI'!$C$2:$AE$31,19,0),0)</f>
        <v>100</v>
      </c>
      <c r="L48" s="4">
        <f>IFERROR(VLOOKUP($P48,#REF!,17,0),0)</f>
        <v>0</v>
      </c>
      <c r="M48" s="4">
        <f>IFERROR(VLOOKUP($P48,#REF!,17,0),0)</f>
        <v>0</v>
      </c>
      <c r="N48" s="4">
        <f>IFERROR(VLOOKUP($P48,#REF!,17,0),0)</f>
        <v>0</v>
      </c>
      <c r="O48" s="4">
        <f>IFERROR(VLOOKUP($P48,#REF!,17,0),0)</f>
        <v>0</v>
      </c>
      <c r="P48" s="5" t="str">
        <f>CONCATENATE(LOWER(B48)," ",LOWER(C48))</f>
        <v>craig baird</v>
      </c>
      <c r="Q48" s="15"/>
    </row>
    <row r="49" spans="1:17" x14ac:dyDescent="0.2">
      <c r="A49" s="95">
        <v>2</v>
      </c>
      <c r="B49" s="99"/>
      <c r="C49" s="99"/>
      <c r="D49" s="98" t="s">
        <v>4</v>
      </c>
      <c r="E49" s="94">
        <f>SUM(F49:O49) - SMALL(F49:O49,2) - MIN(F49:O49)</f>
        <v>0</v>
      </c>
      <c r="F49" s="292">
        <f>IFERROR(VLOOKUP($P49,'Rd1 PI'!$C$2:$AE$28,19,0),0)</f>
        <v>0</v>
      </c>
      <c r="G49" s="293">
        <f>IFERROR(VLOOKUP($P49,'Rd2 Sandown'!$C$2:$AE$28,19,0),0)</f>
        <v>0</v>
      </c>
      <c r="H49" s="293">
        <f>IFERROR(VLOOKUP($P49,'Rd3 Wodonga'!$C$2:$AE$31,19,0),0)</f>
        <v>0</v>
      </c>
      <c r="I49" s="293">
        <f>IFERROR(VLOOKUP($P49,'Rd4 Winton'!$C$2:$AE$31,19,0),0)</f>
        <v>0</v>
      </c>
      <c r="J49" s="293">
        <f>IFERROR(VLOOKUP($P49,'Rd5 Sandown'!$C$2:$AE$31,19,0),0)</f>
        <v>0</v>
      </c>
      <c r="K49" s="293">
        <f>IFERROR(VLOOKUP($P49,'Rd6 PI'!$C$2:$AE$31,19,0),0)</f>
        <v>0</v>
      </c>
      <c r="L49" s="4">
        <f>IFERROR(VLOOKUP($P49,#REF!,17,0),0)</f>
        <v>0</v>
      </c>
      <c r="M49" s="4">
        <f>IFERROR(VLOOKUP($P49,#REF!,17,0),0)</f>
        <v>0</v>
      </c>
      <c r="N49" s="4">
        <f>IFERROR(VLOOKUP($P49,#REF!,17,0),0)</f>
        <v>0</v>
      </c>
      <c r="O49" s="4">
        <f>IFERROR(VLOOKUP($P49,#REF!,17,0),0)</f>
        <v>0</v>
      </c>
      <c r="P49" s="5" t="str">
        <f>CONCATENATE(LOWER(B49)," ",LOWER(C49))</f>
        <v xml:space="preserve"> </v>
      </c>
      <c r="Q49" s="15"/>
    </row>
    <row r="50" spans="1:17" x14ac:dyDescent="0.2">
      <c r="A50" s="95">
        <v>3</v>
      </c>
      <c r="B50" s="99"/>
      <c r="C50" s="99"/>
      <c r="D50" s="98" t="s">
        <v>4</v>
      </c>
      <c r="E50" s="94">
        <f>SUM(F50:O50) - SMALL(F50:O50,2) - MIN(F50:O50)</f>
        <v>0</v>
      </c>
      <c r="F50" s="292">
        <f>IFERROR(VLOOKUP($P50,'Rd1 PI'!$C$2:$AE$28,19,0),0)</f>
        <v>0</v>
      </c>
      <c r="G50" s="293">
        <f>IFERROR(VLOOKUP($P50,'Rd2 Sandown'!$C$2:$AE$28,19,0),0)</f>
        <v>0</v>
      </c>
      <c r="H50" s="293">
        <f>IFERROR(VLOOKUP($P50,'Rd3 Wodonga'!$C$2:$AE$31,19,0),0)</f>
        <v>0</v>
      </c>
      <c r="I50" s="293">
        <f>IFERROR(VLOOKUP($P50,'Rd4 Winton'!$C$2:$AE$31,19,0),0)</f>
        <v>0</v>
      </c>
      <c r="J50" s="293">
        <f>IFERROR(VLOOKUP($P50,'Rd5 Sandown'!$C$2:$AE$31,19,0),0)</f>
        <v>0</v>
      </c>
      <c r="K50" s="293">
        <f>IFERROR(VLOOKUP($P50,'Rd6 PI'!$C$2:$AE$31,19,0),0)</f>
        <v>0</v>
      </c>
      <c r="L50" s="4">
        <f>IFERROR(VLOOKUP($P50,#REF!,17,0),0)</f>
        <v>0</v>
      </c>
      <c r="M50" s="4">
        <f>IFERROR(VLOOKUP($P50,#REF!,17,0),0)</f>
        <v>0</v>
      </c>
      <c r="N50" s="4">
        <f>IFERROR(VLOOKUP($P50,#REF!,17,0),0)</f>
        <v>0</v>
      </c>
      <c r="O50" s="4">
        <f>IFERROR(VLOOKUP($P50,#REF!,17,0),0)</f>
        <v>0</v>
      </c>
      <c r="P50" s="5" t="str">
        <f>CONCATENATE(LOWER(B50)," ",LOWER(C50))</f>
        <v xml:space="preserve"> </v>
      </c>
      <c r="Q50" s="15"/>
    </row>
    <row r="51" spans="1:17" x14ac:dyDescent="0.2">
      <c r="A51" s="95">
        <v>4</v>
      </c>
      <c r="B51" s="99"/>
      <c r="C51" s="99"/>
      <c r="D51" s="98" t="s">
        <v>4</v>
      </c>
      <c r="E51" s="94">
        <f>SUM(F51:O51) - SMALL(F51:O51,2) - MIN(F51:O51)</f>
        <v>0</v>
      </c>
      <c r="F51" s="292">
        <f>IFERROR(VLOOKUP($P51,'Rd1 PI'!$C$2:$AE$28,19,0),0)</f>
        <v>0</v>
      </c>
      <c r="G51" s="293">
        <f>IFERROR(VLOOKUP($P51,'Rd2 Sandown'!$C$2:$AE$28,19,0),0)</f>
        <v>0</v>
      </c>
      <c r="H51" s="293">
        <f>IFERROR(VLOOKUP($P51,'Rd3 Wodonga'!$C$2:$AE$31,19,0),0)</f>
        <v>0</v>
      </c>
      <c r="I51" s="293">
        <f>IFERROR(VLOOKUP($P51,'Rd4 Winton'!$C$2:$AE$31,19,0),0)</f>
        <v>0</v>
      </c>
      <c r="J51" s="293">
        <f>IFERROR(VLOOKUP($P51,'Rd5 Sandown'!$C$2:$AE$31,19,0),0)</f>
        <v>0</v>
      </c>
      <c r="K51" s="293">
        <f>IFERROR(VLOOKUP($P51,'Rd6 PI'!$C$2:$AE$31,19,0),0)</f>
        <v>0</v>
      </c>
      <c r="L51" s="4">
        <f>IFERROR(VLOOKUP($P51,#REF!,17,0),0)</f>
        <v>0</v>
      </c>
      <c r="M51" s="4">
        <f>IFERROR(VLOOKUP($P51,#REF!,17,0),0)</f>
        <v>0</v>
      </c>
      <c r="N51" s="4">
        <f>IFERROR(VLOOKUP($P51,#REF!,17,0),0)</f>
        <v>0</v>
      </c>
      <c r="O51" s="4">
        <f>IFERROR(VLOOKUP($P51,#REF!,17,0),0)</f>
        <v>0</v>
      </c>
      <c r="P51" s="5" t="str">
        <f>CONCATENATE(LOWER(B51)," ",LOWER(C51))</f>
        <v xml:space="preserve"> </v>
      </c>
      <c r="Q51" s="15"/>
    </row>
    <row r="52" spans="1:17" ht="13.5" thickBot="1" x14ac:dyDescent="0.25">
      <c r="A52" s="289">
        <v>5</v>
      </c>
      <c r="B52" s="288"/>
      <c r="C52" s="288"/>
      <c r="D52" s="290" t="s">
        <v>4</v>
      </c>
      <c r="E52" s="291">
        <f>SUM(F52:O52) - SMALL(F52:O52,2) - MIN(F52:O52)</f>
        <v>0</v>
      </c>
      <c r="F52" s="292">
        <f>IFERROR(VLOOKUP($P52,'Rd1 PI'!$C$2:$AE$28,19,0),0)</f>
        <v>0</v>
      </c>
      <c r="G52" s="293">
        <f>IFERROR(VLOOKUP($P52,'Rd2 Sandown'!$C$2:$AE$28,19,0),0)</f>
        <v>0</v>
      </c>
      <c r="H52" s="293">
        <f>IFERROR(VLOOKUP($P52,'Rd3 Wodonga'!$C$2:$AE$31,19,0),0)</f>
        <v>0</v>
      </c>
      <c r="I52" s="293">
        <f>IFERROR(VLOOKUP($P52,'Rd4 Winton'!$C$2:$AE$31,19,0),0)</f>
        <v>0</v>
      </c>
      <c r="J52" s="293">
        <f>IFERROR(VLOOKUP($P52,'Rd5 Sandown'!$C$2:$AE$31,19,0),0)</f>
        <v>0</v>
      </c>
      <c r="K52" s="293">
        <f>IFERROR(VLOOKUP($P52,'Rd6 PI'!$C$2:$AE$31,19,0),0)</f>
        <v>0</v>
      </c>
      <c r="L52" s="293">
        <f>IFERROR(VLOOKUP($P52,#REF!,17,0),0)</f>
        <v>0</v>
      </c>
      <c r="M52" s="293">
        <f>IFERROR(VLOOKUP($P52,#REF!,17,0),0)</f>
        <v>0</v>
      </c>
      <c r="N52" s="293">
        <f>IFERROR(VLOOKUP($P52,#REF!,17,0),0)</f>
        <v>0</v>
      </c>
      <c r="O52" s="293">
        <f>IFERROR(VLOOKUP($P52,#REF!,17,0),0)</f>
        <v>0</v>
      </c>
      <c r="P52" s="5" t="str">
        <f>CONCATENATE(LOWER(B52)," ",LOWER(C52))</f>
        <v xml:space="preserve"> </v>
      </c>
      <c r="Q52" s="15"/>
    </row>
    <row r="53" spans="1:17" x14ac:dyDescent="0.2">
      <c r="A53" s="13"/>
      <c r="B53" s="22"/>
      <c r="C53" s="22"/>
      <c r="D53" s="23"/>
      <c r="E53" s="24"/>
      <c r="F53" s="4"/>
      <c r="G53" s="4"/>
      <c r="H53" s="4"/>
      <c r="I53" s="4"/>
      <c r="J53" s="4"/>
      <c r="K53" s="4"/>
      <c r="L53" s="4"/>
      <c r="M53" s="4"/>
      <c r="N53" s="4"/>
      <c r="O53" s="4"/>
      <c r="P53" s="14"/>
      <c r="Q53" s="15"/>
    </row>
    <row r="54" spans="1:17" ht="13.5" thickBot="1" x14ac:dyDescent="0.25">
      <c r="A54" s="294" t="s">
        <v>20</v>
      </c>
      <c r="B54" s="295"/>
      <c r="C54" s="295"/>
      <c r="D54" s="296"/>
      <c r="E54" s="297"/>
      <c r="F54" s="298"/>
      <c r="G54" s="298"/>
      <c r="H54" s="298"/>
      <c r="I54" s="298"/>
      <c r="J54" s="298"/>
      <c r="K54" s="298"/>
      <c r="L54" s="298"/>
      <c r="M54" s="298"/>
      <c r="N54" s="298"/>
      <c r="O54" s="298"/>
      <c r="P54" s="14"/>
      <c r="Q54" s="15"/>
    </row>
    <row r="55" spans="1:17" x14ac:dyDescent="0.2">
      <c r="A55" s="299">
        <v>1</v>
      </c>
      <c r="B55" s="300" t="s">
        <v>163</v>
      </c>
      <c r="C55" s="301" t="s">
        <v>253</v>
      </c>
      <c r="D55" s="296" t="s">
        <v>40</v>
      </c>
      <c r="E55" s="302">
        <f>SUM(F55:O55) - SMALL(F55:O55,2) - MIN(F55:O55)</f>
        <v>200</v>
      </c>
      <c r="F55" s="303">
        <f>IFERROR(VLOOKUP($P55,'Rd1 PI'!$C$2:$AE$28,19,0),0)</f>
        <v>0</v>
      </c>
      <c r="G55" s="298">
        <f>IFERROR(VLOOKUP($P55,'Rd2 Sandown'!$C$2:$AE$28,19,0),0)</f>
        <v>100</v>
      </c>
      <c r="H55" s="298">
        <f>IFERROR(VLOOKUP($P55,'Rd3 Wodonga'!$C$2:$AE$31,19,0),0)</f>
        <v>100</v>
      </c>
      <c r="I55" s="299">
        <v>0</v>
      </c>
      <c r="J55" s="299">
        <v>0</v>
      </c>
      <c r="K55" s="299">
        <v>0</v>
      </c>
      <c r="L55" s="299">
        <v>0</v>
      </c>
      <c r="M55" s="299">
        <v>0</v>
      </c>
      <c r="N55" s="299">
        <v>0</v>
      </c>
      <c r="O55" s="299">
        <v>0</v>
      </c>
      <c r="P55" s="5" t="str">
        <f>CONCATENATE(LOWER(B55)," ",LOWER(C55))</f>
        <v>john mcbreen</v>
      </c>
      <c r="Q55" s="15"/>
    </row>
    <row r="56" spans="1:17" x14ac:dyDescent="0.2">
      <c r="A56" s="299">
        <v>2</v>
      </c>
      <c r="B56" s="301"/>
      <c r="C56" s="301"/>
      <c r="D56" s="296" t="s">
        <v>40</v>
      </c>
      <c r="E56" s="304">
        <f>SUM(F56:O56) - SMALL(F56:O56,2) - MIN(F56:O56)</f>
        <v>0</v>
      </c>
      <c r="F56" s="303">
        <f>IFERROR(VLOOKUP($P56,'Rd1 PI'!$C$2:$AE$28,19,0),0)</f>
        <v>0</v>
      </c>
      <c r="G56" s="298">
        <f>IFERROR(VLOOKUP($P56,'Rd2 Sandown'!$C$2:$AE$28,19,0),0)</f>
        <v>0</v>
      </c>
      <c r="H56" s="298">
        <f>IFERROR(VLOOKUP($P56,'Rd3 Wodonga'!$C$2:$AE$31,19,0),0)</f>
        <v>0</v>
      </c>
      <c r="I56" s="298">
        <f>IFERROR(VLOOKUP($P56,'Rd4 Winton'!$C$2:$AE$31,19,0),0)</f>
        <v>0</v>
      </c>
      <c r="J56" s="298">
        <f>IFERROR(VLOOKUP($P56,'Rd5 Sandown'!$C$2:$AE$31,19,0),0)</f>
        <v>0</v>
      </c>
      <c r="K56" s="298">
        <f>IFERROR(VLOOKUP($P56,'Rd6 PI'!$C$2:$AE$31,19,0),0)</f>
        <v>0</v>
      </c>
      <c r="L56" s="298">
        <f>IFERROR(VLOOKUP($P56,#REF!,17,0),0)</f>
        <v>0</v>
      </c>
      <c r="M56" s="298">
        <f>IFERROR(VLOOKUP($P56,#REF!,17,0),0)</f>
        <v>0</v>
      </c>
      <c r="N56" s="298">
        <f>IFERROR(VLOOKUP($P56,#REF!,17,0),0)</f>
        <v>0</v>
      </c>
      <c r="O56" s="298">
        <f>IFERROR(VLOOKUP($P56,#REF!,17,0),0)</f>
        <v>0</v>
      </c>
      <c r="P56" s="5" t="str">
        <f>CONCATENATE(LOWER(B56)," ",LOWER(C56))</f>
        <v xml:space="preserve"> </v>
      </c>
      <c r="Q56" s="15"/>
    </row>
    <row r="57" spans="1:17" x14ac:dyDescent="0.2">
      <c r="A57" s="299">
        <v>3</v>
      </c>
      <c r="B57" s="305"/>
      <c r="C57" s="305"/>
      <c r="D57" s="296" t="s">
        <v>40</v>
      </c>
      <c r="E57" s="304">
        <f>SUM(F57:O57) - SMALL(F57:O57,2) - MIN(F57:O57)</f>
        <v>0</v>
      </c>
      <c r="F57" s="303">
        <f>IFERROR(VLOOKUP($P57,'Rd1 PI'!$C$2:$AE$28,19,0),0)</f>
        <v>0</v>
      </c>
      <c r="G57" s="298">
        <f>IFERROR(VLOOKUP($P57,'Rd2 Sandown'!$C$2:$AE$28,19,0),0)</f>
        <v>0</v>
      </c>
      <c r="H57" s="298">
        <f>IFERROR(VLOOKUP($P57,'Rd3 Wodonga'!$C$2:$AE$31,19,0),0)</f>
        <v>0</v>
      </c>
      <c r="I57" s="298">
        <f>IFERROR(VLOOKUP($P57,'Rd4 Winton'!$C$2:$AE$31,19,0),0)</f>
        <v>0</v>
      </c>
      <c r="J57" s="298">
        <f>IFERROR(VLOOKUP($P57,'Rd5 Sandown'!$C$2:$AE$31,19,0),0)</f>
        <v>0</v>
      </c>
      <c r="K57" s="298">
        <f>IFERROR(VLOOKUP($P57,'Rd6 PI'!$C$2:$AE$31,19,0),0)</f>
        <v>0</v>
      </c>
      <c r="L57" s="298">
        <f>IFERROR(VLOOKUP($P57,#REF!,17,0),0)</f>
        <v>0</v>
      </c>
      <c r="M57" s="298">
        <f>IFERROR(VLOOKUP($P57,#REF!,17,0),0)</f>
        <v>0</v>
      </c>
      <c r="N57" s="298">
        <f>IFERROR(VLOOKUP($P57,#REF!,17,0),0)</f>
        <v>0</v>
      </c>
      <c r="O57" s="298">
        <f>IFERROR(VLOOKUP($P57,#REF!,17,0),0)</f>
        <v>0</v>
      </c>
      <c r="P57" s="5" t="str">
        <f>CONCATENATE(LOWER(B57)," ",LOWER(C57))</f>
        <v xml:space="preserve"> </v>
      </c>
      <c r="Q57" s="15"/>
    </row>
    <row r="58" spans="1:17" x14ac:dyDescent="0.2">
      <c r="A58" s="299">
        <v>4</v>
      </c>
      <c r="B58" s="306"/>
      <c r="C58" s="306"/>
      <c r="D58" s="296" t="s">
        <v>40</v>
      </c>
      <c r="E58" s="304">
        <f>SUM(F58:O58) - SMALL(F58:O58,2) - MIN(F58:O58)</f>
        <v>0</v>
      </c>
      <c r="F58" s="303">
        <f>IFERROR(VLOOKUP($P58,'Rd1 PI'!$C$2:$AE$28,19,0),0)</f>
        <v>0</v>
      </c>
      <c r="G58" s="298">
        <f>IFERROR(VLOOKUP($P58,'Rd2 Sandown'!$C$2:$AE$28,19,0),0)</f>
        <v>0</v>
      </c>
      <c r="H58" s="298">
        <f>IFERROR(VLOOKUP($P58,'Rd3 Wodonga'!$C$2:$AE$31,19,0),0)</f>
        <v>0</v>
      </c>
      <c r="I58" s="298">
        <f>IFERROR(VLOOKUP($P58,'Rd4 Winton'!$C$2:$AE$31,19,0),0)</f>
        <v>0</v>
      </c>
      <c r="J58" s="298">
        <f>IFERROR(VLOOKUP($P58,'Rd5 Sandown'!$C$2:$AE$31,19,0),0)</f>
        <v>0</v>
      </c>
      <c r="K58" s="298">
        <f>IFERROR(VLOOKUP($P58,'Rd6 PI'!$C$2:$AE$31,19,0),0)</f>
        <v>0</v>
      </c>
      <c r="L58" s="298">
        <f>IFERROR(VLOOKUP($P58,#REF!,17,0),0)</f>
        <v>0</v>
      </c>
      <c r="M58" s="298">
        <f>IFERROR(VLOOKUP($P58,#REF!,17,0),0)</f>
        <v>0</v>
      </c>
      <c r="N58" s="298">
        <f>IFERROR(VLOOKUP($P58,#REF!,17,0),0)</f>
        <v>0</v>
      </c>
      <c r="O58" s="298">
        <f>IFERROR(VLOOKUP($P58,#REF!,17,0),0)</f>
        <v>0</v>
      </c>
      <c r="P58" s="5" t="str">
        <f>CONCATENATE(LOWER(B58)," ",LOWER(C58))</f>
        <v xml:space="preserve"> </v>
      </c>
      <c r="Q58" s="15"/>
    </row>
    <row r="59" spans="1:17" ht="13.5" thickBot="1" x14ac:dyDescent="0.25">
      <c r="A59" s="299">
        <v>5</v>
      </c>
      <c r="B59" s="305"/>
      <c r="C59" s="305"/>
      <c r="D59" s="296" t="s">
        <v>40</v>
      </c>
      <c r="E59" s="307">
        <f>SUM(F59:O59) - SMALL(F59:O59,2) - MIN(F59:O59)</f>
        <v>0</v>
      </c>
      <c r="F59" s="303">
        <f>IFERROR(VLOOKUP($P59,'Rd1 PI'!$C$2:$AE$28,19,0),0)</f>
        <v>0</v>
      </c>
      <c r="G59" s="298">
        <f>IFERROR(VLOOKUP($P59,'Rd2 Sandown'!$C$2:$AE$28,19,0),0)</f>
        <v>0</v>
      </c>
      <c r="H59" s="298">
        <f>IFERROR(VLOOKUP($P59,'Rd3 Wodonga'!$C$2:$AE$31,19,0),0)</f>
        <v>0</v>
      </c>
      <c r="I59" s="298">
        <f>IFERROR(VLOOKUP($P59,'Rd4 Winton'!$C$2:$AE$31,19,0),0)</f>
        <v>0</v>
      </c>
      <c r="J59" s="298">
        <f>IFERROR(VLOOKUP($P59,'Rd5 Sandown'!$C$2:$AE$31,19,0),0)</f>
        <v>0</v>
      </c>
      <c r="K59" s="298">
        <f>IFERROR(VLOOKUP($P59,'Rd6 PI'!$C$2:$AE$31,19,0),0)</f>
        <v>0</v>
      </c>
      <c r="L59" s="298">
        <f>IFERROR(VLOOKUP($P59,#REF!,17,0),0)</f>
        <v>0</v>
      </c>
      <c r="M59" s="298">
        <f>IFERROR(VLOOKUP($P59,#REF!,17,0),0)</f>
        <v>0</v>
      </c>
      <c r="N59" s="298">
        <f>IFERROR(VLOOKUP($P59,#REF!,17,0),0)</f>
        <v>0</v>
      </c>
      <c r="O59" s="298">
        <f>IFERROR(VLOOKUP($P59,#REF!,17,0),0)</f>
        <v>0</v>
      </c>
      <c r="P59" s="5" t="str">
        <f>CONCATENATE(LOWER(B59)," ",LOWER(C59))</f>
        <v xml:space="preserve"> </v>
      </c>
      <c r="Q59" s="15"/>
    </row>
    <row r="60" spans="1:17" x14ac:dyDescent="0.2">
      <c r="A60" s="13"/>
      <c r="B60" s="22"/>
      <c r="C60" s="22"/>
      <c r="D60" s="23"/>
      <c r="E60" s="24"/>
      <c r="F60" s="4"/>
      <c r="G60" s="4"/>
      <c r="H60" s="4"/>
      <c r="I60" s="4"/>
      <c r="J60" s="4"/>
      <c r="K60" s="4"/>
      <c r="L60" s="4"/>
      <c r="M60" s="4"/>
      <c r="N60" s="4"/>
      <c r="O60" s="4"/>
      <c r="P60" s="14"/>
      <c r="Q60" s="15"/>
    </row>
    <row r="61" spans="1:17" s="5" customFormat="1" ht="13.5" thickBot="1" x14ac:dyDescent="0.25">
      <c r="A61" s="308" t="s">
        <v>18</v>
      </c>
      <c r="B61" s="309"/>
      <c r="C61" s="309"/>
      <c r="D61" s="310"/>
      <c r="E61" s="311"/>
      <c r="F61" s="312"/>
      <c r="G61" s="312"/>
      <c r="H61" s="312"/>
      <c r="I61" s="312"/>
      <c r="J61" s="312"/>
      <c r="K61" s="312"/>
      <c r="L61" s="312"/>
      <c r="M61" s="312"/>
      <c r="N61" s="312"/>
      <c r="O61" s="312"/>
    </row>
    <row r="62" spans="1:17" s="5" customFormat="1" x14ac:dyDescent="0.2">
      <c r="A62" s="313">
        <v>1</v>
      </c>
      <c r="B62" s="314"/>
      <c r="C62" s="314"/>
      <c r="D62" s="315" t="s">
        <v>22</v>
      </c>
      <c r="E62" s="316">
        <f>SUM(F62:O62) - SMALL(F62:O62,2) - MIN(F62:O62)</f>
        <v>0</v>
      </c>
      <c r="F62" s="317">
        <f>IFERROR(VLOOKUP($P62,'Rd1 PI'!$C$2:$AE$28,19,0),0)</f>
        <v>0</v>
      </c>
      <c r="G62" s="312">
        <f>IFERROR(VLOOKUP($P62,'Rd2 Sandown'!$C$2:$AE$28,19,0),0)</f>
        <v>0</v>
      </c>
      <c r="H62" s="312">
        <f>IFERROR(VLOOKUP($P62,'Rd3 Wodonga'!$C$2:$AE$31,19,0),0)</f>
        <v>0</v>
      </c>
      <c r="I62" s="312">
        <f>IFERROR(VLOOKUP($P62,'Rd4 Winton'!$C$2:$AE$31,19,0),0)</f>
        <v>0</v>
      </c>
      <c r="J62" s="312">
        <f>IFERROR(VLOOKUP($P62,'Rd5 Sandown'!$C$2:$AE$31,19,0),0)</f>
        <v>0</v>
      </c>
      <c r="K62" s="312">
        <f>IFERROR(VLOOKUP($P62,'Rd6 PI'!$C$2:$AE$31,19,0),0)</f>
        <v>0</v>
      </c>
      <c r="L62" s="312">
        <f>IFERROR(VLOOKUP($P62,#REF!,17,0),0)</f>
        <v>0</v>
      </c>
      <c r="M62" s="312">
        <f>IFERROR(VLOOKUP($P62,#REF!,17,0),0)</f>
        <v>0</v>
      </c>
      <c r="N62" s="312">
        <f>IFERROR(VLOOKUP($P62,#REF!,17,0),0)</f>
        <v>0</v>
      </c>
      <c r="O62" s="312">
        <f>IFERROR(VLOOKUP($P62,#REF!,17,0),0)</f>
        <v>0</v>
      </c>
      <c r="P62" s="5" t="str">
        <f>CONCATENATE(LOWER(B62)," ",LOWER(C62))</f>
        <v xml:space="preserve"> </v>
      </c>
    </row>
    <row r="63" spans="1:17" s="5" customFormat="1" x14ac:dyDescent="0.2">
      <c r="A63" s="313">
        <v>2</v>
      </c>
      <c r="B63" s="314"/>
      <c r="C63" s="314"/>
      <c r="D63" s="315" t="s">
        <v>22</v>
      </c>
      <c r="E63" s="318">
        <f>SUM(F63:O63) - SMALL(F63:O63,2) - MIN(F63:O63)</f>
        <v>0</v>
      </c>
      <c r="F63" s="317">
        <f>IFERROR(VLOOKUP($P63,'Rd1 PI'!$C$2:$AE$28,19,0),0)</f>
        <v>0</v>
      </c>
      <c r="G63" s="312">
        <f>IFERROR(VLOOKUP($P63,'Rd2 Sandown'!$C$2:$AE$28,19,0),0)</f>
        <v>0</v>
      </c>
      <c r="H63" s="312">
        <f>IFERROR(VLOOKUP($P63,'Rd3 Wodonga'!$C$2:$AE$31,19,0),0)</f>
        <v>0</v>
      </c>
      <c r="I63" s="312">
        <f>IFERROR(VLOOKUP($P63,'Rd4 Winton'!$C$2:$AE$31,19,0),0)</f>
        <v>0</v>
      </c>
      <c r="J63" s="312">
        <f>IFERROR(VLOOKUP($P63,'Rd5 Sandown'!$C$2:$AE$31,19,0),0)</f>
        <v>0</v>
      </c>
      <c r="K63" s="312">
        <f>IFERROR(VLOOKUP($P63,'Rd6 PI'!$C$2:$AE$31,19,0),0)</f>
        <v>0</v>
      </c>
      <c r="L63" s="312">
        <f>IFERROR(VLOOKUP($P63,#REF!,17,0),0)</f>
        <v>0</v>
      </c>
      <c r="M63" s="312">
        <f>IFERROR(VLOOKUP($P63,#REF!,17,0),0)</f>
        <v>0</v>
      </c>
      <c r="N63" s="312">
        <f>IFERROR(VLOOKUP($P63,#REF!,17,0),0)</f>
        <v>0</v>
      </c>
      <c r="O63" s="312">
        <f>IFERROR(VLOOKUP($P63,#REF!,17,0),0)</f>
        <v>0</v>
      </c>
      <c r="P63" s="5" t="str">
        <f>CONCATENATE(LOWER(B63)," ",LOWER(C63))</f>
        <v xml:space="preserve"> </v>
      </c>
    </row>
    <row r="64" spans="1:17" s="5" customFormat="1" x14ac:dyDescent="0.2">
      <c r="A64" s="313">
        <v>3</v>
      </c>
      <c r="B64" s="314"/>
      <c r="C64" s="314"/>
      <c r="D64" s="315" t="s">
        <v>22</v>
      </c>
      <c r="E64" s="318">
        <f>SUM(F64:O64) - SMALL(F64:O64,2) - MIN(F64:O64)</f>
        <v>0</v>
      </c>
      <c r="F64" s="317">
        <f>IFERROR(VLOOKUP($P64,'Rd1 PI'!$C$2:$AE$28,19,0),0)</f>
        <v>0</v>
      </c>
      <c r="G64" s="312">
        <f>IFERROR(VLOOKUP($P64,'Rd2 Sandown'!$C$2:$AE$28,19,0),0)</f>
        <v>0</v>
      </c>
      <c r="H64" s="312">
        <f>IFERROR(VLOOKUP($P64,'Rd3 Wodonga'!$C$2:$AE$31,19,0),0)</f>
        <v>0</v>
      </c>
      <c r="I64" s="312">
        <f>IFERROR(VLOOKUP($P64,'Rd4 Winton'!$C$2:$AE$31,19,0),0)</f>
        <v>0</v>
      </c>
      <c r="J64" s="312">
        <f>IFERROR(VLOOKUP($P64,'Rd5 Sandown'!$C$2:$AE$31,19,0),0)</f>
        <v>0</v>
      </c>
      <c r="K64" s="312">
        <f>IFERROR(VLOOKUP($P64,'Rd6 PI'!$C$2:$AE$31,19,0),0)</f>
        <v>0</v>
      </c>
      <c r="L64" s="312">
        <f>IFERROR(VLOOKUP($P64,#REF!,17,0),0)</f>
        <v>0</v>
      </c>
      <c r="M64" s="312">
        <f>IFERROR(VLOOKUP($P64,#REF!,17,0),0)</f>
        <v>0</v>
      </c>
      <c r="N64" s="312">
        <f>IFERROR(VLOOKUP($P64,#REF!,17,0),0)</f>
        <v>0</v>
      </c>
      <c r="O64" s="312">
        <f>IFERROR(VLOOKUP($P64,#REF!,17,0),0)</f>
        <v>0</v>
      </c>
      <c r="P64" s="5" t="str">
        <f>CONCATENATE(LOWER(B64)," ",LOWER(C64))</f>
        <v xml:space="preserve"> </v>
      </c>
    </row>
    <row r="65" spans="1:17" s="5" customFormat="1" x14ac:dyDescent="0.2">
      <c r="A65" s="313">
        <v>4</v>
      </c>
      <c r="B65" s="319"/>
      <c r="C65" s="319"/>
      <c r="D65" s="315" t="s">
        <v>22</v>
      </c>
      <c r="E65" s="318">
        <f>SUM(F65:O65) - SMALL(F65:O65,2) - MIN(F65:O65)</f>
        <v>0</v>
      </c>
      <c r="F65" s="317">
        <f>IFERROR(VLOOKUP($P65,'Rd1 PI'!$C$2:$AE$28,19,0),0)</f>
        <v>0</v>
      </c>
      <c r="G65" s="312">
        <f>IFERROR(VLOOKUP($P65,'Rd2 Sandown'!$C$2:$AE$28,19,0),0)</f>
        <v>0</v>
      </c>
      <c r="H65" s="312">
        <f>IFERROR(VLOOKUP($P65,'Rd3 Wodonga'!$C$2:$AE$31,19,0),0)</f>
        <v>0</v>
      </c>
      <c r="I65" s="312">
        <f>IFERROR(VLOOKUP($P65,'Rd4 Winton'!$C$2:$AE$31,19,0),0)</f>
        <v>0</v>
      </c>
      <c r="J65" s="312">
        <f>IFERROR(VLOOKUP($P65,'Rd5 Sandown'!$C$2:$AE$31,19,0),0)</f>
        <v>0</v>
      </c>
      <c r="K65" s="312">
        <f>IFERROR(VLOOKUP($P65,'Rd6 PI'!$C$2:$AE$31,19,0),0)</f>
        <v>0</v>
      </c>
      <c r="L65" s="312">
        <f>IFERROR(VLOOKUP($P65,#REF!,17,0),0)</f>
        <v>0</v>
      </c>
      <c r="M65" s="312">
        <f>IFERROR(VLOOKUP($P65,#REF!,17,0),0)</f>
        <v>0</v>
      </c>
      <c r="N65" s="312">
        <f>IFERROR(VLOOKUP($P65,#REF!,17,0),0)</f>
        <v>0</v>
      </c>
      <c r="O65" s="312">
        <f>IFERROR(VLOOKUP($P65,#REF!,17,0),0)</f>
        <v>0</v>
      </c>
      <c r="P65" s="5" t="str">
        <f>CONCATENATE(LOWER(B65)," ",LOWER(C65))</f>
        <v xml:space="preserve"> </v>
      </c>
      <c r="Q65" s="15"/>
    </row>
    <row r="66" spans="1:17" s="5" customFormat="1" ht="13.5" thickBot="1" x14ac:dyDescent="0.25">
      <c r="A66" s="320">
        <v>5</v>
      </c>
      <c r="B66" s="319"/>
      <c r="C66" s="319"/>
      <c r="D66" s="315" t="s">
        <v>22</v>
      </c>
      <c r="E66" s="321">
        <f>SUM(F66:O66) - SMALL(F66:O66,2) - MIN(F66:O66)</f>
        <v>0</v>
      </c>
      <c r="F66" s="317">
        <f>IFERROR(VLOOKUP($P66,'Rd1 PI'!$C$2:$AE$28,19,0),0)</f>
        <v>0</v>
      </c>
      <c r="G66" s="312">
        <f>IFERROR(VLOOKUP($P66,'Rd2 Sandown'!$C$2:$AE$28,19,0),0)</f>
        <v>0</v>
      </c>
      <c r="H66" s="312">
        <f>IFERROR(VLOOKUP($P66,'Rd3 Wodonga'!$C$2:$AE$31,19,0),0)</f>
        <v>0</v>
      </c>
      <c r="I66" s="312">
        <f>IFERROR(VLOOKUP($P66,'Rd4 Winton'!$C$2:$AE$31,19,0),0)</f>
        <v>0</v>
      </c>
      <c r="J66" s="312">
        <f>IFERROR(VLOOKUP($P66,'Rd5 Sandown'!$C$2:$AE$31,19,0),0)</f>
        <v>0</v>
      </c>
      <c r="K66" s="312">
        <f>IFERROR(VLOOKUP($P66,'Rd6 PI'!$C$2:$AE$31,19,0),0)</f>
        <v>0</v>
      </c>
      <c r="L66" s="312">
        <f>IFERROR(VLOOKUP($P66,#REF!,17,0),0)</f>
        <v>0</v>
      </c>
      <c r="M66" s="312">
        <f>IFERROR(VLOOKUP($P66,#REF!,17,0),0)</f>
        <v>0</v>
      </c>
      <c r="N66" s="312">
        <f>IFERROR(VLOOKUP($P66,#REF!,17,0),0)</f>
        <v>0</v>
      </c>
      <c r="O66" s="312">
        <f>IFERROR(VLOOKUP($P66,#REF!,17,0),0)</f>
        <v>0</v>
      </c>
      <c r="P66" s="5" t="str">
        <f>CONCATENATE(LOWER(B66)," ",LOWER(C66))</f>
        <v xml:space="preserve"> </v>
      </c>
      <c r="Q66" s="15"/>
    </row>
    <row r="67" spans="1:17" s="5" customFormat="1" x14ac:dyDescent="0.2">
      <c r="A67" s="13"/>
      <c r="B67" s="22"/>
      <c r="C67" s="22"/>
      <c r="D67" s="4"/>
      <c r="E67" s="24"/>
      <c r="F67" s="4"/>
      <c r="G67" s="4"/>
      <c r="H67" s="4"/>
      <c r="I67" s="4"/>
      <c r="J67" s="4"/>
      <c r="K67" s="4"/>
      <c r="L67" s="4"/>
      <c r="M67" s="4"/>
      <c r="N67" s="4"/>
      <c r="O67" s="4"/>
      <c r="P67" s="14"/>
      <c r="Q67" s="15"/>
    </row>
    <row r="68" spans="1:17" s="5" customFormat="1" ht="13.5" thickBot="1" x14ac:dyDescent="0.25">
      <c r="A68" s="100" t="s">
        <v>19</v>
      </c>
      <c r="B68" s="101"/>
      <c r="C68" s="101"/>
      <c r="D68" s="97"/>
      <c r="E68" s="322"/>
      <c r="F68" s="323"/>
      <c r="G68" s="323"/>
      <c r="H68" s="323"/>
      <c r="I68" s="323"/>
      <c r="J68" s="323"/>
      <c r="K68" s="323"/>
      <c r="L68" s="323"/>
      <c r="M68" s="323"/>
      <c r="N68" s="323"/>
      <c r="O68" s="323"/>
    </row>
    <row r="69" spans="1:17" s="5" customFormat="1" x14ac:dyDescent="0.2">
      <c r="A69" s="324">
        <v>1</v>
      </c>
      <c r="B69" s="109" t="s">
        <v>44</v>
      </c>
      <c r="C69" s="109" t="s">
        <v>45</v>
      </c>
      <c r="D69" s="325" t="s">
        <v>21</v>
      </c>
      <c r="E69" s="89">
        <f>SUM(F69:O69) - SMALL(F69:O69,2) - MIN(F69:O69)</f>
        <v>600</v>
      </c>
      <c r="F69" s="378">
        <f>IFERROR(VLOOKUP($P69,'Rd1 PI'!$C$2:$AE$28,19,0),0)</f>
        <v>100</v>
      </c>
      <c r="G69" s="323">
        <f>IFERROR(VLOOKUP($P69,'Rd2 Sandown'!$C$2:$AE$28,19,0),0)</f>
        <v>100</v>
      </c>
      <c r="H69" s="323">
        <f>IFERROR(VLOOKUP($P69,'Rd3 Wodonga'!$C$2:$AE$31,19,0),0)</f>
        <v>100</v>
      </c>
      <c r="I69" s="323">
        <f>IFERROR(VLOOKUP($P69,'Rd4 Winton'!$C$2:$AE$31,19,0),0)</f>
        <v>100</v>
      </c>
      <c r="J69" s="323">
        <f>IFERROR(VLOOKUP($P69,'Rd5 Sandown'!$C$2:$AE$31,19,0),0)</f>
        <v>100</v>
      </c>
      <c r="K69" s="323">
        <f>IFERROR(VLOOKUP($P69,'Rd6 PI'!$C$2:$AE$31,19,0),0)</f>
        <v>100</v>
      </c>
      <c r="L69" s="323">
        <f>IFERROR(VLOOKUP($P69,#REF!,17,0),0)</f>
        <v>0</v>
      </c>
      <c r="M69" s="323">
        <f>IFERROR(VLOOKUP($P69,#REF!,17,0),0)</f>
        <v>0</v>
      </c>
      <c r="N69" s="323">
        <f>IFERROR(VLOOKUP($P69,#REF!,17,0),0)</f>
        <v>0</v>
      </c>
      <c r="O69" s="323">
        <f>IFERROR(VLOOKUP($P69,#REF!,17,0),0)</f>
        <v>0</v>
      </c>
      <c r="P69" s="5" t="str">
        <f>CONCATENATE(LOWER(B69)," ",LOWER(C69))</f>
        <v>steve williamsz</v>
      </c>
      <c r="Q69" s="15"/>
    </row>
    <row r="70" spans="1:17" s="5" customFormat="1" x14ac:dyDescent="0.2">
      <c r="A70" s="324">
        <v>2</v>
      </c>
      <c r="B70" s="109" t="s">
        <v>85</v>
      </c>
      <c r="C70" s="109" t="s">
        <v>84</v>
      </c>
      <c r="D70" s="325" t="s">
        <v>21</v>
      </c>
      <c r="E70" s="90">
        <f>SUM(F70:O70) - SMALL(F70:O70,2) - MIN(F70:O70)</f>
        <v>450</v>
      </c>
      <c r="F70" s="378">
        <f>IFERROR(VLOOKUP($P70,'Rd1 PI'!$C$2:$AE$28,19,0),0)</f>
        <v>75</v>
      </c>
      <c r="G70" s="323">
        <f>IFERROR(VLOOKUP($P70,'Rd2 Sandown'!$C$2:$AE$28,19,0),0)</f>
        <v>75</v>
      </c>
      <c r="H70" s="323">
        <f>IFERROR(VLOOKUP($P70,'Rd3 Wodonga'!$C$2:$AE$31,19,0),0)</f>
        <v>75</v>
      </c>
      <c r="I70" s="323">
        <f>IFERROR(VLOOKUP($P70,'Rd4 Winton'!$C$2:$AE$31,19,0),0)</f>
        <v>75</v>
      </c>
      <c r="J70" s="323">
        <f>IFERROR(VLOOKUP($P70,'Rd5 Sandown'!$C$2:$AE$31,19,0),0)</f>
        <v>75</v>
      </c>
      <c r="K70" s="323">
        <f>IFERROR(VLOOKUP($P70,'Rd6 PI'!$C$2:$AE$31,19,0),0)</f>
        <v>75</v>
      </c>
      <c r="L70" s="323">
        <f>IFERROR(VLOOKUP($P70,#REF!,17,0),0)</f>
        <v>0</v>
      </c>
      <c r="M70" s="323">
        <f>IFERROR(VLOOKUP($P70,#REF!,17,0),0)</f>
        <v>0</v>
      </c>
      <c r="N70" s="323">
        <f>IFERROR(VLOOKUP($P70,#REF!,17,0),0)</f>
        <v>0</v>
      </c>
      <c r="O70" s="323">
        <f>IFERROR(VLOOKUP($P70,#REF!,17,0),0)</f>
        <v>0</v>
      </c>
      <c r="P70" s="5" t="str">
        <f>CONCATENATE(LOWER(B70)," ",LOWER(C70))</f>
        <v>peter dannock</v>
      </c>
    </row>
    <row r="71" spans="1:17" s="5" customFormat="1" x14ac:dyDescent="0.2">
      <c r="A71" s="324">
        <v>3</v>
      </c>
      <c r="B71" s="109" t="s">
        <v>151</v>
      </c>
      <c r="C71" s="109" t="s">
        <v>152</v>
      </c>
      <c r="D71" s="325" t="s">
        <v>21</v>
      </c>
      <c r="E71" s="90">
        <f>SUM(F71:O71) - SMALL(F71:O71,2) - MIN(F71:O71)</f>
        <v>240</v>
      </c>
      <c r="F71" s="378">
        <f>IFERROR(VLOOKUP($P71,'Rd1 PI'!$C$2:$AE$28,19,0),0)</f>
        <v>60</v>
      </c>
      <c r="G71" s="323">
        <f>IFERROR(VLOOKUP($P71,'Rd2 Sandown'!$C$2:$AE$28,19,0),0)</f>
        <v>60</v>
      </c>
      <c r="H71" s="323">
        <f>IFERROR(VLOOKUP($P71,'Rd3 Wodonga'!$C$2:$AE$31,19,0),0)</f>
        <v>0</v>
      </c>
      <c r="I71" s="323">
        <f>IFERROR(VLOOKUP($P71,'Rd4 Winton'!$C$2:$AE$31,19,0),0)</f>
        <v>60</v>
      </c>
      <c r="J71" s="323">
        <f>IFERROR(VLOOKUP($P71,'Rd5 Sandown'!$C$2:$AE$31,19,0),0)</f>
        <v>60</v>
      </c>
      <c r="K71" s="91">
        <v>0</v>
      </c>
      <c r="L71" s="91">
        <v>0</v>
      </c>
      <c r="M71" s="91">
        <v>0</v>
      </c>
      <c r="N71" s="91">
        <v>0</v>
      </c>
      <c r="O71" s="91">
        <v>0</v>
      </c>
      <c r="P71" s="5" t="str">
        <f>CONCATENATE(LOWER(B71)," ",LOWER(C71))</f>
        <v>max lloyd</v>
      </c>
    </row>
    <row r="72" spans="1:17" x14ac:dyDescent="0.2">
      <c r="A72" s="324">
        <v>4</v>
      </c>
      <c r="B72" s="109"/>
      <c r="C72" s="109"/>
      <c r="D72" s="325" t="s">
        <v>21</v>
      </c>
      <c r="E72" s="90">
        <f>SUM(F72:O72) - SMALL(F72:O72,2) - MIN(F72:O72)</f>
        <v>0</v>
      </c>
      <c r="F72" s="378">
        <f>IFERROR(VLOOKUP($P72,'Rd1 PI'!$C$2:$AE$28,19,0),0)</f>
        <v>0</v>
      </c>
      <c r="G72" s="323">
        <f>IFERROR(VLOOKUP($P72,'Rd2 Sandown'!$C$2:$AE$28,19,0),0)</f>
        <v>0</v>
      </c>
      <c r="H72" s="323">
        <f>IFERROR(VLOOKUP($P72,'Rd3 Wodonga'!$C$2:$AE$31,19,0),0)</f>
        <v>0</v>
      </c>
      <c r="I72" s="323">
        <f>IFERROR(VLOOKUP($P72,'Rd4 Winton'!$C$2:$AE$31,19,0),0)</f>
        <v>0</v>
      </c>
      <c r="J72" s="323">
        <f>IFERROR(VLOOKUP($P72,'Rd5 Sandown'!$C$2:$AE$31,19,0),0)</f>
        <v>0</v>
      </c>
      <c r="K72" s="323">
        <f>IFERROR(VLOOKUP($P72,'Rd6 PI'!$C$2:$AE$31,19,0),0)</f>
        <v>0</v>
      </c>
      <c r="L72" s="323">
        <f>IFERROR(VLOOKUP($P72,#REF!,17,0),0)</f>
        <v>0</v>
      </c>
      <c r="M72" s="323">
        <f>IFERROR(VLOOKUP($P72,#REF!,17,0),0)</f>
        <v>0</v>
      </c>
      <c r="N72" s="323">
        <f>IFERROR(VLOOKUP($P72,#REF!,17,0),0)</f>
        <v>0</v>
      </c>
      <c r="O72" s="323">
        <f>IFERROR(VLOOKUP($P72,#REF!,17,0),0)</f>
        <v>0</v>
      </c>
      <c r="P72" s="5" t="str">
        <f>CONCATENATE(LOWER(B72)," ",LOWER(C72))</f>
        <v xml:space="preserve"> </v>
      </c>
      <c r="Q72" s="5"/>
    </row>
    <row r="73" spans="1:17" ht="13.5" thickBot="1" x14ac:dyDescent="0.25">
      <c r="A73" s="91">
        <v>5</v>
      </c>
      <c r="B73" s="109"/>
      <c r="C73" s="109"/>
      <c r="D73" s="325" t="s">
        <v>21</v>
      </c>
      <c r="E73" s="92">
        <f>SUM(F73:O73) - SMALL(F73:O73,2) - MIN(F73:O73)</f>
        <v>0</v>
      </c>
      <c r="F73" s="378">
        <f>IFERROR(VLOOKUP($P73,'Rd1 PI'!$C$2:$AE$28,19,0),0)</f>
        <v>0</v>
      </c>
      <c r="G73" s="323">
        <f>IFERROR(VLOOKUP($P73,'Rd2 Sandown'!$C$2:$AE$28,19,0),0)</f>
        <v>0</v>
      </c>
      <c r="H73" s="323">
        <f>IFERROR(VLOOKUP($P73,'Rd3 Wodonga'!$C$2:$AE$31,19,0),0)</f>
        <v>0</v>
      </c>
      <c r="I73" s="323">
        <f>IFERROR(VLOOKUP($P73,'Rd4 Winton'!$C$2:$AE$31,19,0),0)</f>
        <v>0</v>
      </c>
      <c r="J73" s="323">
        <f>IFERROR(VLOOKUP($P73,'Rd5 Sandown'!$C$2:$AE$31,19,0),0)</f>
        <v>0</v>
      </c>
      <c r="K73" s="323">
        <f>IFERROR(VLOOKUP($P73,'Rd6 PI'!$C$2:$AE$31,19,0),0)</f>
        <v>0</v>
      </c>
      <c r="L73" s="323">
        <f>IFERROR(VLOOKUP($P73,#REF!,17,0),0)</f>
        <v>0</v>
      </c>
      <c r="M73" s="323">
        <f>IFERROR(VLOOKUP($P73,#REF!,17,0),0)</f>
        <v>0</v>
      </c>
      <c r="N73" s="323">
        <f>IFERROR(VLOOKUP($P73,#REF!,17,0),0)</f>
        <v>0</v>
      </c>
      <c r="O73" s="323">
        <f>IFERROR(VLOOKUP($P73,#REF!,17,0),0)</f>
        <v>0</v>
      </c>
      <c r="P73" s="5" t="str">
        <f>CONCATENATE(LOWER(B73)," ",LOWER(C73))</f>
        <v xml:space="preserve"> </v>
      </c>
      <c r="Q73" s="15"/>
    </row>
    <row r="74" spans="1:17" x14ac:dyDescent="0.2">
      <c r="A74" s="13"/>
      <c r="B74" s="22"/>
      <c r="C74" s="22"/>
      <c r="D74" s="4"/>
      <c r="E74" s="24"/>
      <c r="F74" s="4"/>
      <c r="G74" s="4"/>
      <c r="H74" s="4"/>
      <c r="I74" s="4"/>
      <c r="J74" s="4"/>
      <c r="K74" s="4"/>
      <c r="L74" s="4"/>
      <c r="M74" s="4"/>
      <c r="N74" s="4"/>
      <c r="O74" s="4"/>
      <c r="P74" s="14"/>
      <c r="Q74" s="15"/>
    </row>
    <row r="75" spans="1:17" s="5" customFormat="1" ht="13.5" thickBot="1" x14ac:dyDescent="0.25">
      <c r="A75" s="326" t="s">
        <v>164</v>
      </c>
      <c r="B75" s="327"/>
      <c r="C75" s="327"/>
      <c r="D75" s="328"/>
      <c r="E75" s="329"/>
      <c r="F75" s="330"/>
      <c r="G75" s="330"/>
      <c r="H75" s="330"/>
      <c r="I75" s="330"/>
      <c r="J75" s="330"/>
      <c r="K75" s="330"/>
      <c r="L75" s="330"/>
      <c r="M75" s="330"/>
      <c r="N75" s="330"/>
      <c r="O75" s="330"/>
    </row>
    <row r="76" spans="1:17" s="5" customFormat="1" x14ac:dyDescent="0.2">
      <c r="A76" s="331">
        <v>1</v>
      </c>
      <c r="B76" s="332" t="s">
        <v>153</v>
      </c>
      <c r="C76" s="332" t="s">
        <v>154</v>
      </c>
      <c r="D76" s="333" t="s">
        <v>124</v>
      </c>
      <c r="E76" s="334">
        <f>SUM(F76:O76) - SMALL(F76:O76,2) - MIN(F76:O76)</f>
        <v>475</v>
      </c>
      <c r="F76" s="335">
        <f>IFERROR(VLOOKUP($P76,'Rd1 PI'!$C$2:$AE$28,19,0),0)</f>
        <v>100</v>
      </c>
      <c r="G76" s="330">
        <f>IFERROR(VLOOKUP($P76,'Rd2 Sandown'!$C$2:$AE$28,19,0),0)</f>
        <v>100</v>
      </c>
      <c r="H76" s="330">
        <f>IFERROR(VLOOKUP($P76,'Rd3 Wodonga'!$C$2:$AE$31,19,0),0)</f>
        <v>0</v>
      </c>
      <c r="I76" s="330">
        <f>IFERROR(VLOOKUP($P76,'Rd4 Winton'!$C$2:$AE$31,19,0),0)</f>
        <v>100</v>
      </c>
      <c r="J76" s="330">
        <f>IFERROR(VLOOKUP($P76,'Rd5 Sandown'!$C$2:$AE$31,19,0),0)</f>
        <v>100</v>
      </c>
      <c r="K76" s="330">
        <f>IFERROR(VLOOKUP($P76,'Rd6 PI'!$C$2:$AE$31,19,0),0)</f>
        <v>75</v>
      </c>
      <c r="L76" s="330">
        <f>IFERROR(VLOOKUP($P76,#REF!,17,0),0)</f>
        <v>0</v>
      </c>
      <c r="M76" s="330">
        <f>IFERROR(VLOOKUP($P76,#REF!,17,0),0)</f>
        <v>0</v>
      </c>
      <c r="N76" s="330">
        <f>IFERROR(VLOOKUP($P76,#REF!,17,0),0)</f>
        <v>0</v>
      </c>
      <c r="O76" s="330">
        <f>IFERROR(VLOOKUP($P76,#REF!,17,0),0)</f>
        <v>0</v>
      </c>
      <c r="P76" s="5" t="str">
        <f>CONCATENATE(LOWER(B76)," ",LOWER(C76))</f>
        <v>hung do</v>
      </c>
    </row>
    <row r="77" spans="1:17" s="5" customFormat="1" x14ac:dyDescent="0.2">
      <c r="A77" s="331">
        <v>2</v>
      </c>
      <c r="B77" s="332" t="s">
        <v>157</v>
      </c>
      <c r="C77" s="332" t="s">
        <v>158</v>
      </c>
      <c r="D77" s="333" t="s">
        <v>124</v>
      </c>
      <c r="E77" s="336">
        <f>SUM(F77:O77) - SMALL(F77:O77,2) - MIN(F77:O77)</f>
        <v>470</v>
      </c>
      <c r="F77" s="335">
        <f>IFERROR(VLOOKUP($P77,'Rd1 PI'!$C$2:$AE$28,19,0),0)</f>
        <v>75</v>
      </c>
      <c r="G77" s="330">
        <f>IFERROR(VLOOKUP($P77,'Rd2 Sandown'!$C$2:$AE$28,19,0),0)</f>
        <v>60</v>
      </c>
      <c r="H77" s="330">
        <f>IFERROR(VLOOKUP($P77,'Rd3 Wodonga'!$C$2:$AE$31,19,0),0)</f>
        <v>100</v>
      </c>
      <c r="I77" s="330">
        <f>IFERROR(VLOOKUP($P77,'Rd4 Winton'!$C$2:$AE$31,19,0),0)</f>
        <v>75</v>
      </c>
      <c r="J77" s="330">
        <f>IFERROR(VLOOKUP($P77,'Rd5 Sandown'!$C$2:$AE$31,19,0),0)</f>
        <v>60</v>
      </c>
      <c r="K77" s="330">
        <f>IFERROR(VLOOKUP($P77,'Rd6 PI'!$C$2:$AE$31,19,0),0)</f>
        <v>100</v>
      </c>
      <c r="L77" s="330">
        <f>IFERROR(VLOOKUP($P77,#REF!,17,0),0)</f>
        <v>0</v>
      </c>
      <c r="M77" s="330">
        <f>IFERROR(VLOOKUP($P77,#REF!,17,0),0)</f>
        <v>0</v>
      </c>
      <c r="N77" s="330">
        <f>IFERROR(VLOOKUP($P77,#REF!,17,0),0)</f>
        <v>0</v>
      </c>
      <c r="O77" s="330">
        <f>IFERROR(VLOOKUP($P77,#REF!,17,0),0)</f>
        <v>0</v>
      </c>
      <c r="P77" s="5" t="str">
        <f>CONCATENATE(LOWER(B77)," ",LOWER(C77))</f>
        <v>craig girvan</v>
      </c>
    </row>
    <row r="78" spans="1:17" s="5" customFormat="1" x14ac:dyDescent="0.2">
      <c r="A78" s="331">
        <v>3</v>
      </c>
      <c r="B78" s="332" t="s">
        <v>246</v>
      </c>
      <c r="C78" s="332" t="s">
        <v>247</v>
      </c>
      <c r="D78" s="333" t="s">
        <v>124</v>
      </c>
      <c r="E78" s="336">
        <f>SUM(F78:O78) - SMALL(F78:O78,2) - MIN(F78:O78)</f>
        <v>285</v>
      </c>
      <c r="F78" s="335">
        <f>IFERROR(VLOOKUP($P78,'Rd1 PI'!$C$2:$AE$28,19,0),0)</f>
        <v>0</v>
      </c>
      <c r="G78" s="330">
        <f>IFERROR(VLOOKUP($P78,'Rd2 Sandown'!$C$2:$AE$28,19,0),0)</f>
        <v>75</v>
      </c>
      <c r="H78" s="330">
        <f>IFERROR(VLOOKUP($P78,'Rd3 Wodonga'!$C$2:$AE$31,19,0),0)</f>
        <v>75</v>
      </c>
      <c r="I78" s="330">
        <f>IFERROR(VLOOKUP($P78,'Rd4 Winton'!$C$2:$AE$31,19,0),0)</f>
        <v>0</v>
      </c>
      <c r="J78" s="330">
        <f>IFERROR(VLOOKUP($P78,'Rd5 Sandown'!$C$2:$AE$31,19,0),0)</f>
        <v>75</v>
      </c>
      <c r="K78" s="330">
        <f>IFERROR(VLOOKUP($P78,'Rd6 PI'!$C$2:$AE$31,19,0),0)</f>
        <v>60</v>
      </c>
      <c r="L78" s="330">
        <f>IFERROR(VLOOKUP($P78,#REF!,17,0),0)</f>
        <v>0</v>
      </c>
      <c r="M78" s="330">
        <f>IFERROR(VLOOKUP($P78,#REF!,17,0),0)</f>
        <v>0</v>
      </c>
      <c r="N78" s="330">
        <f>IFERROR(VLOOKUP($P78,#REF!,17,0),0)</f>
        <v>0</v>
      </c>
      <c r="O78" s="330">
        <f>IFERROR(VLOOKUP($P78,#REF!,17,0),0)</f>
        <v>0</v>
      </c>
      <c r="P78" s="5" t="str">
        <f>CONCATENATE(LOWER(B78)," ",LOWER(C78))</f>
        <v>ian vague</v>
      </c>
    </row>
    <row r="79" spans="1:17" s="5" customFormat="1" x14ac:dyDescent="0.2">
      <c r="A79" s="331">
        <v>4</v>
      </c>
      <c r="B79" s="337"/>
      <c r="C79" s="337"/>
      <c r="D79" s="333" t="s">
        <v>124</v>
      </c>
      <c r="E79" s="336">
        <f>SUM(F79:O79) - SMALL(F79:O79,2) - MIN(F79:O79)</f>
        <v>0</v>
      </c>
      <c r="F79" s="335">
        <f>IFERROR(VLOOKUP($P79,'Rd1 PI'!$C$2:$AE$28,19,0),0)</f>
        <v>0</v>
      </c>
      <c r="G79" s="330">
        <f>IFERROR(VLOOKUP($P79,'Rd2 Sandown'!$C$2:$AE$28,19,0),0)</f>
        <v>0</v>
      </c>
      <c r="H79" s="330">
        <f>IFERROR(VLOOKUP($P79,'Rd3 Wodonga'!$C$2:$AE$31,19,0),0)</f>
        <v>0</v>
      </c>
      <c r="I79" s="330">
        <f>IFERROR(VLOOKUP($P79,'Rd4 Winton'!$C$2:$AE$31,19,0),0)</f>
        <v>0</v>
      </c>
      <c r="J79" s="330">
        <f>IFERROR(VLOOKUP($P79,'Rd5 Sandown'!$C$2:$AE$31,19,0),0)</f>
        <v>0</v>
      </c>
      <c r="K79" s="330">
        <f>IFERROR(VLOOKUP($P79,'Rd6 PI'!$C$2:$AE$31,19,0),0)</f>
        <v>0</v>
      </c>
      <c r="L79" s="330">
        <f>IFERROR(VLOOKUP($P79,#REF!,17,0),0)</f>
        <v>0</v>
      </c>
      <c r="M79" s="330">
        <f>IFERROR(VLOOKUP($P79,#REF!,17,0),0)</f>
        <v>0</v>
      </c>
      <c r="N79" s="330">
        <f>IFERROR(VLOOKUP($P79,#REF!,17,0),0)</f>
        <v>0</v>
      </c>
      <c r="O79" s="330">
        <f>IFERROR(VLOOKUP($P79,#REF!,17,0),0)</f>
        <v>0</v>
      </c>
      <c r="P79" s="5" t="str">
        <f>CONCATENATE(LOWER(B79)," ",LOWER(C79))</f>
        <v xml:space="preserve"> </v>
      </c>
      <c r="Q79" s="15"/>
    </row>
    <row r="80" spans="1:17" s="5" customFormat="1" ht="13.5" thickBot="1" x14ac:dyDescent="0.25">
      <c r="A80" s="338">
        <v>5</v>
      </c>
      <c r="B80" s="337"/>
      <c r="C80" s="337"/>
      <c r="D80" s="333" t="s">
        <v>124</v>
      </c>
      <c r="E80" s="339">
        <f>SUM(F80:O80) - SMALL(F80:O80,2) - MIN(F80:O80)</f>
        <v>0</v>
      </c>
      <c r="F80" s="335">
        <f>IFERROR(VLOOKUP($P80,'Rd1 PI'!$C$2:$AE$28,19,0),0)</f>
        <v>0</v>
      </c>
      <c r="G80" s="330">
        <f>IFERROR(VLOOKUP($P80,'Rd2 Sandown'!$C$2:$AE$28,19,0),0)</f>
        <v>0</v>
      </c>
      <c r="H80" s="330">
        <f>IFERROR(VLOOKUP($P80,'Rd3 Wodonga'!$C$2:$AE$31,19,0),0)</f>
        <v>0</v>
      </c>
      <c r="I80" s="330">
        <f>IFERROR(VLOOKUP($P80,'Rd4 Winton'!$C$2:$AE$31,19,0),0)</f>
        <v>0</v>
      </c>
      <c r="J80" s="330">
        <f>IFERROR(VLOOKUP($P80,'Rd5 Sandown'!$C$2:$AE$31,19,0),0)</f>
        <v>0</v>
      </c>
      <c r="K80" s="330">
        <f>IFERROR(VLOOKUP($P80,'Rd6 PI'!$C$2:$AE$31,19,0),0)</f>
        <v>0</v>
      </c>
      <c r="L80" s="330">
        <f>IFERROR(VLOOKUP($P80,#REF!,17,0),0)</f>
        <v>0</v>
      </c>
      <c r="M80" s="330">
        <f>IFERROR(VLOOKUP($P80,#REF!,17,0),0)</f>
        <v>0</v>
      </c>
      <c r="N80" s="330">
        <f>IFERROR(VLOOKUP($P80,#REF!,17,0),0)</f>
        <v>0</v>
      </c>
      <c r="O80" s="330">
        <f>IFERROR(VLOOKUP($P80,#REF!,17,0),0)</f>
        <v>0</v>
      </c>
      <c r="P80" s="5" t="str">
        <f>CONCATENATE(LOWER(B80)," ",LOWER(C80))</f>
        <v xml:space="preserve"> </v>
      </c>
      <c r="Q80" s="15"/>
    </row>
    <row r="81" spans="1:17" s="5" customFormat="1" x14ac:dyDescent="0.2">
      <c r="A81" s="13"/>
      <c r="B81" s="22"/>
      <c r="C81" s="22"/>
      <c r="D81" s="4"/>
      <c r="E81" s="24"/>
      <c r="F81" s="4"/>
      <c r="G81" s="4"/>
      <c r="H81" s="4"/>
      <c r="I81" s="4"/>
      <c r="J81" s="4"/>
      <c r="K81" s="4"/>
      <c r="L81" s="4"/>
      <c r="M81" s="4"/>
      <c r="N81" s="4"/>
      <c r="O81" s="4"/>
      <c r="P81" s="14"/>
      <c r="Q81" s="15"/>
    </row>
    <row r="82" spans="1:17" s="5" customFormat="1" ht="13.5" thickBot="1" x14ac:dyDescent="0.25">
      <c r="A82" s="340" t="s">
        <v>156</v>
      </c>
      <c r="B82" s="341"/>
      <c r="C82" s="341"/>
      <c r="D82" s="342"/>
      <c r="E82" s="343"/>
      <c r="F82" s="344"/>
      <c r="G82" s="344"/>
      <c r="H82" s="344"/>
      <c r="I82" s="344"/>
      <c r="J82" s="344"/>
      <c r="K82" s="344"/>
      <c r="L82" s="344"/>
      <c r="M82" s="344"/>
      <c r="N82" s="344"/>
      <c r="O82" s="344"/>
    </row>
    <row r="83" spans="1:17" s="5" customFormat="1" x14ac:dyDescent="0.2">
      <c r="A83" s="345">
        <v>1</v>
      </c>
      <c r="B83" s="346" t="s">
        <v>159</v>
      </c>
      <c r="C83" s="346" t="s">
        <v>160</v>
      </c>
      <c r="D83" s="347" t="s">
        <v>128</v>
      </c>
      <c r="E83" s="348">
        <f>SUM(F83:O83) - SMALL(F83:O83,2) - MIN(F83:O83)</f>
        <v>600</v>
      </c>
      <c r="F83" s="379">
        <f>IFERROR(VLOOKUP($P83,'Rd1 PI'!$C$2:$AE$28,19,0),0)</f>
        <v>100</v>
      </c>
      <c r="G83" s="344">
        <f>IFERROR(VLOOKUP($P83,'Rd2 Sandown'!$C$2:$AE$28,19,0),0)</f>
        <v>100</v>
      </c>
      <c r="H83" s="344">
        <f>IFERROR(VLOOKUP($P83,'Rd3 Wodonga'!$C$2:$AE$31,19,0),0)</f>
        <v>100</v>
      </c>
      <c r="I83" s="344">
        <f>IFERROR(VLOOKUP($P83,'Rd4 Winton'!$C$2:$AE$31,19,0),0)</f>
        <v>100</v>
      </c>
      <c r="J83" s="344">
        <f>IFERROR(VLOOKUP($P83,'Rd5 Sandown'!$C$2:$AE$31,19,0),0)</f>
        <v>100</v>
      </c>
      <c r="K83" s="344">
        <f>IFERROR(VLOOKUP($P83,'Rd6 PI'!$C$2:$AE$31,19,0),0)</f>
        <v>100</v>
      </c>
      <c r="L83" s="344">
        <f>IFERROR(VLOOKUP($P83,#REF!,17,0),0)</f>
        <v>0</v>
      </c>
      <c r="M83" s="344">
        <f>IFERROR(VLOOKUP($P83,#REF!,17,0),0)</f>
        <v>0</v>
      </c>
      <c r="N83" s="344">
        <f>IFERROR(VLOOKUP($P83,#REF!,17,0),0)</f>
        <v>0</v>
      </c>
      <c r="O83" s="344">
        <f>IFERROR(VLOOKUP($P83,#REF!,17,0),0)</f>
        <v>0</v>
      </c>
      <c r="P83" s="5" t="str">
        <f>CONCATENATE(LOWER(B83)," ",LOWER(C83))</f>
        <v>robert downes</v>
      </c>
      <c r="Q83" s="15"/>
    </row>
    <row r="84" spans="1:17" s="5" customFormat="1" x14ac:dyDescent="0.2">
      <c r="A84" s="345">
        <v>2</v>
      </c>
      <c r="B84" s="346" t="s">
        <v>163</v>
      </c>
      <c r="C84" s="346" t="s">
        <v>253</v>
      </c>
      <c r="D84" s="347" t="s">
        <v>128</v>
      </c>
      <c r="E84" s="349">
        <f>SUM(F84:O84) - SMALL(F84:O84,2) - MIN(F84:O84)</f>
        <v>225</v>
      </c>
      <c r="F84" s="379">
        <f>IFERROR(VLOOKUP($P84,'Rd1 PI'!$C$2:$AE$28,19,0),0)</f>
        <v>0</v>
      </c>
      <c r="G84" s="350">
        <v>0</v>
      </c>
      <c r="H84" s="350">
        <v>0</v>
      </c>
      <c r="I84" s="344">
        <f>IFERROR(VLOOKUP($P84,'Rd4 Winton'!$C$2:$AE$31,19,0),0)</f>
        <v>75</v>
      </c>
      <c r="J84" s="344">
        <f>IFERROR(VLOOKUP($P84,'Rd5 Sandown'!$C$2:$AE$31,19,0),0)</f>
        <v>75</v>
      </c>
      <c r="K84" s="344">
        <f>IFERROR(VLOOKUP($P84,'Rd6 PI'!$C$2:$AE$31,19,0),0)</f>
        <v>75</v>
      </c>
      <c r="L84" s="344">
        <f>IFERROR(VLOOKUP($P84,#REF!,17,0),0)</f>
        <v>0</v>
      </c>
      <c r="M84" s="344">
        <f>IFERROR(VLOOKUP($P84,#REF!,17,0),0)</f>
        <v>0</v>
      </c>
      <c r="N84" s="344">
        <f>IFERROR(VLOOKUP($P84,#REF!,17,0),0)</f>
        <v>0</v>
      </c>
      <c r="O84" s="344">
        <f>IFERROR(VLOOKUP($P84,#REF!,17,0),0)</f>
        <v>0</v>
      </c>
      <c r="P84" s="5" t="str">
        <f>CONCATENATE(LOWER(B84)," ",LOWER(C84))</f>
        <v>john mcbreen</v>
      </c>
    </row>
    <row r="85" spans="1:17" s="5" customFormat="1" x14ac:dyDescent="0.2">
      <c r="A85" s="345">
        <v>3</v>
      </c>
      <c r="B85" s="346"/>
      <c r="C85" s="346"/>
      <c r="D85" s="347" t="s">
        <v>128</v>
      </c>
      <c r="E85" s="349">
        <f>SUM(F85:O85) - SMALL(F85:O85,2) - MIN(F85:O85)</f>
        <v>0</v>
      </c>
      <c r="F85" s="379">
        <f>IFERROR(VLOOKUP($P85,'Rd1 PI'!$C$2:$AE$28,19,0),0)</f>
        <v>0</v>
      </c>
      <c r="G85" s="344">
        <f>IFERROR(VLOOKUP($P85,'Rd2 Sandown'!$C$2:$AE$28,19,0),0)</f>
        <v>0</v>
      </c>
      <c r="H85" s="344">
        <f>IFERROR(VLOOKUP($P85,'Rd3 Wodonga'!$C$2:$AE$31,19,0),0)</f>
        <v>0</v>
      </c>
      <c r="I85" s="344">
        <f>IFERROR(VLOOKUP($P85,'Rd4 Winton'!$C$2:$AE$31,19,0),0)</f>
        <v>0</v>
      </c>
      <c r="J85" s="344">
        <f>IFERROR(VLOOKUP($P85,'Rd5 Sandown'!$C$2:$AE$31,19,0),0)</f>
        <v>0</v>
      </c>
      <c r="K85" s="344">
        <f>IFERROR(VLOOKUP($P85,'Rd6 PI'!$C$2:$AE$31,19,0),0)</f>
        <v>0</v>
      </c>
      <c r="L85" s="344">
        <f>IFERROR(VLOOKUP($P85,#REF!,17,0),0)</f>
        <v>0</v>
      </c>
      <c r="M85" s="344">
        <f>IFERROR(VLOOKUP($P85,#REF!,17,0),0)</f>
        <v>0</v>
      </c>
      <c r="N85" s="344">
        <f>IFERROR(VLOOKUP($P85,#REF!,17,0),0)</f>
        <v>0</v>
      </c>
      <c r="O85" s="344">
        <f>IFERROR(VLOOKUP($P85,#REF!,17,0),0)</f>
        <v>0</v>
      </c>
      <c r="P85" s="5" t="str">
        <f>CONCATENATE(LOWER(B85)," ",LOWER(C85))</f>
        <v xml:space="preserve"> </v>
      </c>
    </row>
    <row r="86" spans="1:17" x14ac:dyDescent="0.2">
      <c r="A86" s="345">
        <v>4</v>
      </c>
      <c r="B86" s="346"/>
      <c r="C86" s="346"/>
      <c r="D86" s="347" t="s">
        <v>128</v>
      </c>
      <c r="E86" s="349">
        <f>SUM(F86:O86) - SMALL(F86:O86,2) - MIN(F86:O86)</f>
        <v>0</v>
      </c>
      <c r="F86" s="379">
        <f>IFERROR(VLOOKUP($P86,'Rd1 PI'!$C$2:$AE$28,19,0),0)</f>
        <v>0</v>
      </c>
      <c r="G86" s="344">
        <f>IFERROR(VLOOKUP($P86,'Rd2 Sandown'!$C$2:$AE$28,19,0),0)</f>
        <v>0</v>
      </c>
      <c r="H86" s="344">
        <f>IFERROR(VLOOKUP($P86,'Rd3 Wodonga'!$C$2:$AE$31,19,0),0)</f>
        <v>0</v>
      </c>
      <c r="I86" s="344">
        <f>IFERROR(VLOOKUP($P86,'Rd4 Winton'!$C$2:$AE$31,19,0),0)</f>
        <v>0</v>
      </c>
      <c r="J86" s="344">
        <f>IFERROR(VLOOKUP($P86,'Rd5 Sandown'!$C$2:$AE$31,19,0),0)</f>
        <v>0</v>
      </c>
      <c r="K86" s="344">
        <f>IFERROR(VLOOKUP($P86,'Rd6 PI'!$C$2:$AE$31,19,0),0)</f>
        <v>0</v>
      </c>
      <c r="L86" s="344">
        <f>IFERROR(VLOOKUP($P86,#REF!,17,0),0)</f>
        <v>0</v>
      </c>
      <c r="M86" s="344">
        <f>IFERROR(VLOOKUP($P86,#REF!,17,0),0)</f>
        <v>0</v>
      </c>
      <c r="N86" s="344">
        <f>IFERROR(VLOOKUP($P86,#REF!,17,0),0)</f>
        <v>0</v>
      </c>
      <c r="O86" s="344">
        <f>IFERROR(VLOOKUP($P86,#REF!,17,0),0)</f>
        <v>0</v>
      </c>
      <c r="P86" s="5" t="str">
        <f>CONCATENATE(LOWER(B86)," ",LOWER(C86))</f>
        <v xml:space="preserve"> </v>
      </c>
      <c r="Q86" s="5"/>
    </row>
    <row r="87" spans="1:17" ht="13.5" thickBot="1" x14ac:dyDescent="0.25">
      <c r="A87" s="350">
        <v>5</v>
      </c>
      <c r="B87" s="346"/>
      <c r="C87" s="346"/>
      <c r="D87" s="347" t="s">
        <v>128</v>
      </c>
      <c r="E87" s="351">
        <f>SUM(F87:O87) - SMALL(F87:O87,2) - MIN(F87:O87)</f>
        <v>0</v>
      </c>
      <c r="F87" s="379">
        <f>IFERROR(VLOOKUP($P87,'Rd1 PI'!$C$2:$AE$28,19,0),0)</f>
        <v>0</v>
      </c>
      <c r="G87" s="344">
        <f>IFERROR(VLOOKUP($P87,'Rd2 Sandown'!$C$2:$AE$28,19,0),0)</f>
        <v>0</v>
      </c>
      <c r="H87" s="344">
        <f>IFERROR(VLOOKUP($P87,'Rd3 Wodonga'!$C$2:$AE$31,19,0),0)</f>
        <v>0</v>
      </c>
      <c r="I87" s="344">
        <f>IFERROR(VLOOKUP($P87,'Rd4 Winton'!$C$2:$AE$31,19,0),0)</f>
        <v>0</v>
      </c>
      <c r="J87" s="344">
        <f>IFERROR(VLOOKUP($P87,'Rd5 Sandown'!$C$2:$AE$31,19,0),0)</f>
        <v>0</v>
      </c>
      <c r="K87" s="344">
        <f>IFERROR(VLOOKUP($P87,'Rd6 PI'!$C$2:$AE$31,19,0),0)</f>
        <v>0</v>
      </c>
      <c r="L87" s="344">
        <f>IFERROR(VLOOKUP($P87,#REF!,17,0),0)</f>
        <v>0</v>
      </c>
      <c r="M87" s="344">
        <f>IFERROR(VLOOKUP($P87,#REF!,17,0),0)</f>
        <v>0</v>
      </c>
      <c r="N87" s="344">
        <f>IFERROR(VLOOKUP($P87,#REF!,17,0),0)</f>
        <v>0</v>
      </c>
      <c r="O87" s="344">
        <f>IFERROR(VLOOKUP($P87,#REF!,17,0),0)</f>
        <v>0</v>
      </c>
      <c r="P87" s="5" t="str">
        <f>CONCATENATE(LOWER(B87)," ",LOWER(C87))</f>
        <v xml:space="preserve"> </v>
      </c>
      <c r="Q87" s="15"/>
    </row>
    <row r="88" spans="1:17" x14ac:dyDescent="0.2">
      <c r="A88" s="13"/>
      <c r="B88" s="22"/>
      <c r="C88" s="22"/>
      <c r="D88" s="4"/>
      <c r="E88" s="24"/>
      <c r="F88" s="4"/>
      <c r="G88" s="4"/>
      <c r="H88" s="4"/>
      <c r="I88" s="4"/>
      <c r="J88" s="4"/>
      <c r="K88" s="4"/>
      <c r="L88" s="4"/>
      <c r="M88" s="4"/>
      <c r="N88" s="4"/>
      <c r="O88" s="4"/>
      <c r="P88" s="14"/>
      <c r="Q88" s="15"/>
    </row>
    <row r="89" spans="1:17" s="5" customFormat="1" ht="13.5" thickBot="1" x14ac:dyDescent="0.25">
      <c r="A89" s="261" t="s">
        <v>38</v>
      </c>
      <c r="B89" s="242"/>
      <c r="C89" s="242"/>
      <c r="D89" s="380"/>
      <c r="E89" s="381"/>
      <c r="F89" s="255"/>
      <c r="G89" s="255"/>
      <c r="H89" s="255"/>
      <c r="I89" s="255"/>
      <c r="J89" s="255"/>
      <c r="K89" s="255"/>
      <c r="L89" s="255"/>
      <c r="M89" s="255"/>
      <c r="N89" s="255"/>
      <c r="O89" s="255"/>
    </row>
    <row r="90" spans="1:17" s="5" customFormat="1" x14ac:dyDescent="0.2">
      <c r="A90" s="256">
        <v>1</v>
      </c>
      <c r="B90" s="257" t="s">
        <v>86</v>
      </c>
      <c r="C90" s="257" t="s">
        <v>87</v>
      </c>
      <c r="D90" s="258" t="s">
        <v>41</v>
      </c>
      <c r="E90" s="259">
        <f>SUM(F90:O90) - SMALL(F90:O90,2) - MIN(F90:O90)</f>
        <v>525</v>
      </c>
      <c r="F90" s="382">
        <f>IFERROR(VLOOKUP($P90,'Rd1 PI'!$C$2:$AE$28,19,0),0)</f>
        <v>100</v>
      </c>
      <c r="G90" s="255">
        <f>IFERROR(VLOOKUP($P90,'Rd2 Sandown'!$C$2:$AE$28,19,0),0)</f>
        <v>75</v>
      </c>
      <c r="H90" s="255">
        <f>IFERROR(VLOOKUP($P90,'Rd3 Wodonga'!$C$2:$AE$31,19,0),0)</f>
        <v>100</v>
      </c>
      <c r="I90" s="255">
        <f>IFERROR(VLOOKUP($P90,'Rd4 Winton'!$C$2:$AE$31,19,0),0)</f>
        <v>100</v>
      </c>
      <c r="J90" s="255">
        <f>IFERROR(VLOOKUP($P90,'Rd5 Sandown'!$C$2:$AE$31,19,0),0)</f>
        <v>75</v>
      </c>
      <c r="K90" s="255">
        <f>IFERROR(VLOOKUP($P90,'Rd6 PI'!$C$2:$AE$31,19,0),0)</f>
        <v>75</v>
      </c>
      <c r="L90" s="255">
        <f>IFERROR(VLOOKUP($P90,#REF!,17,0),0)</f>
        <v>0</v>
      </c>
      <c r="M90" s="255">
        <f>IFERROR(VLOOKUP($P90,#REF!,17,0),0)</f>
        <v>0</v>
      </c>
      <c r="N90" s="255">
        <f>IFERROR(VLOOKUP($P90,#REF!,17,0),0)</f>
        <v>0</v>
      </c>
      <c r="O90" s="255">
        <f>IFERROR(VLOOKUP($P90,#REF!,17,0),0)</f>
        <v>0</v>
      </c>
      <c r="P90" s="5" t="str">
        <f>CONCATENATE(LOWER(B90)," ",LOWER(C90))</f>
        <v>noel heritage</v>
      </c>
    </row>
    <row r="91" spans="1:17" s="5" customFormat="1" x14ac:dyDescent="0.2">
      <c r="A91" s="256">
        <v>2</v>
      </c>
      <c r="B91" s="257" t="s">
        <v>244</v>
      </c>
      <c r="C91" s="257" t="s">
        <v>245</v>
      </c>
      <c r="D91" s="258" t="s">
        <v>41</v>
      </c>
      <c r="E91" s="260">
        <f>SUM(F91:O91) - SMALL(F91:O91,2) - MIN(F91:O91)</f>
        <v>450</v>
      </c>
      <c r="F91" s="382">
        <f>IFERROR(VLOOKUP($P91,'Rd1 PI'!$C$2:$AE$28,19,0),0)</f>
        <v>0</v>
      </c>
      <c r="G91" s="255">
        <f>IFERROR(VLOOKUP($P91,'Rd2 Sandown'!$C$2:$AE$28,19,0),0)</f>
        <v>100</v>
      </c>
      <c r="H91" s="255">
        <f>IFERROR(VLOOKUP($P91,'Rd3 Wodonga'!$C$2:$AE$31,19,0),0)</f>
        <v>75</v>
      </c>
      <c r="I91" s="255">
        <f>IFERROR(VLOOKUP($P91,'Rd4 Winton'!$C$2:$AE$31,19,0),0)</f>
        <v>75</v>
      </c>
      <c r="J91" s="255">
        <f>IFERROR(VLOOKUP($P91,'Rd5 Sandown'!$C$2:$AE$31,19,0),0)</f>
        <v>100</v>
      </c>
      <c r="K91" s="255">
        <f>IFERROR(VLOOKUP($P91,'Rd6 PI'!$C$2:$AE$31,19,0),0)</f>
        <v>100</v>
      </c>
      <c r="L91" s="255">
        <f>IFERROR(VLOOKUP($P91,#REF!,17,0),0)</f>
        <v>0</v>
      </c>
      <c r="M91" s="255">
        <f>IFERROR(VLOOKUP($P91,#REF!,17,0),0)</f>
        <v>0</v>
      </c>
      <c r="N91" s="255">
        <f>IFERROR(VLOOKUP($P91,#REF!,17,0),0)</f>
        <v>0</v>
      </c>
      <c r="O91" s="255">
        <f>IFERROR(VLOOKUP($P91,#REF!,17,0),0)</f>
        <v>0</v>
      </c>
      <c r="P91" s="5" t="str">
        <f>CONCATENATE(LOWER(B91)," ",LOWER(C91))</f>
        <v>gavin newman</v>
      </c>
    </row>
    <row r="92" spans="1:17" s="5" customFormat="1" x14ac:dyDescent="0.2">
      <c r="A92" s="256">
        <v>3</v>
      </c>
      <c r="B92" s="257" t="s">
        <v>349</v>
      </c>
      <c r="C92" s="257" t="s">
        <v>350</v>
      </c>
      <c r="D92" s="258" t="s">
        <v>41</v>
      </c>
      <c r="E92" s="260">
        <f>SUM(F92:O92) - SMALL(F92:O92,2) - MIN(F92:O92)</f>
        <v>120</v>
      </c>
      <c r="F92" s="382">
        <f>IFERROR(VLOOKUP($P92,'Rd1 PI'!$C$2:$AE$28,19,0),0)</f>
        <v>0</v>
      </c>
      <c r="G92" s="255">
        <f>IFERROR(VLOOKUP($P92,'Rd2 Sandown'!$C$2:$AE$28,19,0),0)</f>
        <v>0</v>
      </c>
      <c r="H92" s="255">
        <f>IFERROR(VLOOKUP($P92,'Rd3 Wodonga'!$C$2:$AE$31,19,0),0)</f>
        <v>0</v>
      </c>
      <c r="I92" s="255">
        <f>IFERROR(VLOOKUP($P92,'Rd4 Winton'!$C$2:$AE$31,19,0),0)</f>
        <v>60</v>
      </c>
      <c r="J92" s="255">
        <f>IFERROR(VLOOKUP($P92,'Rd5 Sandown'!$C$2:$AE$31,19,0),0)</f>
        <v>60</v>
      </c>
      <c r="K92" s="255">
        <f>IFERROR(VLOOKUP($P92,'Rd6 PI'!$C$2:$AE$31,19,0),0)</f>
        <v>0</v>
      </c>
      <c r="L92" s="255">
        <f>IFERROR(VLOOKUP($P92,#REF!,17,0),0)</f>
        <v>0</v>
      </c>
      <c r="M92" s="255">
        <f>IFERROR(VLOOKUP($P92,#REF!,17,0),0)</f>
        <v>0</v>
      </c>
      <c r="N92" s="255">
        <f>IFERROR(VLOOKUP($P92,#REF!,17,0),0)</f>
        <v>0</v>
      </c>
      <c r="O92" s="255">
        <f>IFERROR(VLOOKUP($P92,#REF!,17,0),0)</f>
        <v>0</v>
      </c>
      <c r="P92" s="5" t="str">
        <f>CONCATENATE(LOWER(B92)," ",LOWER(C92))</f>
        <v>simon acfield</v>
      </c>
    </row>
    <row r="93" spans="1:17" s="5" customFormat="1" x14ac:dyDescent="0.2">
      <c r="A93" s="256">
        <v>4</v>
      </c>
      <c r="B93" s="257" t="s">
        <v>248</v>
      </c>
      <c r="C93" s="257" t="s">
        <v>249</v>
      </c>
      <c r="D93" s="258" t="s">
        <v>41</v>
      </c>
      <c r="E93" s="260">
        <f>SUM(F93:O93) - SMALL(F93:O93,2) - MIN(F93:O93)</f>
        <v>105</v>
      </c>
      <c r="F93" s="382">
        <f>IFERROR(VLOOKUP($P93,'Rd1 PI'!$C$2:$AE$28,19,0),0)</f>
        <v>0</v>
      </c>
      <c r="G93" s="255">
        <f>IFERROR(VLOOKUP($P93,'Rd2 Sandown'!$C$2:$AE$28,19,0),0)</f>
        <v>60</v>
      </c>
      <c r="H93" s="255">
        <f>IFERROR(VLOOKUP($P93,'Rd3 Wodonga'!$C$2:$AE$31,19,0),0)</f>
        <v>45</v>
      </c>
      <c r="I93" s="255">
        <f>IFERROR(VLOOKUP($P93,'Rd4 Winton'!$C$2:$AE$31,19,0),0)</f>
        <v>0</v>
      </c>
      <c r="J93" s="255">
        <f>IFERROR(VLOOKUP($P93,'Rd5 Sandown'!$C$2:$AE$31,19,0),0)</f>
        <v>0</v>
      </c>
      <c r="K93" s="255">
        <f>IFERROR(VLOOKUP($P93,'Rd6 PI'!$C$2:$AE$31,19,0),0)</f>
        <v>0</v>
      </c>
      <c r="L93" s="255">
        <f>IFERROR(VLOOKUP($P93,#REF!,17,0),0)</f>
        <v>0</v>
      </c>
      <c r="M93" s="255">
        <f>IFERROR(VLOOKUP($P93,#REF!,17,0),0)</f>
        <v>0</v>
      </c>
      <c r="N93" s="255">
        <f>IFERROR(VLOOKUP($P93,#REF!,17,0),0)</f>
        <v>0</v>
      </c>
      <c r="O93" s="255">
        <f>IFERROR(VLOOKUP($P93,#REF!,17,0),0)</f>
        <v>0</v>
      </c>
      <c r="P93" s="5" t="str">
        <f>CONCATENATE(LOWER(B93)," ",LOWER(C93))</f>
        <v>andrew potter</v>
      </c>
    </row>
    <row r="94" spans="1:17" s="5" customFormat="1" x14ac:dyDescent="0.2">
      <c r="A94" s="256">
        <v>5</v>
      </c>
      <c r="B94" s="257" t="s">
        <v>309</v>
      </c>
      <c r="C94" s="257" t="s">
        <v>310</v>
      </c>
      <c r="D94" s="258" t="s">
        <v>41</v>
      </c>
      <c r="E94" s="260">
        <f>SUM(F94:O94) - SMALL(F94:O94,2) - MIN(F94:O94)</f>
        <v>60</v>
      </c>
      <c r="F94" s="382">
        <f>IFERROR(VLOOKUP($P94,'Rd1 PI'!$C$2:$AE$28,19,0),0)</f>
        <v>0</v>
      </c>
      <c r="G94" s="255">
        <f>IFERROR(VLOOKUP($P94,'Rd2 Sandown'!$C$2:$AE$28,19,0),0)</f>
        <v>0</v>
      </c>
      <c r="H94" s="255">
        <f>IFERROR(VLOOKUP($P94,'Rd3 Wodonga'!$C$2:$AE$31,19,0),0)</f>
        <v>60</v>
      </c>
      <c r="I94" s="255">
        <f>IFERROR(VLOOKUP($P94,'Rd4 Winton'!$C$2:$AE$31,19,0),0)</f>
        <v>0</v>
      </c>
      <c r="J94" s="255">
        <f>IFERROR(VLOOKUP($P94,'Rd5 Sandown'!$C$2:$AE$31,19,0),0)</f>
        <v>0</v>
      </c>
      <c r="K94" s="255">
        <f>IFERROR(VLOOKUP($P94,'Rd6 PI'!$C$2:$AE$31,19,0),0)</f>
        <v>0</v>
      </c>
      <c r="L94" s="255">
        <f>IFERROR(VLOOKUP($P94,#REF!,17,0),0)</f>
        <v>0</v>
      </c>
      <c r="M94" s="255">
        <f>IFERROR(VLOOKUP($P94,#REF!,17,0),0)</f>
        <v>0</v>
      </c>
      <c r="N94" s="255">
        <f>IFERROR(VLOOKUP($P94,#REF!,17,0),0)</f>
        <v>0</v>
      </c>
      <c r="O94" s="255">
        <f>IFERROR(VLOOKUP($P94,#REF!,17,0),0)</f>
        <v>0</v>
      </c>
      <c r="P94" s="5" t="str">
        <f>CONCATENATE(LOWER(B94)," ",LOWER(C94))</f>
        <v>barry payne</v>
      </c>
    </row>
    <row r="95" spans="1:17" s="5" customFormat="1" x14ac:dyDescent="0.2">
      <c r="A95" s="256">
        <v>6</v>
      </c>
      <c r="B95" s="257" t="s">
        <v>151</v>
      </c>
      <c r="C95" s="257" t="s">
        <v>152</v>
      </c>
      <c r="D95" s="258" t="s">
        <v>41</v>
      </c>
      <c r="E95" s="260">
        <f>SUM(F95:O95) - SMALL(F95:O95,2) - MIN(F95:O95)</f>
        <v>60</v>
      </c>
      <c r="F95" s="549">
        <v>0</v>
      </c>
      <c r="G95" s="550">
        <v>0</v>
      </c>
      <c r="H95" s="550">
        <v>0</v>
      </c>
      <c r="I95" s="550">
        <v>0</v>
      </c>
      <c r="J95" s="550">
        <v>0</v>
      </c>
      <c r="K95" s="255">
        <f>IFERROR(VLOOKUP($P95,'Rd6 PI'!$C$2:$AE$31,19,0),0)</f>
        <v>60</v>
      </c>
      <c r="L95" s="255">
        <f>IFERROR(VLOOKUP($P95,#REF!,17,0),0)</f>
        <v>0</v>
      </c>
      <c r="M95" s="255">
        <f>IFERROR(VLOOKUP($P95,#REF!,17,0),0)</f>
        <v>0</v>
      </c>
      <c r="N95" s="255">
        <f>IFERROR(VLOOKUP($P95,#REF!,17,0),0)</f>
        <v>0</v>
      </c>
      <c r="O95" s="255">
        <f>IFERROR(VLOOKUP($P95,#REF!,17,0),0)</f>
        <v>0</v>
      </c>
      <c r="P95" s="5" t="str">
        <f>CONCATENATE(LOWER(B95)," ",LOWER(C95))</f>
        <v>max lloyd</v>
      </c>
    </row>
    <row r="96" spans="1:17" x14ac:dyDescent="0.2">
      <c r="A96" s="13"/>
      <c r="B96" s="5"/>
      <c r="C96" s="5"/>
      <c r="D96" s="23"/>
      <c r="E96" s="24"/>
      <c r="F96" s="4"/>
      <c r="G96" s="4"/>
      <c r="H96" s="4"/>
      <c r="I96" s="12"/>
      <c r="J96" s="12"/>
      <c r="K96" s="4"/>
      <c r="L96" s="4"/>
      <c r="M96" s="4"/>
      <c r="N96" s="4"/>
      <c r="O96" s="4"/>
      <c r="P96" s="14"/>
      <c r="Q96" s="15"/>
    </row>
    <row r="97" spans="1:17" s="5" customFormat="1" ht="13.5" thickBot="1" x14ac:dyDescent="0.25">
      <c r="A97" s="37" t="s">
        <v>39</v>
      </c>
      <c r="B97" s="38"/>
      <c r="C97" s="38"/>
      <c r="D97" s="383"/>
      <c r="E97" s="384"/>
      <c r="F97" s="352"/>
      <c r="G97" s="352"/>
      <c r="H97" s="352"/>
      <c r="I97" s="352"/>
      <c r="J97" s="352"/>
      <c r="K97" s="352"/>
      <c r="L97" s="352"/>
      <c r="M97" s="352"/>
      <c r="N97" s="352"/>
      <c r="O97" s="352"/>
    </row>
    <row r="98" spans="1:17" s="5" customFormat="1" x14ac:dyDescent="0.2">
      <c r="A98" s="35">
        <v>1</v>
      </c>
      <c r="B98" s="74" t="s">
        <v>79</v>
      </c>
      <c r="C98" s="74" t="s">
        <v>80</v>
      </c>
      <c r="D98" s="36" t="s">
        <v>42</v>
      </c>
      <c r="E98" s="61">
        <f>SUM(F98:O98) - SMALL(F98:O98,2) - MIN(F98:O98)</f>
        <v>600</v>
      </c>
      <c r="F98" s="182">
        <f>IFERROR(VLOOKUP($P98,'Rd1 PI'!$C$2:$AE$28,19,0),0)</f>
        <v>100</v>
      </c>
      <c r="G98" s="352">
        <f>IFERROR(VLOOKUP($P98,'Rd2 Sandown'!$C$2:$AE$28,19,0),0)</f>
        <v>100</v>
      </c>
      <c r="H98" s="352">
        <f>IFERROR(VLOOKUP($P98,'Rd3 Wodonga'!$C$2:$AE$31,19,0),0)</f>
        <v>100</v>
      </c>
      <c r="I98" s="352">
        <f>IFERROR(VLOOKUP($P98,'Rd4 Winton'!$C$2:$AE$31,19,0),0)</f>
        <v>100</v>
      </c>
      <c r="J98" s="352">
        <f>IFERROR(VLOOKUP($P98,'Rd5 Sandown'!$C$2:$AE$31,19,0),0)</f>
        <v>100</v>
      </c>
      <c r="K98" s="352">
        <f>IFERROR(VLOOKUP($P98,'Rd6 PI'!$C$2:$AE$31,19,0),0)</f>
        <v>100</v>
      </c>
      <c r="L98" s="352">
        <f>IFERROR(VLOOKUP($P98,#REF!,17,0),0)</f>
        <v>0</v>
      </c>
      <c r="M98" s="352">
        <f>IFERROR(VLOOKUP($P98,#REF!,17,0),0)</f>
        <v>0</v>
      </c>
      <c r="N98" s="352">
        <f>IFERROR(VLOOKUP($P98,#REF!,17,0),0)</f>
        <v>0</v>
      </c>
      <c r="O98" s="352">
        <f>IFERROR(VLOOKUP($P98,#REF!,17,0),0)</f>
        <v>0</v>
      </c>
      <c r="P98" s="5" t="str">
        <f>CONCATENATE(LOWER(B98)," ",LOWER(C98))</f>
        <v>david adam</v>
      </c>
    </row>
    <row r="99" spans="1:17" s="5" customFormat="1" x14ac:dyDescent="0.2">
      <c r="A99" s="35">
        <v>2</v>
      </c>
      <c r="B99" s="74" t="s">
        <v>77</v>
      </c>
      <c r="C99" s="74" t="s">
        <v>78</v>
      </c>
      <c r="D99" s="36" t="s">
        <v>42</v>
      </c>
      <c r="E99" s="62">
        <f>SUM(F99:O99) - SMALL(F99:O99,2) - MIN(F99:O99)</f>
        <v>210</v>
      </c>
      <c r="F99" s="182">
        <f>IFERROR(VLOOKUP($P99,'Rd1 PI'!$C$2:$AE$28,19,0),0)</f>
        <v>60</v>
      </c>
      <c r="G99" s="352">
        <f>IFERROR(VLOOKUP($P99,'Rd2 Sandown'!$C$2:$AE$28,19,0),0)</f>
        <v>75</v>
      </c>
      <c r="H99" s="352">
        <f>IFERROR(VLOOKUP($P99,'Rd3 Wodonga'!$C$2:$AE$31,19,0),0)</f>
        <v>75</v>
      </c>
      <c r="I99" s="352">
        <f>IFERROR(VLOOKUP($P99,'Rd4 Winton'!$C$2:$AE$31,19,0),0)</f>
        <v>0</v>
      </c>
      <c r="J99" s="352">
        <f>IFERROR(VLOOKUP($P99,'Rd5 Sandown'!$C$2:$AE$31,19,0),0)</f>
        <v>0</v>
      </c>
      <c r="K99" s="352">
        <f>IFERROR(VLOOKUP($P99,'Rd6 PI'!$C$2:$AE$31,19,0),0)</f>
        <v>0</v>
      </c>
      <c r="L99" s="352">
        <f>IFERROR(VLOOKUP($P99,#REF!,17,0),0)</f>
        <v>0</v>
      </c>
      <c r="M99" s="352">
        <f>IFERROR(VLOOKUP($P99,#REF!,17,0),0)</f>
        <v>0</v>
      </c>
      <c r="N99" s="352">
        <f>IFERROR(VLOOKUP($P99,#REF!,17,0),0)</f>
        <v>0</v>
      </c>
      <c r="O99" s="352">
        <f>IFERROR(VLOOKUP($P99,#REF!,17,0),0)</f>
        <v>0</v>
      </c>
      <c r="P99" s="5" t="str">
        <f>CONCATENATE(LOWER(B99)," ",LOWER(C99))</f>
        <v>alan conrad</v>
      </c>
    </row>
    <row r="100" spans="1:17" s="5" customFormat="1" x14ac:dyDescent="0.2">
      <c r="A100" s="35">
        <v>3</v>
      </c>
      <c r="B100" s="74" t="s">
        <v>75</v>
      </c>
      <c r="C100" s="74" t="s">
        <v>76</v>
      </c>
      <c r="D100" s="36" t="s">
        <v>42</v>
      </c>
      <c r="E100" s="62">
        <f>SUM(F100:O100) - SMALL(F100:O100,2) - MIN(F100:O100)</f>
        <v>150</v>
      </c>
      <c r="F100" s="182">
        <f>IFERROR(VLOOKUP($P100,'Rd1 PI'!$C$2:$AE$28,19,0),0)</f>
        <v>75</v>
      </c>
      <c r="G100" s="352">
        <f>IFERROR(VLOOKUP($P100,'Rd2 Sandown'!$C$2:$AE$28,19,0),0)</f>
        <v>0</v>
      </c>
      <c r="H100" s="352">
        <f>IFERROR(VLOOKUP($P100,'Rd3 Wodonga'!$C$2:$AE$31,19,0),0)</f>
        <v>0</v>
      </c>
      <c r="I100" s="352">
        <f>IFERROR(VLOOKUP($P100,'Rd4 Winton'!$C$2:$AE$31,19,0),0)</f>
        <v>0</v>
      </c>
      <c r="J100" s="352">
        <f>IFERROR(VLOOKUP($P100,'Rd5 Sandown'!$C$2:$AE$31,19,0),0)</f>
        <v>0</v>
      </c>
      <c r="K100" s="352">
        <f>IFERROR(VLOOKUP($P100,'Rd6 PI'!$C$2:$AE$31,19,0),0)</f>
        <v>75</v>
      </c>
      <c r="L100" s="352">
        <v>0</v>
      </c>
      <c r="M100" s="352">
        <f>IFERROR(VLOOKUP($P100,#REF!,17,0),0)</f>
        <v>0</v>
      </c>
      <c r="N100" s="352">
        <v>0</v>
      </c>
      <c r="O100" s="352">
        <v>0</v>
      </c>
      <c r="P100" s="5" t="str">
        <f>CONCATENATE(LOWER(B100)," ",LOWER(C100))</f>
        <v>randy stagno navarra</v>
      </c>
    </row>
    <row r="101" spans="1:17" s="5" customFormat="1" x14ac:dyDescent="0.2">
      <c r="A101" s="35">
        <v>4</v>
      </c>
      <c r="B101" s="74"/>
      <c r="C101" s="74"/>
      <c r="D101" s="36" t="s">
        <v>42</v>
      </c>
      <c r="E101" s="62">
        <f>SUM(F101:O101) - SMALL(F101:O101,2) - MIN(F101:O101)</f>
        <v>0</v>
      </c>
      <c r="F101" s="182">
        <f>IFERROR(VLOOKUP($P101,'Rd1 PI'!$C$2:$AE$28,19,0),0)</f>
        <v>0</v>
      </c>
      <c r="G101" s="352">
        <f>IFERROR(VLOOKUP($P101,'Rd2 Sandown'!$C$2:$AE$28,19,0),0)</f>
        <v>0</v>
      </c>
      <c r="H101" s="352">
        <f>IFERROR(VLOOKUP($P101,'Rd3 Wodonga'!$C$2:$AE$31,19,0),0)</f>
        <v>0</v>
      </c>
      <c r="I101" s="352">
        <f>IFERROR(VLOOKUP($P101,'Rd4 Winton'!$C$2:$AE$31,19,0),0)</f>
        <v>0</v>
      </c>
      <c r="J101" s="352">
        <f>IFERROR(VLOOKUP($P101,'Rd5 Sandown'!$C$2:$AE$31,19,0),0)</f>
        <v>0</v>
      </c>
      <c r="K101" s="352">
        <f>IFERROR(VLOOKUP($P101,'Rd6 PI'!$C$2:$AE$31,19,0),0)</f>
        <v>0</v>
      </c>
      <c r="L101" s="352">
        <v>0</v>
      </c>
      <c r="M101" s="352">
        <v>0</v>
      </c>
      <c r="N101" s="352">
        <v>0</v>
      </c>
      <c r="O101" s="352">
        <v>0</v>
      </c>
      <c r="P101" s="5" t="str">
        <f>CONCATENATE(LOWER(B101)," ",LOWER(C101))</f>
        <v xml:space="preserve"> </v>
      </c>
    </row>
    <row r="102" spans="1:17" s="5" customFormat="1" ht="13.5" thickBot="1" x14ac:dyDescent="0.25">
      <c r="A102" s="35">
        <v>5</v>
      </c>
      <c r="B102" s="74"/>
      <c r="C102" s="74"/>
      <c r="D102" s="36" t="s">
        <v>42</v>
      </c>
      <c r="E102" s="63">
        <f>SUM(F102:O102) - SMALL(F102:O102,2) - MIN(F102:O102)</f>
        <v>0</v>
      </c>
      <c r="F102" s="182">
        <f>IFERROR(VLOOKUP($P102,'Rd1 PI'!$C$2:$AE$28,19,0),0)</f>
        <v>0</v>
      </c>
      <c r="G102" s="352">
        <f>IFERROR(VLOOKUP($P102,'Rd2 Sandown'!$C$2:$AE$28,19,0),0)</f>
        <v>0</v>
      </c>
      <c r="H102" s="352">
        <f>IFERROR(VLOOKUP($P102,'Rd3 Wodonga'!$C$2:$AE$31,19,0),0)</f>
        <v>0</v>
      </c>
      <c r="I102" s="352">
        <f>IFERROR(VLOOKUP($P102,'Rd4 Winton'!$C$2:$AE$31,19,0),0)</f>
        <v>0</v>
      </c>
      <c r="J102" s="352">
        <f>IFERROR(VLOOKUP($P102,'Rd5 Sandown'!$C$2:$AE$31,19,0),0)</f>
        <v>0</v>
      </c>
      <c r="K102" s="352">
        <f>IFERROR(VLOOKUP($P102,'Rd6 PI'!$C$2:$AE$31,19,0),0)</f>
        <v>0</v>
      </c>
      <c r="L102" s="352">
        <f>IFERROR(VLOOKUP($P102,#REF!,17,0),0)</f>
        <v>0</v>
      </c>
      <c r="M102" s="352">
        <f>IFERROR(VLOOKUP($P102,#REF!,17,0),0)</f>
        <v>0</v>
      </c>
      <c r="N102" s="352">
        <f>IFERROR(VLOOKUP($P102,#REF!,17,0),0)</f>
        <v>0</v>
      </c>
      <c r="O102" s="352">
        <f>IFERROR(VLOOKUP($P102,#REF!,17,0),0)</f>
        <v>0</v>
      </c>
      <c r="P102" s="5" t="str">
        <f>CONCATENATE(LOWER(B102)," ",LOWER(C102))</f>
        <v xml:space="preserve"> </v>
      </c>
    </row>
    <row r="103" spans="1:17" x14ac:dyDescent="0.2">
      <c r="A103" s="13"/>
      <c r="B103" s="5"/>
      <c r="C103" s="5"/>
      <c r="D103" s="23"/>
      <c r="E103" s="24"/>
      <c r="F103" s="4"/>
      <c r="G103" s="4"/>
      <c r="H103" s="4"/>
      <c r="I103" s="12"/>
      <c r="J103" s="12"/>
      <c r="K103" s="4"/>
      <c r="L103" s="4"/>
      <c r="M103" s="4"/>
      <c r="N103" s="4"/>
      <c r="O103" s="4"/>
      <c r="P103" s="14"/>
      <c r="Q103" s="15"/>
    </row>
    <row r="104" spans="1:17" s="5" customFormat="1" ht="13.5" thickBot="1" x14ac:dyDescent="0.25">
      <c r="A104" s="104" t="s">
        <v>17</v>
      </c>
      <c r="B104" s="105"/>
      <c r="C104" s="105"/>
      <c r="D104" s="385"/>
      <c r="E104" s="386"/>
      <c r="F104" s="353"/>
      <c r="G104" s="353"/>
      <c r="H104" s="353"/>
      <c r="I104" s="353"/>
      <c r="J104" s="353"/>
      <c r="K104" s="353"/>
      <c r="L104" s="353"/>
      <c r="M104" s="353"/>
      <c r="N104" s="353"/>
      <c r="O104" s="353"/>
    </row>
    <row r="105" spans="1:17" s="5" customFormat="1" x14ac:dyDescent="0.2">
      <c r="A105" s="82">
        <v>1</v>
      </c>
      <c r="B105" s="86" t="s">
        <v>241</v>
      </c>
      <c r="C105" s="86" t="s">
        <v>74</v>
      </c>
      <c r="D105" s="83" t="s">
        <v>16</v>
      </c>
      <c r="E105" s="84">
        <f>SUM(F105:O105) - SMALL(F105:O105,2) - MIN(F105:O105)</f>
        <v>300</v>
      </c>
      <c r="F105" s="114">
        <f>IFERROR(VLOOKUP($P105,'Rd1 PI'!$C$2:$AE$28,19,0),0)</f>
        <v>100</v>
      </c>
      <c r="G105" s="353">
        <f>IFERROR(VLOOKUP($P105,'Rd2 Sandown'!$C$2:$AE$28,19,0),0)</f>
        <v>100</v>
      </c>
      <c r="H105" s="353">
        <f>IFERROR(VLOOKUP($P105,'Rd3 Wodonga'!$C$2:$AE$31,19,0),0)</f>
        <v>100</v>
      </c>
      <c r="I105" s="353">
        <f>IFERROR(VLOOKUP($P105,'Rd4 Winton'!$C$2:$AE$31,19,0),0)</f>
        <v>0</v>
      </c>
      <c r="J105" s="353">
        <f>IFERROR(VLOOKUP($P105,'Rd5 Sandown'!$C$2:$AE$31,19,0),0)</f>
        <v>0</v>
      </c>
      <c r="K105" s="353">
        <f>IFERROR(VLOOKUP($P105,'Rd6 PI'!$C$2:$AE$31,19,0),0)</f>
        <v>0</v>
      </c>
      <c r="L105" s="353">
        <f>IFERROR(VLOOKUP($P105,#REF!,17,0),0)</f>
        <v>0</v>
      </c>
      <c r="M105" s="353">
        <f>IFERROR(VLOOKUP($P105,#REF!,17,0),0)</f>
        <v>0</v>
      </c>
      <c r="N105" s="353">
        <f>IFERROR(VLOOKUP($P105,#REF!,17,0),0)</f>
        <v>0</v>
      </c>
      <c r="O105" s="353">
        <f>IFERROR(VLOOKUP($P105,#REF!,17,0),0)</f>
        <v>0</v>
      </c>
      <c r="P105" s="5" t="str">
        <f t="shared" ref="P105:P106" si="0">CONCATENATE(LOWER(B105)," ",LOWER(C105))</f>
        <v>russell garner</v>
      </c>
    </row>
    <row r="106" spans="1:17" s="5" customFormat="1" x14ac:dyDescent="0.2">
      <c r="A106" s="82">
        <v>2</v>
      </c>
      <c r="B106" s="86" t="s">
        <v>88</v>
      </c>
      <c r="C106" s="86" t="s">
        <v>89</v>
      </c>
      <c r="D106" s="83" t="s">
        <v>16</v>
      </c>
      <c r="E106" s="85">
        <f>SUM(F106:O106) - SMALL(F106:O106,2) - MIN(F106:O106)</f>
        <v>175</v>
      </c>
      <c r="F106" s="114">
        <f>IFERROR(VLOOKUP($P106,'Rd1 PI'!$C$2:$AE$28,19,0),0)</f>
        <v>75</v>
      </c>
      <c r="G106" s="353">
        <f>IFERROR(VLOOKUP($P106,'Rd2 Sandown'!$C$2:$AE$28,19,0),0)</f>
        <v>0</v>
      </c>
      <c r="H106" s="353">
        <f>IFERROR(VLOOKUP($P106,'Rd3 Wodonga'!$C$2:$AE$31,19,0),0)</f>
        <v>0</v>
      </c>
      <c r="I106" s="353">
        <f>IFERROR(VLOOKUP($P106,'Rd4 Winton'!$C$2:$AE$31,19,0),0)</f>
        <v>0</v>
      </c>
      <c r="J106" s="353">
        <f>IFERROR(VLOOKUP($P106,'Rd5 Sandown'!$C$2:$AE$31,19,0),0)</f>
        <v>0</v>
      </c>
      <c r="K106" s="353">
        <f>IFERROR(VLOOKUP($P106,'Rd6 PI'!$C$2:$AE$31,19,0),0)</f>
        <v>100</v>
      </c>
      <c r="L106" s="353">
        <f>IFERROR(VLOOKUP($P106,#REF!,17,0),0)</f>
        <v>0</v>
      </c>
      <c r="M106" s="353">
        <f>IFERROR(VLOOKUP($P106,#REF!,17,0),0)</f>
        <v>0</v>
      </c>
      <c r="N106" s="353">
        <f>IFERROR(VLOOKUP($P106,#REF!,17,0),0)</f>
        <v>0</v>
      </c>
      <c r="O106" s="353">
        <f>IFERROR(VLOOKUP($P106,#REF!,17,0),0)</f>
        <v>0</v>
      </c>
      <c r="P106" s="5" t="str">
        <f t="shared" si="0"/>
        <v>steven cassar</v>
      </c>
    </row>
    <row r="107" spans="1:17" s="5" customFormat="1" x14ac:dyDescent="0.2">
      <c r="A107" s="82">
        <v>3</v>
      </c>
      <c r="B107" s="86"/>
      <c r="C107" s="86"/>
      <c r="D107" s="83" t="s">
        <v>16</v>
      </c>
      <c r="E107" s="85">
        <f>SUM(F107:O107) - SMALL(F107:O107,2) - MIN(F107:O107)</f>
        <v>0</v>
      </c>
      <c r="F107" s="114">
        <f>IFERROR(VLOOKUP($P107,'Rd1 PI'!$C$2:$AE$28,19,0),0)</f>
        <v>0</v>
      </c>
      <c r="G107" s="353">
        <f>IFERROR(VLOOKUP($P107,'Rd2 Sandown'!$C$2:$AE$28,19,0),0)</f>
        <v>0</v>
      </c>
      <c r="H107" s="353">
        <f>IFERROR(VLOOKUP($P107,'Rd3 Wodonga'!$C$2:$AE$31,19,0),0)</f>
        <v>0</v>
      </c>
      <c r="I107" s="353">
        <f>IFERROR(VLOOKUP($P107,'Rd4 Winton'!$C$2:$AE$31,19,0),0)</f>
        <v>0</v>
      </c>
      <c r="J107" s="353">
        <f>IFERROR(VLOOKUP($P107,'Rd5 Sandown'!$C$2:$AE$31,19,0),0)</f>
        <v>0</v>
      </c>
      <c r="K107" s="353">
        <f>IFERROR(VLOOKUP($P107,'Rd6 PI'!$C$2:$AE$31,19,0),0)</f>
        <v>0</v>
      </c>
      <c r="L107" s="353">
        <f>IFERROR(VLOOKUP($P107,#REF!,17,0),0)</f>
        <v>0</v>
      </c>
      <c r="M107" s="353">
        <f>IFERROR(VLOOKUP($P107,#REF!,17,0),0)</f>
        <v>0</v>
      </c>
      <c r="N107" s="353">
        <f>IFERROR(VLOOKUP($P107,#REF!,17,0),0)</f>
        <v>0</v>
      </c>
      <c r="O107" s="353">
        <f>IFERROR(VLOOKUP($P107,#REF!,17,0),0)</f>
        <v>0</v>
      </c>
      <c r="P107" s="5" t="str">
        <f>CONCATENATE(LOWER(B107)," ",LOWER(C107))</f>
        <v xml:space="preserve"> </v>
      </c>
    </row>
    <row r="108" spans="1:17" s="5" customFormat="1" x14ac:dyDescent="0.2">
      <c r="A108" s="82">
        <v>4</v>
      </c>
      <c r="B108" s="86"/>
      <c r="C108" s="86"/>
      <c r="D108" s="83" t="s">
        <v>16</v>
      </c>
      <c r="E108" s="85">
        <f>SUM(F108:O108) - SMALL(F108:O108,2) - MIN(F108:O108)</f>
        <v>0</v>
      </c>
      <c r="F108" s="114">
        <f>IFERROR(VLOOKUP($P108,'Rd1 PI'!$C$2:$AE$28,19,0),0)</f>
        <v>0</v>
      </c>
      <c r="G108" s="353">
        <f>IFERROR(VLOOKUP($P108,'Rd2 Sandown'!$C$2:$AE$28,19,0),0)</f>
        <v>0</v>
      </c>
      <c r="H108" s="353">
        <f>IFERROR(VLOOKUP($P108,'Rd3 Wodonga'!$C$2:$AE$31,19,0),0)</f>
        <v>0</v>
      </c>
      <c r="I108" s="353">
        <f>IFERROR(VLOOKUP($P108,'Rd4 Winton'!$C$2:$AE$31,19,0),0)</f>
        <v>0</v>
      </c>
      <c r="J108" s="353">
        <f>IFERROR(VLOOKUP($P108,'Rd5 Sandown'!$C$2:$AE$31,19,0),0)</f>
        <v>0</v>
      </c>
      <c r="K108" s="353">
        <f>IFERROR(VLOOKUP($P108,'Rd6 PI'!$C$2:$AE$31,19,0),0)</f>
        <v>0</v>
      </c>
      <c r="L108" s="353">
        <f>IFERROR(VLOOKUP($P108,#REF!,17,0),0)</f>
        <v>0</v>
      </c>
      <c r="M108" s="353">
        <f>IFERROR(VLOOKUP($P108,#REF!,17,0),0)</f>
        <v>0</v>
      </c>
      <c r="N108" s="353">
        <f>IFERROR(VLOOKUP($P108,#REF!,17,0),0)</f>
        <v>0</v>
      </c>
      <c r="O108" s="353">
        <f>IFERROR(VLOOKUP($P108,#REF!,17,0),0)</f>
        <v>0</v>
      </c>
      <c r="P108" s="5" t="str">
        <f>CONCATENATE(LOWER(B108)," ",LOWER(C108))</f>
        <v xml:space="preserve"> </v>
      </c>
    </row>
    <row r="109" spans="1:17" s="5" customFormat="1" ht="13.5" thickBot="1" x14ac:dyDescent="0.25">
      <c r="A109" s="82">
        <v>5</v>
      </c>
      <c r="B109" s="87"/>
      <c r="C109" s="87"/>
      <c r="D109" s="83" t="s">
        <v>16</v>
      </c>
      <c r="E109" s="88">
        <f>SUM(F109:O109) - SMALL(F109:O109,2) - MIN(F109:O109)</f>
        <v>0</v>
      </c>
      <c r="F109" s="114">
        <f>IFERROR(VLOOKUP($P109,'Rd1 PI'!$C$2:$AE$28,19,0),0)</f>
        <v>0</v>
      </c>
      <c r="G109" s="353">
        <f>IFERROR(VLOOKUP($P109,'Rd2 Sandown'!$C$2:$AE$28,19,0),0)</f>
        <v>0</v>
      </c>
      <c r="H109" s="353">
        <f>IFERROR(VLOOKUP($P109,'Rd3 Wodonga'!$C$2:$AE$31,19,0),0)</f>
        <v>0</v>
      </c>
      <c r="I109" s="353">
        <f>IFERROR(VLOOKUP($P109,'Rd4 Winton'!$C$2:$AE$31,19,0),0)</f>
        <v>0</v>
      </c>
      <c r="J109" s="353">
        <f>IFERROR(VLOOKUP($P109,'Rd5 Sandown'!$C$2:$AE$31,19,0),0)</f>
        <v>0</v>
      </c>
      <c r="K109" s="353">
        <f>IFERROR(VLOOKUP($P109,'Rd6 PI'!$C$2:$AE$31,19,0),0)</f>
        <v>0</v>
      </c>
      <c r="L109" s="353">
        <f>IFERROR(VLOOKUP($P109,#REF!,17,0),0)</f>
        <v>0</v>
      </c>
      <c r="M109" s="353">
        <f>IFERROR(VLOOKUP($P109,#REF!,17,0),0)</f>
        <v>0</v>
      </c>
      <c r="N109" s="353">
        <f>IFERROR(VLOOKUP($P109,#REF!,17,0),0)</f>
        <v>0</v>
      </c>
      <c r="O109" s="353">
        <f>IFERROR(VLOOKUP($P109,#REF!,17,0),0)</f>
        <v>0</v>
      </c>
      <c r="P109" s="5" t="str">
        <f>CONCATENATE(LOWER(B109)," ",LOWER(C109))</f>
        <v xml:space="preserve"> </v>
      </c>
    </row>
    <row r="110" spans="1:17" x14ac:dyDescent="0.2">
      <c r="A110" s="3"/>
      <c r="B110" s="22"/>
      <c r="C110" s="22"/>
      <c r="D110" s="23"/>
      <c r="E110" s="24"/>
      <c r="F110" s="4"/>
      <c r="G110" s="4"/>
      <c r="H110" s="4"/>
      <c r="I110" s="23"/>
      <c r="J110" s="4"/>
      <c r="K110" s="4"/>
      <c r="L110" s="4"/>
      <c r="M110" s="4"/>
      <c r="N110" s="4"/>
      <c r="O110" s="4"/>
      <c r="P110" s="14"/>
      <c r="Q110" s="15"/>
    </row>
    <row r="111" spans="1:17" s="5" customFormat="1" ht="13.5" thickBot="1" x14ac:dyDescent="0.25">
      <c r="A111" s="57" t="s">
        <v>11</v>
      </c>
      <c r="B111" s="52"/>
      <c r="C111" s="52"/>
      <c r="D111" s="53"/>
      <c r="E111" s="387"/>
      <c r="F111" s="354"/>
      <c r="G111" s="354"/>
      <c r="H111" s="354"/>
      <c r="I111" s="388"/>
      <c r="J111" s="388"/>
      <c r="K111" s="354"/>
      <c r="L111" s="354"/>
      <c r="M111" s="354"/>
      <c r="N111" s="354"/>
      <c r="O111" s="354"/>
    </row>
    <row r="112" spans="1:17" s="5" customFormat="1" x14ac:dyDescent="0.2">
      <c r="A112" s="55">
        <v>1</v>
      </c>
      <c r="B112" s="54" t="s">
        <v>161</v>
      </c>
      <c r="C112" s="54" t="s">
        <v>162</v>
      </c>
      <c r="D112" s="53" t="s">
        <v>13</v>
      </c>
      <c r="E112" s="64">
        <f>SUM(F112:O112) - SMALL(F112:O112,2) - MIN(F112:O112)</f>
        <v>200</v>
      </c>
      <c r="F112" s="112">
        <f>IFERROR(VLOOKUP($P112,'Rd1 PI'!$C$2:$AE$28,19,0),0)</f>
        <v>100</v>
      </c>
      <c r="G112" s="354">
        <f>IFERROR(VLOOKUP($P112,'Rd2 Sandown'!$C$2:$AE$28,19,0),0)</f>
        <v>0</v>
      </c>
      <c r="H112" s="354">
        <f>IFERROR(VLOOKUP($P112,'Rd3 Wodonga'!$C$2:$AE$31,19,0),0)</f>
        <v>100</v>
      </c>
      <c r="I112" s="354">
        <f>IFERROR(VLOOKUP($P112,'Rd4 Winton'!$C$2:$AE$31,19,0),0)</f>
        <v>0</v>
      </c>
      <c r="J112" s="354">
        <f>IFERROR(VLOOKUP($P112,'Rd5 Sandown'!$C$2:$AE$31,19,0),0)</f>
        <v>0</v>
      </c>
      <c r="K112" s="354">
        <f>IFERROR(VLOOKUP($P112,'Rd6 PI'!$C$2:$AE$31,19,0),0)</f>
        <v>0</v>
      </c>
      <c r="L112" s="354">
        <f>IFERROR(VLOOKUP($P112,#REF!,17,0),0)</f>
        <v>0</v>
      </c>
      <c r="M112" s="354">
        <f>IFERROR(VLOOKUP($P112,#REF!,17,0),0)</f>
        <v>0</v>
      </c>
      <c r="N112" s="354">
        <f>IFERROR(VLOOKUP($P112,#REF!,17,0),0)</f>
        <v>0</v>
      </c>
      <c r="O112" s="354">
        <f>IFERROR(VLOOKUP($P112,#REF!,17,0),0)</f>
        <v>0</v>
      </c>
      <c r="P112" s="5" t="str">
        <f>CONCATENATE(LOWER(B112)," ",LOWER(C112))</f>
        <v>paul ledwith</v>
      </c>
    </row>
    <row r="113" spans="1:17" s="5" customFormat="1" x14ac:dyDescent="0.2">
      <c r="A113" s="55">
        <v>2</v>
      </c>
      <c r="B113" s="54" t="s">
        <v>242</v>
      </c>
      <c r="C113" s="54" t="s">
        <v>243</v>
      </c>
      <c r="D113" s="53" t="s">
        <v>13</v>
      </c>
      <c r="E113" s="65">
        <f>SUM(F113:O113) - SMALL(F113:O113,2) - MIN(F113:O113)</f>
        <v>75</v>
      </c>
      <c r="F113" s="112">
        <f>IFERROR(VLOOKUP($P113,'Rd1 PI'!$C$2:$AE$28,19,0),0)</f>
        <v>0</v>
      </c>
      <c r="G113" s="354">
        <v>0</v>
      </c>
      <c r="H113" s="447">
        <f>IFERROR(VLOOKUP($P113,'Rd3 Wodonga'!$C$2:$AE$31,19,0),0)</f>
        <v>75</v>
      </c>
      <c r="I113" s="354">
        <f>IFERROR(VLOOKUP($P113,'Rd4 Winton'!$C$2:$AE$31,19,0),0)</f>
        <v>0</v>
      </c>
      <c r="J113" s="354">
        <f>IFERROR(VLOOKUP($P113,'Rd5 Sandown'!$C$2:$AE$31,19,0),0)</f>
        <v>0</v>
      </c>
      <c r="K113" s="354">
        <f>IFERROR(VLOOKUP($P113,'Rd6 PI'!$C$2:$AE$31,19,0),0)</f>
        <v>0</v>
      </c>
      <c r="L113" s="354">
        <f>IFERROR(VLOOKUP($P113,#REF!,17,0),0)</f>
        <v>0</v>
      </c>
      <c r="M113" s="354">
        <f>IFERROR(VLOOKUP($P113,#REF!,17,0),0)</f>
        <v>0</v>
      </c>
      <c r="N113" s="354">
        <f>IFERROR(VLOOKUP($P113,#REF!,17,0),0)</f>
        <v>0</v>
      </c>
      <c r="O113" s="354">
        <f>IFERROR(VLOOKUP($P113,#REF!,17,0),0)</f>
        <v>0</v>
      </c>
      <c r="P113" s="5" t="str">
        <f>CONCATENATE(LOWER(B113)," ",LOWER(C113))</f>
        <v>tim meaden</v>
      </c>
    </row>
    <row r="114" spans="1:17" x14ac:dyDescent="0.2">
      <c r="A114" s="55">
        <v>3</v>
      </c>
      <c r="B114" s="54"/>
      <c r="C114" s="54"/>
      <c r="D114" s="53" t="s">
        <v>13</v>
      </c>
      <c r="E114" s="65">
        <f>SUM(F114:O114) - SMALL(F114:O114,2) - MIN(F114:O114)</f>
        <v>0</v>
      </c>
      <c r="F114" s="112">
        <f>IFERROR(VLOOKUP($P114,'Rd1 PI'!$C$2:$AE$28,19,0),0)</f>
        <v>0</v>
      </c>
      <c r="G114" s="354">
        <f>IFERROR(VLOOKUP($P114,'Rd2 Sandown'!$C$2:$AE$28,19,0),0)</f>
        <v>0</v>
      </c>
      <c r="H114" s="354">
        <f>IFERROR(VLOOKUP($P114,'Rd3 Wodonga'!$C$2:$AE$31,19,0),0)</f>
        <v>0</v>
      </c>
      <c r="I114" s="354">
        <f>IFERROR(VLOOKUP($P114,'Rd4 Winton'!$C$2:$AE$31,19,0),0)</f>
        <v>0</v>
      </c>
      <c r="J114" s="354">
        <f>IFERROR(VLOOKUP($P114,'Rd5 Sandown'!$C$2:$AE$31,19,0),0)</f>
        <v>0</v>
      </c>
      <c r="K114" s="354">
        <f>IFERROR(VLOOKUP($P114,'Rd6 PI'!$C$2:$AE$31,19,0),0)</f>
        <v>0</v>
      </c>
      <c r="L114" s="354">
        <f>IFERROR(VLOOKUP($P114,#REF!,17,0),0)</f>
        <v>0</v>
      </c>
      <c r="M114" s="354">
        <f>IFERROR(VLOOKUP($P114,#REF!,17,0),0)</f>
        <v>0</v>
      </c>
      <c r="N114" s="354">
        <f>IFERROR(VLOOKUP($P114,#REF!,17,0),0)</f>
        <v>0</v>
      </c>
      <c r="O114" s="354">
        <f>IFERROR(VLOOKUP($P114,#REF!,17,0),0)</f>
        <v>0</v>
      </c>
      <c r="P114" s="5" t="str">
        <f>CONCATENATE(LOWER(B114)," ",LOWER(C114))</f>
        <v xml:space="preserve"> </v>
      </c>
      <c r="Q114" s="15"/>
    </row>
    <row r="115" spans="1:17" x14ac:dyDescent="0.2">
      <c r="A115" s="56">
        <v>4</v>
      </c>
      <c r="B115" s="75"/>
      <c r="C115" s="75"/>
      <c r="D115" s="53" t="s">
        <v>13</v>
      </c>
      <c r="E115" s="65">
        <f>SUM(F115:O115) - SMALL(F115:O115,2) - MIN(F115:O115)</f>
        <v>0</v>
      </c>
      <c r="F115" s="112">
        <f>IFERROR(VLOOKUP($P115,'Rd1 PI'!$C$2:$AE$28,19,0),0)</f>
        <v>0</v>
      </c>
      <c r="G115" s="354">
        <f>IFERROR(VLOOKUP($P115,'Rd2 Sandown'!$C$2:$AE$28,19,0),0)</f>
        <v>0</v>
      </c>
      <c r="H115" s="354">
        <f>IFERROR(VLOOKUP($P115,'Rd3 Wodonga'!$C$2:$AE$31,19,0),0)</f>
        <v>0</v>
      </c>
      <c r="I115" s="354">
        <f>IFERROR(VLOOKUP($P115,'Rd4 Winton'!$C$2:$AE$31,19,0),0)</f>
        <v>0</v>
      </c>
      <c r="J115" s="354">
        <f>IFERROR(VLOOKUP($P115,'Rd5 Sandown'!$C$2:$AE$31,19,0),0)</f>
        <v>0</v>
      </c>
      <c r="K115" s="354">
        <f>IFERROR(VLOOKUP($P115,'Rd6 PI'!$C$2:$AE$31,19,0),0)</f>
        <v>0</v>
      </c>
      <c r="L115" s="354">
        <f>IFERROR(VLOOKUP($P115,#REF!,17,0),0)</f>
        <v>0</v>
      </c>
      <c r="M115" s="354">
        <f>IFERROR(VLOOKUP($P115,#REF!,17,0),0)</f>
        <v>0</v>
      </c>
      <c r="N115" s="354">
        <f>IFERROR(VLOOKUP($P115,#REF!,17,0),0)</f>
        <v>0</v>
      </c>
      <c r="O115" s="354">
        <f>IFERROR(VLOOKUP($P115,#REF!,17,0),0)</f>
        <v>0</v>
      </c>
      <c r="P115" s="5" t="str">
        <f>CONCATENATE(LOWER(B115)," ",LOWER(C115))</f>
        <v xml:space="preserve"> </v>
      </c>
      <c r="Q115" s="15"/>
    </row>
    <row r="116" spans="1:17" ht="13.5" thickBot="1" x14ac:dyDescent="0.25">
      <c r="A116" s="56">
        <v>5</v>
      </c>
      <c r="B116" s="54"/>
      <c r="C116" s="54"/>
      <c r="D116" s="53" t="s">
        <v>13</v>
      </c>
      <c r="E116" s="66">
        <f>SUM(F116:O116) - SMALL(F116:O116,2) - MIN(F116:O116)</f>
        <v>0</v>
      </c>
      <c r="F116" s="112">
        <f>IFERROR(VLOOKUP($P116,'Rd1 PI'!$C$2:$AE$28,19,0),0)</f>
        <v>0</v>
      </c>
      <c r="G116" s="354">
        <f>IFERROR(VLOOKUP($P116,'Rd2 Sandown'!$C$2:$AE$28,19,0),0)</f>
        <v>0</v>
      </c>
      <c r="H116" s="354">
        <f>IFERROR(VLOOKUP($P116,'Rd3 Wodonga'!$C$2:$AE$31,19,0),0)</f>
        <v>0</v>
      </c>
      <c r="I116" s="354">
        <f>IFERROR(VLOOKUP($P116,'Rd4 Winton'!$C$2:$AE$31,19,0),0)</f>
        <v>0</v>
      </c>
      <c r="J116" s="354">
        <f>IFERROR(VLOOKUP($P116,'Rd5 Sandown'!$C$2:$AE$31,19,0),0)</f>
        <v>0</v>
      </c>
      <c r="K116" s="354">
        <f>IFERROR(VLOOKUP($P116,'Rd6 PI'!$C$2:$AE$31,19,0),0)</f>
        <v>0</v>
      </c>
      <c r="L116" s="354">
        <f>IFERROR(VLOOKUP($P116,#REF!,17,0),0)</f>
        <v>0</v>
      </c>
      <c r="M116" s="354">
        <f>IFERROR(VLOOKUP($P116,#REF!,17,0),0)</f>
        <v>0</v>
      </c>
      <c r="N116" s="354">
        <f>IFERROR(VLOOKUP($P116,#REF!,17,0),0)</f>
        <v>0</v>
      </c>
      <c r="O116" s="354">
        <f>IFERROR(VLOOKUP($P116,#REF!,17,0),0)</f>
        <v>0</v>
      </c>
      <c r="P116" s="5" t="str">
        <f>CONCATENATE(LOWER(B116)," ",LOWER(C116))</f>
        <v xml:space="preserve"> </v>
      </c>
      <c r="Q116" s="15"/>
    </row>
    <row r="117" spans="1:17" x14ac:dyDescent="0.2">
      <c r="A117" s="29"/>
      <c r="B117" s="11"/>
      <c r="C117" s="11"/>
      <c r="F117" s="4"/>
      <c r="G117" s="204"/>
      <c r="H117" s="4"/>
      <c r="I117" s="12"/>
      <c r="J117" s="12"/>
      <c r="K117" s="4"/>
      <c r="L117" s="4"/>
      <c r="M117" s="4"/>
      <c r="N117" s="4"/>
      <c r="O117" s="4"/>
    </row>
    <row r="118" spans="1:17" s="5" customFormat="1" ht="13.5" thickBot="1" x14ac:dyDescent="0.25">
      <c r="A118" s="46" t="s">
        <v>10</v>
      </c>
      <c r="B118" s="39"/>
      <c r="C118" s="39"/>
      <c r="D118" s="391"/>
      <c r="E118" s="389"/>
      <c r="F118" s="355"/>
      <c r="G118" s="392"/>
      <c r="H118" s="355"/>
      <c r="I118" s="390"/>
      <c r="J118" s="390"/>
      <c r="K118" s="355"/>
      <c r="L118" s="355"/>
      <c r="M118" s="355"/>
      <c r="N118" s="355"/>
      <c r="O118" s="355"/>
    </row>
    <row r="119" spans="1:17" s="5" customFormat="1" x14ac:dyDescent="0.2">
      <c r="A119" s="47">
        <v>1</v>
      </c>
      <c r="B119" s="76" t="s">
        <v>242</v>
      </c>
      <c r="C119" s="76" t="s">
        <v>243</v>
      </c>
      <c r="D119" s="45" t="s">
        <v>14</v>
      </c>
      <c r="E119" s="67">
        <f>SUM(F119:O119) - SMALL(F119:O119,2) - MIN(F119:O119)</f>
        <v>100</v>
      </c>
      <c r="F119" s="110">
        <f>IFERROR(VLOOKUP($P119,'Rd1 PI'!$C$2:$AE$28,19,0),0)</f>
        <v>0</v>
      </c>
      <c r="G119" s="355">
        <f>IFERROR(VLOOKUP($P119,'Rd2 Sandown'!$C$2:$AE$28,19,0),0)</f>
        <v>100</v>
      </c>
      <c r="H119" s="446">
        <v>0</v>
      </c>
      <c r="I119" s="355">
        <f>IFERROR(VLOOKUP($P119,'Rd4 Winton'!$C$2:$AE$31,19,0),0)</f>
        <v>0</v>
      </c>
      <c r="J119" s="355">
        <f>IFERROR(VLOOKUP($P119,'Rd5 Sandown'!$C$2:$AE$31,19,0),0)</f>
        <v>0</v>
      </c>
      <c r="K119" s="355">
        <f>IFERROR(VLOOKUP($P119,'Rd6 PI'!$C$2:$AE$31,19,0),0)</f>
        <v>0</v>
      </c>
      <c r="L119" s="355">
        <f>IFERROR(VLOOKUP($P119,#REF!,17,0),0)</f>
        <v>0</v>
      </c>
      <c r="M119" s="355">
        <f>IFERROR(VLOOKUP($P119,#REF!,17,0),0)</f>
        <v>0</v>
      </c>
      <c r="N119" s="355">
        <f>IFERROR(VLOOKUP($P119,#REF!,17,0),0)</f>
        <v>0</v>
      </c>
      <c r="O119" s="355">
        <f>IFERROR(VLOOKUP($P119,#REF!,17,0),0)</f>
        <v>0</v>
      </c>
      <c r="P119" s="5" t="str">
        <f>CONCATENATE(LOWER(B119)," ",LOWER(C119))</f>
        <v>tim meaden</v>
      </c>
    </row>
    <row r="120" spans="1:17" s="5" customFormat="1" x14ac:dyDescent="0.2">
      <c r="A120" s="47">
        <v>2</v>
      </c>
      <c r="B120" s="76" t="s">
        <v>385</v>
      </c>
      <c r="C120" s="76" t="s">
        <v>386</v>
      </c>
      <c r="D120" s="45" t="s">
        <v>14</v>
      </c>
      <c r="E120" s="68">
        <f>SUM(F120:O120) - SMALL(F120:O120,2) - MIN(F120:O120)</f>
        <v>100</v>
      </c>
      <c r="F120" s="110">
        <f>IFERROR(VLOOKUP($P120,'Rd1 PI'!$C$2:$AE$28,19,0),0)</f>
        <v>0</v>
      </c>
      <c r="G120" s="355">
        <f>IFERROR(VLOOKUP($P120,'Rd2 Sandown'!$C$2:$AE$28,19,0),0)</f>
        <v>0</v>
      </c>
      <c r="H120" s="355">
        <f>IFERROR(VLOOKUP($P120,'Rd3 Wodonga'!$C$2:$AE$31,19,0),0)</f>
        <v>0</v>
      </c>
      <c r="I120" s="355">
        <f>IFERROR(VLOOKUP($P120,'Rd4 Winton'!$C$2:$AE$31,19,0),0)</f>
        <v>0</v>
      </c>
      <c r="J120" s="355">
        <f>IFERROR(VLOOKUP($P120,'Rd5 Sandown'!$C$2:$AE$31,19,0),0)</f>
        <v>100</v>
      </c>
      <c r="K120" s="355">
        <f>IFERROR(VLOOKUP($P120,'Rd6 PI'!$C$2:$AE$31,19,0),0)</f>
        <v>0</v>
      </c>
      <c r="L120" s="355">
        <f>IFERROR(VLOOKUP($P120,#REF!,17,0),0)</f>
        <v>0</v>
      </c>
      <c r="M120" s="355">
        <f>IFERROR(VLOOKUP($P120,#REF!,17,0),0)</f>
        <v>0</v>
      </c>
      <c r="N120" s="355">
        <f>IFERROR(VLOOKUP($P120,#REF!,17,0),0)</f>
        <v>0</v>
      </c>
      <c r="O120" s="355">
        <f>IFERROR(VLOOKUP($P120,#REF!,17,0),0)</f>
        <v>0</v>
      </c>
      <c r="P120" s="5" t="str">
        <f>CONCATENATE(LOWER(B120)," ",LOWER(C120))</f>
        <v>brendan beavis</v>
      </c>
    </row>
    <row r="121" spans="1:17" s="5" customFormat="1" x14ac:dyDescent="0.2">
      <c r="A121" s="47">
        <v>3</v>
      </c>
      <c r="B121" s="76"/>
      <c r="C121" s="76"/>
      <c r="D121" s="45" t="s">
        <v>14</v>
      </c>
      <c r="E121" s="68">
        <f>SUM(F121:O121) - SMALL(F121:O121,2) - MIN(F121:O121)</f>
        <v>0</v>
      </c>
      <c r="F121" s="110">
        <f>IFERROR(VLOOKUP($P121,'Rd1 PI'!$C$2:$AE$28,19,0),0)</f>
        <v>0</v>
      </c>
      <c r="G121" s="355">
        <f>IFERROR(VLOOKUP($P121,'Rd2 Sandown'!$C$2:$AE$28,19,0),0)</f>
        <v>0</v>
      </c>
      <c r="H121" s="355">
        <f>IFERROR(VLOOKUP($P121,'Rd3 Wodonga'!$C$2:$AE$31,19,0),0)</f>
        <v>0</v>
      </c>
      <c r="I121" s="355">
        <f>IFERROR(VLOOKUP($P121,'Rd4 Winton'!$C$2:$AE$31,19,0),0)</f>
        <v>0</v>
      </c>
      <c r="J121" s="355">
        <f>IFERROR(VLOOKUP($P121,'Rd5 Sandown'!$C$2:$AE$31,19,0),0)</f>
        <v>0</v>
      </c>
      <c r="K121" s="355">
        <f>IFERROR(VLOOKUP($P121,'Rd6 PI'!$C$2:$AE$31,19,0),0)</f>
        <v>0</v>
      </c>
      <c r="L121" s="355">
        <f>IFERROR(VLOOKUP($P121,#REF!,17,0),0)</f>
        <v>0</v>
      </c>
      <c r="M121" s="355">
        <f>IFERROR(VLOOKUP($P121,#REF!,17,0),0)</f>
        <v>0</v>
      </c>
      <c r="N121" s="355">
        <f>IFERROR(VLOOKUP($P121,#REF!,17,0),0)</f>
        <v>0</v>
      </c>
      <c r="O121" s="355">
        <f>IFERROR(VLOOKUP($P121,#REF!,17,0),0)</f>
        <v>0</v>
      </c>
      <c r="P121" s="5" t="str">
        <f>CONCATENATE(LOWER(B121)," ",LOWER(C121))</f>
        <v xml:space="preserve"> </v>
      </c>
    </row>
    <row r="122" spans="1:17" s="5" customFormat="1" x14ac:dyDescent="0.2">
      <c r="A122" s="47">
        <v>4</v>
      </c>
      <c r="B122" s="48"/>
      <c r="C122" s="48"/>
      <c r="D122" s="45" t="s">
        <v>14</v>
      </c>
      <c r="E122" s="68">
        <f>SUM(F122:O122) - SMALL(F122:O122,2) - MIN(F122:O122)</f>
        <v>0</v>
      </c>
      <c r="F122" s="110">
        <f>IFERROR(VLOOKUP($P122,'Rd1 PI'!$C$2:$AE$28,19,0),0)</f>
        <v>0</v>
      </c>
      <c r="G122" s="355">
        <f>IFERROR(VLOOKUP($P122,'Rd2 Sandown'!$C$2:$AE$28,19,0),0)</f>
        <v>0</v>
      </c>
      <c r="H122" s="355">
        <f>IFERROR(VLOOKUP($P122,'Rd3 Wodonga'!$C$2:$AE$31,19,0),0)</f>
        <v>0</v>
      </c>
      <c r="I122" s="355">
        <f>IFERROR(VLOOKUP($P122,'Rd4 Winton'!$C$2:$AE$31,19,0),0)</f>
        <v>0</v>
      </c>
      <c r="J122" s="355">
        <f>IFERROR(VLOOKUP($P122,'Rd5 Sandown'!$C$2:$AE$31,19,0),0)</f>
        <v>0</v>
      </c>
      <c r="K122" s="355">
        <f>IFERROR(VLOOKUP($P122,'Rd6 PI'!$C$2:$AE$31,19,0),0)</f>
        <v>0</v>
      </c>
      <c r="L122" s="355">
        <f>IFERROR(VLOOKUP($P122,#REF!,17,0),0)</f>
        <v>0</v>
      </c>
      <c r="M122" s="355">
        <f>IFERROR(VLOOKUP($P122,#REF!,17,0),0)</f>
        <v>0</v>
      </c>
      <c r="N122" s="355">
        <f>IFERROR(VLOOKUP($P122,#REF!,17,0),0)</f>
        <v>0</v>
      </c>
      <c r="O122" s="355">
        <f>IFERROR(VLOOKUP($P122,#REF!,17,0),0)</f>
        <v>0</v>
      </c>
      <c r="P122" s="5" t="str">
        <f>CONCATENATE(LOWER(B122)," ",LOWER(C122))</f>
        <v xml:space="preserve"> </v>
      </c>
    </row>
    <row r="123" spans="1:17" s="5" customFormat="1" ht="13.5" thickBot="1" x14ac:dyDescent="0.25">
      <c r="A123" s="47">
        <v>5</v>
      </c>
      <c r="B123" s="48"/>
      <c r="C123" s="48"/>
      <c r="D123" s="45" t="s">
        <v>14</v>
      </c>
      <c r="E123" s="69">
        <f>SUM(F123:O123) - SMALL(F123:O123,2) - MIN(F123:O123)</f>
        <v>0</v>
      </c>
      <c r="F123" s="110">
        <f>IFERROR(VLOOKUP($P123,'Rd1 PI'!$C$2:$AE$28,19,0),0)</f>
        <v>0</v>
      </c>
      <c r="G123" s="355">
        <f>IFERROR(VLOOKUP($P123,'Rd2 Sandown'!$C$2:$AE$28,19,0),0)</f>
        <v>0</v>
      </c>
      <c r="H123" s="355">
        <f>IFERROR(VLOOKUP($P123,'Rd3 Wodonga'!$C$2:$AE$31,19,0),0)</f>
        <v>0</v>
      </c>
      <c r="I123" s="355">
        <f>IFERROR(VLOOKUP($P123,'Rd4 Winton'!$C$2:$AE$31,19,0),0)</f>
        <v>0</v>
      </c>
      <c r="J123" s="355">
        <f>IFERROR(VLOOKUP($P123,'Rd5 Sandown'!$C$2:$AE$31,19,0),0)</f>
        <v>0</v>
      </c>
      <c r="K123" s="355">
        <f>IFERROR(VLOOKUP($P123,'Rd6 PI'!$C$2:$AE$31,19,0),0)</f>
        <v>0</v>
      </c>
      <c r="L123" s="355">
        <f>IFERROR(VLOOKUP($P123,#REF!,17,0),0)</f>
        <v>0</v>
      </c>
      <c r="M123" s="355">
        <f>IFERROR(VLOOKUP($P123,#REF!,17,0),0)</f>
        <v>0</v>
      </c>
      <c r="N123" s="355">
        <f>IFERROR(VLOOKUP($P123,#REF!,17,0),0)</f>
        <v>0</v>
      </c>
      <c r="O123" s="355">
        <f>IFERROR(VLOOKUP($P123,#REF!,17,0),0)</f>
        <v>0</v>
      </c>
      <c r="P123" s="5" t="str">
        <f>CONCATENATE(LOWER(B123)," ",LOWER(C123))</f>
        <v xml:space="preserve"> </v>
      </c>
    </row>
    <row r="124" spans="1:17" x14ac:dyDescent="0.2">
      <c r="B124" s="6"/>
      <c r="C124" s="6"/>
    </row>
    <row r="125" spans="1:17" x14ac:dyDescent="0.2">
      <c r="D125" s="17"/>
    </row>
    <row r="126" spans="1:17" x14ac:dyDescent="0.2">
      <c r="D126" s="28"/>
      <c r="E126" s="24"/>
      <c r="G126" s="20"/>
      <c r="H126" s="20"/>
      <c r="I126" s="20"/>
      <c r="J126" s="2"/>
      <c r="K126" s="20"/>
    </row>
    <row r="127" spans="1:17" x14ac:dyDescent="0.2">
      <c r="A127" s="29"/>
      <c r="D127" s="17"/>
    </row>
    <row r="128" spans="1:17" x14ac:dyDescent="0.2">
      <c r="B128" s="21"/>
      <c r="C128" s="21"/>
      <c r="D128" s="17"/>
    </row>
    <row r="129" spans="1:10" x14ac:dyDescent="0.2">
      <c r="D129" s="17"/>
    </row>
    <row r="130" spans="1:10" x14ac:dyDescent="0.2">
      <c r="D130" s="17"/>
    </row>
    <row r="131" spans="1:10" x14ac:dyDescent="0.2">
      <c r="B131" s="6"/>
      <c r="C131" s="6"/>
      <c r="D131" s="17"/>
    </row>
    <row r="132" spans="1:10" x14ac:dyDescent="0.2">
      <c r="A132" s="29"/>
      <c r="B132" s="5"/>
      <c r="C132" s="5"/>
      <c r="D132" s="17"/>
    </row>
    <row r="133" spans="1:10" x14ac:dyDescent="0.2">
      <c r="A133" s="29"/>
      <c r="D133" s="17"/>
      <c r="G133" s="2"/>
      <c r="H133" s="2"/>
      <c r="I133" s="2"/>
      <c r="J133" s="2"/>
    </row>
    <row r="134" spans="1:10" x14ac:dyDescent="0.2">
      <c r="A134" s="29"/>
      <c r="B134" s="21"/>
      <c r="C134" s="21"/>
    </row>
    <row r="135" spans="1:10" x14ac:dyDescent="0.2">
      <c r="A135" s="29"/>
      <c r="D135" s="17"/>
    </row>
    <row r="136" spans="1:10" x14ac:dyDescent="0.2">
      <c r="A136" s="29"/>
    </row>
    <row r="137" spans="1:10" x14ac:dyDescent="0.2">
      <c r="D137" s="17"/>
    </row>
    <row r="138" spans="1:10" x14ac:dyDescent="0.2">
      <c r="A138" s="29"/>
      <c r="D138" s="17"/>
    </row>
    <row r="139" spans="1:10" x14ac:dyDescent="0.2">
      <c r="A139" s="29"/>
      <c r="D139" s="7"/>
      <c r="E139" s="24"/>
    </row>
    <row r="140" spans="1:10" x14ac:dyDescent="0.2">
      <c r="A140" s="29"/>
      <c r="D140" s="17"/>
    </row>
    <row r="141" spans="1:10" x14ac:dyDescent="0.2">
      <c r="A141" s="29"/>
      <c r="D141" s="7"/>
      <c r="E141" s="24"/>
    </row>
    <row r="142" spans="1:10" x14ac:dyDescent="0.2">
      <c r="A142" s="29"/>
    </row>
    <row r="143" spans="1:10" x14ac:dyDescent="0.2">
      <c r="A143" s="29"/>
    </row>
    <row r="144" spans="1:10" x14ac:dyDescent="0.2">
      <c r="A144" s="29"/>
    </row>
    <row r="145" spans="1:5" x14ac:dyDescent="0.2">
      <c r="A145" s="29"/>
    </row>
    <row r="146" spans="1:5" x14ac:dyDescent="0.2">
      <c r="A146" s="29"/>
      <c r="B146" s="11"/>
      <c r="C146" s="11"/>
    </row>
    <row r="147" spans="1:5" x14ac:dyDescent="0.2">
      <c r="A147" s="29"/>
      <c r="D147" s="12"/>
      <c r="E147" s="24"/>
    </row>
  </sheetData>
  <sortState xmlns:xlrd2="http://schemas.microsoft.com/office/spreadsheetml/2017/richdata2" ref="B3:Q29">
    <sortCondition descending="1" ref="E3:E29"/>
  </sortState>
  <mergeCells count="1">
    <mergeCell ref="A1:O1"/>
  </mergeCells>
  <phoneticPr fontId="2" type="noConversion"/>
  <conditionalFormatting sqref="B3:D7 F13:G14 B13:D14 F9:G9 B9:D9 B17:D17 F17:G17 F20:G20 B20:D20 B23:D23 F23:G23 F26:G27 B26:D27 F4:G7 H22:H27 H12:H17 H4:I9 I11:I17 J4:J17 I19:I27 H19:H20 B29:D29 F29:I29 J19:J29 F3:J3 K3:O29">
    <cfRule type="expression" dxfId="729" priority="317">
      <formula>$D3="OPN"</formula>
    </cfRule>
    <cfRule type="expression" dxfId="728" priority="318">
      <formula>$D3="RES"</formula>
    </cfRule>
    <cfRule type="expression" dxfId="727" priority="319">
      <formula>$D3="SMOD"</formula>
    </cfRule>
    <cfRule type="expression" dxfId="726" priority="320">
      <formula>$D3="CDMOD"</formula>
    </cfRule>
    <cfRule type="expression" dxfId="725" priority="321">
      <formula>$D3="ABMOD"</formula>
    </cfRule>
    <cfRule type="expression" dxfId="724" priority="322">
      <formula>$D3="NDC"</formula>
    </cfRule>
    <cfRule type="expression" dxfId="723" priority="323">
      <formula>$D3="NCC"</formula>
    </cfRule>
    <cfRule type="expression" dxfId="722" priority="324">
      <formula>$D3="NBC"</formula>
    </cfRule>
    <cfRule type="expression" dxfId="721" priority="325">
      <formula>$D3="NAC"</formula>
    </cfRule>
    <cfRule type="expression" dxfId="720" priority="326">
      <formula>$D3="SND"</formula>
    </cfRule>
    <cfRule type="expression" dxfId="719" priority="327">
      <formula>$D3="SNC"</formula>
    </cfRule>
    <cfRule type="expression" dxfId="718" priority="328">
      <formula>$D3="SNB"</formula>
    </cfRule>
    <cfRule type="expression" dxfId="717" priority="329">
      <formula>$D3="SNA"</formula>
    </cfRule>
  </conditionalFormatting>
  <conditionalFormatting sqref="A33:O38 G90:K92 G95:K95">
    <cfRule type="expression" dxfId="716" priority="333">
      <formula>$D34="SNA"</formula>
    </cfRule>
  </conditionalFormatting>
  <conditionalFormatting sqref="A42:E45 A41:F41 A40:O40 L41:O45 F42:F92 F95:F123">
    <cfRule type="expression" dxfId="715" priority="332">
      <formula>$D41="SNB"</formula>
    </cfRule>
  </conditionalFormatting>
  <conditionalFormatting sqref="A47:E52 G47:O47 L48:O52">
    <cfRule type="expression" dxfId="714" priority="331">
      <formula>$D48="SNC"</formula>
    </cfRule>
  </conditionalFormatting>
  <conditionalFormatting sqref="G41:G45">
    <cfRule type="expression" dxfId="713" priority="316">
      <formula>$D42="SNA"</formula>
    </cfRule>
  </conditionalFormatting>
  <conditionalFormatting sqref="G48:G52">
    <cfRule type="expression" dxfId="712" priority="315">
      <formula>$D49="SNA"</formula>
    </cfRule>
  </conditionalFormatting>
  <conditionalFormatting sqref="G55:G59">
    <cfRule type="expression" dxfId="711" priority="314">
      <formula>$D56="SNA"</formula>
    </cfRule>
  </conditionalFormatting>
  <conditionalFormatting sqref="G62:G66">
    <cfRule type="expression" dxfId="710" priority="313">
      <formula>$D63="SNA"</formula>
    </cfRule>
  </conditionalFormatting>
  <conditionalFormatting sqref="G69:G73">
    <cfRule type="expression" dxfId="709" priority="312">
      <formula>$D70="SNA"</formula>
    </cfRule>
  </conditionalFormatting>
  <conditionalFormatting sqref="G76:G80">
    <cfRule type="expression" dxfId="708" priority="311">
      <formula>$D77="SNA"</formula>
    </cfRule>
  </conditionalFormatting>
  <conditionalFormatting sqref="G83:G87">
    <cfRule type="expression" dxfId="707" priority="310">
      <formula>$D84="SNA"</formula>
    </cfRule>
  </conditionalFormatting>
  <conditionalFormatting sqref="G98:G102">
    <cfRule type="expression" dxfId="706" priority="308">
      <formula>$D99="SNA"</formula>
    </cfRule>
  </conditionalFormatting>
  <conditionalFormatting sqref="G105:G109">
    <cfRule type="expression" dxfId="705" priority="307">
      <formula>$D106="SNA"</formula>
    </cfRule>
  </conditionalFormatting>
  <conditionalFormatting sqref="G112:G116">
    <cfRule type="expression" dxfId="704" priority="306">
      <formula>$D113="SNA"</formula>
    </cfRule>
  </conditionalFormatting>
  <conditionalFormatting sqref="G119:G123">
    <cfRule type="expression" dxfId="703" priority="305">
      <formula>$D120="SNA"</formula>
    </cfRule>
  </conditionalFormatting>
  <conditionalFormatting sqref="F12:G12 B12:D12">
    <cfRule type="expression" dxfId="702" priority="292">
      <formula>$D12="OPN"</formula>
    </cfRule>
    <cfRule type="expression" dxfId="701" priority="293">
      <formula>$D12="RES"</formula>
    </cfRule>
    <cfRule type="expression" dxfId="700" priority="294">
      <formula>$D12="SMOD"</formula>
    </cfRule>
    <cfRule type="expression" dxfId="699" priority="295">
      <formula>$D12="CDMOD"</formula>
    </cfRule>
    <cfRule type="expression" dxfId="698" priority="296">
      <formula>$D12="ABMOD"</formula>
    </cfRule>
    <cfRule type="expression" dxfId="697" priority="297">
      <formula>$D12="NDC"</formula>
    </cfRule>
    <cfRule type="expression" dxfId="696" priority="298">
      <formula>$D12="NCC"</formula>
    </cfRule>
    <cfRule type="expression" dxfId="695" priority="299">
      <formula>$D12="NBC"</formula>
    </cfRule>
    <cfRule type="expression" dxfId="694" priority="300">
      <formula>$D12="NAC"</formula>
    </cfRule>
    <cfRule type="expression" dxfId="693" priority="301">
      <formula>$D12="SND"</formula>
    </cfRule>
    <cfRule type="expression" dxfId="692" priority="302">
      <formula>$D12="SNC"</formula>
    </cfRule>
    <cfRule type="expression" dxfId="691" priority="303">
      <formula>$D12="SNB"</formula>
    </cfRule>
    <cfRule type="expression" dxfId="690" priority="304">
      <formula>$D12="SNA"</formula>
    </cfRule>
  </conditionalFormatting>
  <conditionalFormatting sqref="B8:D8 F8:G8">
    <cfRule type="expression" dxfId="689" priority="279">
      <formula>$D8="OPN"</formula>
    </cfRule>
    <cfRule type="expression" dxfId="688" priority="280">
      <formula>$D8="RES"</formula>
    </cfRule>
    <cfRule type="expression" dxfId="687" priority="281">
      <formula>$D8="SMOD"</formula>
    </cfRule>
    <cfRule type="expression" dxfId="686" priority="282">
      <formula>$D8="CDMOD"</formula>
    </cfRule>
    <cfRule type="expression" dxfId="685" priority="283">
      <formula>$D8="ABMOD"</formula>
    </cfRule>
    <cfRule type="expression" dxfId="684" priority="284">
      <formula>$D8="NDC"</formula>
    </cfRule>
    <cfRule type="expression" dxfId="683" priority="285">
      <formula>$D8="NCC"</formula>
    </cfRule>
    <cfRule type="expression" dxfId="682" priority="286">
      <formula>$D8="NBC"</formula>
    </cfRule>
    <cfRule type="expression" dxfId="681" priority="287">
      <formula>$D8="NAC"</formula>
    </cfRule>
    <cfRule type="expression" dxfId="680" priority="288">
      <formula>$D8="SND"</formula>
    </cfRule>
    <cfRule type="expression" dxfId="679" priority="289">
      <formula>$D8="SNC"</formula>
    </cfRule>
    <cfRule type="expression" dxfId="678" priority="290">
      <formula>$D8="SNB"</formula>
    </cfRule>
    <cfRule type="expression" dxfId="677" priority="291">
      <formula>$D8="SNA"</formula>
    </cfRule>
  </conditionalFormatting>
  <conditionalFormatting sqref="F15:G15 B15:D15">
    <cfRule type="expression" dxfId="676" priority="266">
      <formula>$D15="OPN"</formula>
    </cfRule>
    <cfRule type="expression" dxfId="675" priority="267">
      <formula>$D15="RES"</formula>
    </cfRule>
    <cfRule type="expression" dxfId="674" priority="268">
      <formula>$D15="SMOD"</formula>
    </cfRule>
    <cfRule type="expression" dxfId="673" priority="269">
      <formula>$D15="CDMOD"</formula>
    </cfRule>
    <cfRule type="expression" dxfId="672" priority="270">
      <formula>$D15="ABMOD"</formula>
    </cfRule>
    <cfRule type="expression" dxfId="671" priority="271">
      <formula>$D15="NDC"</formula>
    </cfRule>
    <cfRule type="expression" dxfId="670" priority="272">
      <formula>$D15="NCC"</formula>
    </cfRule>
    <cfRule type="expression" dxfId="669" priority="273">
      <formula>$D15="NBC"</formula>
    </cfRule>
    <cfRule type="expression" dxfId="668" priority="274">
      <formula>$D15="NAC"</formula>
    </cfRule>
    <cfRule type="expression" dxfId="667" priority="275">
      <formula>$D15="SND"</formula>
    </cfRule>
    <cfRule type="expression" dxfId="666" priority="276">
      <formula>$D15="SNC"</formula>
    </cfRule>
    <cfRule type="expression" dxfId="665" priority="277">
      <formula>$D15="SNB"</formula>
    </cfRule>
    <cfRule type="expression" dxfId="664" priority="278">
      <formula>$D15="SNA"</formula>
    </cfRule>
  </conditionalFormatting>
  <conditionalFormatting sqref="B16:D16 F16:G16">
    <cfRule type="expression" dxfId="663" priority="253">
      <formula>$D16="OPN"</formula>
    </cfRule>
    <cfRule type="expression" dxfId="662" priority="254">
      <formula>$D16="RES"</formula>
    </cfRule>
    <cfRule type="expression" dxfId="661" priority="255">
      <formula>$D16="SMOD"</formula>
    </cfRule>
    <cfRule type="expression" dxfId="660" priority="256">
      <formula>$D16="CDMOD"</formula>
    </cfRule>
    <cfRule type="expression" dxfId="659" priority="257">
      <formula>$D16="ABMOD"</formula>
    </cfRule>
    <cfRule type="expression" dxfId="658" priority="258">
      <formula>$D16="NDC"</formula>
    </cfRule>
    <cfRule type="expression" dxfId="657" priority="259">
      <formula>$D16="NCC"</formula>
    </cfRule>
    <cfRule type="expression" dxfId="656" priority="260">
      <formula>$D16="NBC"</formula>
    </cfRule>
    <cfRule type="expression" dxfId="655" priority="261">
      <formula>$D16="NAC"</formula>
    </cfRule>
    <cfRule type="expression" dxfId="654" priority="262">
      <formula>$D16="SND"</formula>
    </cfRule>
    <cfRule type="expression" dxfId="653" priority="263">
      <formula>$D16="SNC"</formula>
    </cfRule>
    <cfRule type="expression" dxfId="652" priority="264">
      <formula>$D16="SNB"</formula>
    </cfRule>
    <cfRule type="expression" dxfId="651" priority="265">
      <formula>$D16="SNA"</formula>
    </cfRule>
  </conditionalFormatting>
  <conditionalFormatting sqref="F19:G19 B19:D19">
    <cfRule type="expression" dxfId="650" priority="240">
      <formula>$D19="OPN"</formula>
    </cfRule>
    <cfRule type="expression" dxfId="649" priority="241">
      <formula>$D19="RES"</formula>
    </cfRule>
    <cfRule type="expression" dxfId="648" priority="242">
      <formula>$D19="SMOD"</formula>
    </cfRule>
    <cfRule type="expression" dxfId="647" priority="243">
      <formula>$D19="CDMOD"</formula>
    </cfRule>
    <cfRule type="expression" dxfId="646" priority="244">
      <formula>$D19="ABMOD"</formula>
    </cfRule>
    <cfRule type="expression" dxfId="645" priority="245">
      <formula>$D19="NDC"</formula>
    </cfRule>
    <cfRule type="expression" dxfId="644" priority="246">
      <formula>$D19="NCC"</formula>
    </cfRule>
    <cfRule type="expression" dxfId="643" priority="247">
      <formula>$D19="NBC"</formula>
    </cfRule>
    <cfRule type="expression" dxfId="642" priority="248">
      <formula>$D19="NAC"</formula>
    </cfRule>
    <cfRule type="expression" dxfId="641" priority="249">
      <formula>$D19="SND"</formula>
    </cfRule>
    <cfRule type="expression" dxfId="640" priority="250">
      <formula>$D19="SNC"</formula>
    </cfRule>
    <cfRule type="expression" dxfId="639" priority="251">
      <formula>$D19="SNB"</formula>
    </cfRule>
    <cfRule type="expression" dxfId="638" priority="252">
      <formula>$D19="SNA"</formula>
    </cfRule>
  </conditionalFormatting>
  <conditionalFormatting sqref="F22:G22 B22:D22">
    <cfRule type="expression" dxfId="637" priority="227">
      <formula>$D22="OPN"</formula>
    </cfRule>
    <cfRule type="expression" dxfId="636" priority="228">
      <formula>$D22="RES"</formula>
    </cfRule>
    <cfRule type="expression" dxfId="635" priority="229">
      <formula>$D22="SMOD"</formula>
    </cfRule>
    <cfRule type="expression" dxfId="634" priority="230">
      <formula>$D22="CDMOD"</formula>
    </cfRule>
    <cfRule type="expression" dxfId="633" priority="231">
      <formula>$D22="ABMOD"</formula>
    </cfRule>
    <cfRule type="expression" dxfId="632" priority="232">
      <formula>$D22="NDC"</formula>
    </cfRule>
    <cfRule type="expression" dxfId="631" priority="233">
      <formula>$D22="NCC"</formula>
    </cfRule>
    <cfRule type="expression" dxfId="630" priority="234">
      <formula>$D22="NBC"</formula>
    </cfRule>
    <cfRule type="expression" dxfId="629" priority="235">
      <formula>$D22="NAC"</formula>
    </cfRule>
    <cfRule type="expression" dxfId="628" priority="236">
      <formula>$D22="SND"</formula>
    </cfRule>
    <cfRule type="expression" dxfId="627" priority="237">
      <formula>$D22="SNC"</formula>
    </cfRule>
    <cfRule type="expression" dxfId="626" priority="238">
      <formula>$D22="SNB"</formula>
    </cfRule>
    <cfRule type="expression" dxfId="625" priority="239">
      <formula>$D22="SNA"</formula>
    </cfRule>
  </conditionalFormatting>
  <conditionalFormatting sqref="B25:D25 F25:G25">
    <cfRule type="expression" dxfId="624" priority="214">
      <formula>$D25="OPN"</formula>
    </cfRule>
    <cfRule type="expression" dxfId="623" priority="215">
      <formula>$D25="RES"</formula>
    </cfRule>
    <cfRule type="expression" dxfId="622" priority="216">
      <formula>$D25="SMOD"</formula>
    </cfRule>
    <cfRule type="expression" dxfId="621" priority="217">
      <formula>$D25="CDMOD"</formula>
    </cfRule>
    <cfRule type="expression" dxfId="620" priority="218">
      <formula>$D25="ABMOD"</formula>
    </cfRule>
    <cfRule type="expression" dxfId="619" priority="219">
      <formula>$D25="NDC"</formula>
    </cfRule>
    <cfRule type="expression" dxfId="618" priority="220">
      <formula>$D25="NCC"</formula>
    </cfRule>
    <cfRule type="expression" dxfId="617" priority="221">
      <formula>$D25="NBC"</formula>
    </cfRule>
    <cfRule type="expression" dxfId="616" priority="222">
      <formula>$D25="NAC"</formula>
    </cfRule>
    <cfRule type="expression" dxfId="615" priority="223">
      <formula>$D25="SND"</formula>
    </cfRule>
    <cfRule type="expression" dxfId="614" priority="224">
      <formula>$D25="SNC"</formula>
    </cfRule>
    <cfRule type="expression" dxfId="613" priority="225">
      <formula>$D25="SNB"</formula>
    </cfRule>
    <cfRule type="expression" dxfId="612" priority="226">
      <formula>$D25="SNA"</formula>
    </cfRule>
  </conditionalFormatting>
  <conditionalFormatting sqref="B24:D24 F24:G24">
    <cfRule type="expression" dxfId="611" priority="201">
      <formula>$D24="OPN"</formula>
    </cfRule>
    <cfRule type="expression" dxfId="610" priority="202">
      <formula>$D24="RES"</formula>
    </cfRule>
    <cfRule type="expression" dxfId="609" priority="203">
      <formula>$D24="SMOD"</formula>
    </cfRule>
    <cfRule type="expression" dxfId="608" priority="204">
      <formula>$D24="CDMOD"</formula>
    </cfRule>
    <cfRule type="expression" dxfId="607" priority="205">
      <formula>$D24="ABMOD"</formula>
    </cfRule>
    <cfRule type="expression" dxfId="606" priority="206">
      <formula>$D24="NDC"</formula>
    </cfRule>
    <cfRule type="expression" dxfId="605" priority="207">
      <formula>$D24="NCC"</formula>
    </cfRule>
    <cfRule type="expression" dxfId="604" priority="208">
      <formula>$D24="NBC"</formula>
    </cfRule>
    <cfRule type="expression" dxfId="603" priority="209">
      <formula>$D24="NAC"</formula>
    </cfRule>
    <cfRule type="expression" dxfId="602" priority="210">
      <formula>$D24="SND"</formula>
    </cfRule>
    <cfRule type="expression" dxfId="601" priority="211">
      <formula>$D24="SNC"</formula>
    </cfRule>
    <cfRule type="expression" dxfId="600" priority="212">
      <formula>$D24="SNB"</formula>
    </cfRule>
    <cfRule type="expression" dxfId="599" priority="213">
      <formula>$D24="SNA"</formula>
    </cfRule>
  </conditionalFormatting>
  <conditionalFormatting sqref="H41:H45">
    <cfRule type="expression" dxfId="598" priority="200">
      <formula>$D42="SNA"</formula>
    </cfRule>
  </conditionalFormatting>
  <conditionalFormatting sqref="H48:H52">
    <cfRule type="expression" dxfId="597" priority="199">
      <formula>$D49="SNA"</formula>
    </cfRule>
  </conditionalFormatting>
  <conditionalFormatting sqref="H55:H59">
    <cfRule type="expression" dxfId="596" priority="198">
      <formula>$D56="SNA"</formula>
    </cfRule>
  </conditionalFormatting>
  <conditionalFormatting sqref="H62:H66">
    <cfRule type="expression" dxfId="595" priority="197">
      <formula>$D63="SNA"</formula>
    </cfRule>
  </conditionalFormatting>
  <conditionalFormatting sqref="H69:H73">
    <cfRule type="expression" dxfId="594" priority="196">
      <formula>$D70="SNA"</formula>
    </cfRule>
  </conditionalFormatting>
  <conditionalFormatting sqref="H76:H80">
    <cfRule type="expression" dxfId="593" priority="195">
      <formula>$D77="SNA"</formula>
    </cfRule>
  </conditionalFormatting>
  <conditionalFormatting sqref="H83:H87">
    <cfRule type="expression" dxfId="592" priority="194">
      <formula>$D84="SNA"</formula>
    </cfRule>
  </conditionalFormatting>
  <conditionalFormatting sqref="H98:H102">
    <cfRule type="expression" dxfId="591" priority="192">
      <formula>$D99="SNA"</formula>
    </cfRule>
  </conditionalFormatting>
  <conditionalFormatting sqref="H105:H109">
    <cfRule type="expression" dxfId="590" priority="191">
      <formula>$D106="SNA"</formula>
    </cfRule>
  </conditionalFormatting>
  <conditionalFormatting sqref="H112:H116">
    <cfRule type="expression" dxfId="589" priority="190">
      <formula>$D113="SNA"</formula>
    </cfRule>
  </conditionalFormatting>
  <conditionalFormatting sqref="H119:H123">
    <cfRule type="expression" dxfId="588" priority="189">
      <formula>$D120="SNA"</formula>
    </cfRule>
  </conditionalFormatting>
  <conditionalFormatting sqref="H21">
    <cfRule type="expression" dxfId="587" priority="176">
      <formula>$D21="OPN"</formula>
    </cfRule>
    <cfRule type="expression" dxfId="586" priority="177">
      <formula>$D21="RES"</formula>
    </cfRule>
    <cfRule type="expression" dxfId="585" priority="178">
      <formula>$D21="SMOD"</formula>
    </cfRule>
    <cfRule type="expression" dxfId="584" priority="179">
      <formula>$D21="CDMOD"</formula>
    </cfRule>
    <cfRule type="expression" dxfId="583" priority="180">
      <formula>$D21="ABMOD"</formula>
    </cfRule>
    <cfRule type="expression" dxfId="582" priority="181">
      <formula>$D21="NDC"</formula>
    </cfRule>
    <cfRule type="expression" dxfId="581" priority="182">
      <formula>$D21="NCC"</formula>
    </cfRule>
    <cfRule type="expression" dxfId="580" priority="183">
      <formula>$D21="NBC"</formula>
    </cfRule>
    <cfRule type="expression" dxfId="579" priority="184">
      <formula>$D21="NAC"</formula>
    </cfRule>
    <cfRule type="expression" dxfId="578" priority="185">
      <formula>$D21="SND"</formula>
    </cfRule>
    <cfRule type="expression" dxfId="577" priority="186">
      <formula>$D21="SNC"</formula>
    </cfRule>
    <cfRule type="expression" dxfId="576" priority="187">
      <formula>$D21="SNB"</formula>
    </cfRule>
    <cfRule type="expression" dxfId="575" priority="188">
      <formula>$D21="SNA"</formula>
    </cfRule>
  </conditionalFormatting>
  <conditionalFormatting sqref="F21:G21 B21:D21">
    <cfRule type="expression" dxfId="574" priority="163">
      <formula>$D21="OPN"</formula>
    </cfRule>
    <cfRule type="expression" dxfId="573" priority="164">
      <formula>$D21="RES"</formula>
    </cfRule>
    <cfRule type="expression" dxfId="572" priority="165">
      <formula>$D21="SMOD"</formula>
    </cfRule>
    <cfRule type="expression" dxfId="571" priority="166">
      <formula>$D21="CDMOD"</formula>
    </cfRule>
    <cfRule type="expression" dxfId="570" priority="167">
      <formula>$D21="ABMOD"</formula>
    </cfRule>
    <cfRule type="expression" dxfId="569" priority="168">
      <formula>$D21="NDC"</formula>
    </cfRule>
    <cfRule type="expression" dxfId="568" priority="169">
      <formula>$D21="NCC"</formula>
    </cfRule>
    <cfRule type="expression" dxfId="567" priority="170">
      <formula>$D21="NBC"</formula>
    </cfRule>
    <cfRule type="expression" dxfId="566" priority="171">
      <formula>$D21="NAC"</formula>
    </cfRule>
    <cfRule type="expression" dxfId="565" priority="172">
      <formula>$D21="SND"</formula>
    </cfRule>
    <cfRule type="expression" dxfId="564" priority="173">
      <formula>$D21="SNC"</formula>
    </cfRule>
    <cfRule type="expression" dxfId="563" priority="174">
      <formula>$D21="SNB"</formula>
    </cfRule>
    <cfRule type="expression" dxfId="562" priority="175">
      <formula>$D21="SNA"</formula>
    </cfRule>
  </conditionalFormatting>
  <conditionalFormatting sqref="H11">
    <cfRule type="expression" dxfId="561" priority="150">
      <formula>$D11="OPN"</formula>
    </cfRule>
    <cfRule type="expression" dxfId="560" priority="151">
      <formula>$D11="RES"</formula>
    </cfRule>
    <cfRule type="expression" dxfId="559" priority="152">
      <formula>$D11="SMOD"</formula>
    </cfRule>
    <cfRule type="expression" dxfId="558" priority="153">
      <formula>$D11="CDMOD"</formula>
    </cfRule>
    <cfRule type="expression" dxfId="557" priority="154">
      <formula>$D11="ABMOD"</formula>
    </cfRule>
    <cfRule type="expression" dxfId="556" priority="155">
      <formula>$D11="NDC"</formula>
    </cfRule>
    <cfRule type="expression" dxfId="555" priority="156">
      <formula>$D11="NCC"</formula>
    </cfRule>
    <cfRule type="expression" dxfId="554" priority="157">
      <formula>$D11="NBC"</formula>
    </cfRule>
    <cfRule type="expression" dxfId="553" priority="158">
      <formula>$D11="NAC"</formula>
    </cfRule>
    <cfRule type="expression" dxfId="552" priority="159">
      <formula>$D11="SND"</formula>
    </cfRule>
    <cfRule type="expression" dxfId="551" priority="160">
      <formula>$D11="SNC"</formula>
    </cfRule>
    <cfRule type="expression" dxfId="550" priority="161">
      <formula>$D11="SNB"</formula>
    </cfRule>
    <cfRule type="expression" dxfId="549" priority="162">
      <formula>$D11="SNA"</formula>
    </cfRule>
  </conditionalFormatting>
  <conditionalFormatting sqref="F11:G11 B11:D11">
    <cfRule type="expression" dxfId="548" priority="137">
      <formula>$D11="OPN"</formula>
    </cfRule>
    <cfRule type="expression" dxfId="547" priority="138">
      <formula>$D11="RES"</formula>
    </cfRule>
    <cfRule type="expression" dxfId="546" priority="139">
      <formula>$D11="SMOD"</formula>
    </cfRule>
    <cfRule type="expression" dxfId="545" priority="140">
      <formula>$D11="CDMOD"</formula>
    </cfRule>
    <cfRule type="expression" dxfId="544" priority="141">
      <formula>$D11="ABMOD"</formula>
    </cfRule>
    <cfRule type="expression" dxfId="543" priority="142">
      <formula>$D11="NDC"</formula>
    </cfRule>
    <cfRule type="expression" dxfId="542" priority="143">
      <formula>$D11="NCC"</formula>
    </cfRule>
    <cfRule type="expression" dxfId="541" priority="144">
      <formula>$D11="NBC"</formula>
    </cfRule>
    <cfRule type="expression" dxfId="540" priority="145">
      <formula>$D11="NAC"</formula>
    </cfRule>
    <cfRule type="expression" dxfId="539" priority="146">
      <formula>$D11="SND"</formula>
    </cfRule>
    <cfRule type="expression" dxfId="538" priority="147">
      <formula>$D11="SNC"</formula>
    </cfRule>
    <cfRule type="expression" dxfId="537" priority="148">
      <formula>$D11="SNB"</formula>
    </cfRule>
    <cfRule type="expression" dxfId="536" priority="149">
      <formula>$D11="SNA"</formula>
    </cfRule>
  </conditionalFormatting>
  <conditionalFormatting sqref="I10">
    <cfRule type="expression" dxfId="535" priority="124">
      <formula>$D10="OPN"</formula>
    </cfRule>
    <cfRule type="expression" dxfId="534" priority="125">
      <formula>$D10="RES"</formula>
    </cfRule>
    <cfRule type="expression" dxfId="533" priority="126">
      <formula>$D10="SMOD"</formula>
    </cfRule>
    <cfRule type="expression" dxfId="532" priority="127">
      <formula>$D10="CDMOD"</formula>
    </cfRule>
    <cfRule type="expression" dxfId="531" priority="128">
      <formula>$D10="ABMOD"</formula>
    </cfRule>
    <cfRule type="expression" dxfId="530" priority="129">
      <formula>$D10="NDC"</formula>
    </cfRule>
    <cfRule type="expression" dxfId="529" priority="130">
      <formula>$D10="NCC"</formula>
    </cfRule>
    <cfRule type="expression" dxfId="528" priority="131">
      <formula>$D10="NBC"</formula>
    </cfRule>
    <cfRule type="expression" dxfId="527" priority="132">
      <formula>$D10="NAC"</formula>
    </cfRule>
    <cfRule type="expression" dxfId="526" priority="133">
      <formula>$D10="SND"</formula>
    </cfRule>
    <cfRule type="expression" dxfId="525" priority="134">
      <formula>$D10="SNC"</formula>
    </cfRule>
    <cfRule type="expression" dxfId="524" priority="135">
      <formula>$D10="SNB"</formula>
    </cfRule>
    <cfRule type="expression" dxfId="523" priority="136">
      <formula>$D10="SNA"</formula>
    </cfRule>
  </conditionalFormatting>
  <conditionalFormatting sqref="H10">
    <cfRule type="expression" dxfId="522" priority="111">
      <formula>$D10="OPN"</formula>
    </cfRule>
    <cfRule type="expression" dxfId="521" priority="112">
      <formula>$D10="RES"</formula>
    </cfRule>
    <cfRule type="expression" dxfId="520" priority="113">
      <formula>$D10="SMOD"</formula>
    </cfRule>
    <cfRule type="expression" dxfId="519" priority="114">
      <formula>$D10="CDMOD"</formula>
    </cfRule>
    <cfRule type="expression" dxfId="518" priority="115">
      <formula>$D10="ABMOD"</formula>
    </cfRule>
    <cfRule type="expression" dxfId="517" priority="116">
      <formula>$D10="NDC"</formula>
    </cfRule>
    <cfRule type="expression" dxfId="516" priority="117">
      <formula>$D10="NCC"</formula>
    </cfRule>
    <cfRule type="expression" dxfId="515" priority="118">
      <formula>$D10="NBC"</formula>
    </cfRule>
    <cfRule type="expression" dxfId="514" priority="119">
      <formula>$D10="NAC"</formula>
    </cfRule>
    <cfRule type="expression" dxfId="513" priority="120">
      <formula>$D10="SND"</formula>
    </cfRule>
    <cfRule type="expression" dxfId="512" priority="121">
      <formula>$D10="SNC"</formula>
    </cfRule>
    <cfRule type="expression" dxfId="511" priority="122">
      <formula>$D10="SNB"</formula>
    </cfRule>
    <cfRule type="expression" dxfId="510" priority="123">
      <formula>$D10="SNA"</formula>
    </cfRule>
  </conditionalFormatting>
  <conditionalFormatting sqref="F10:G10 B10:D10">
    <cfRule type="expression" dxfId="509" priority="98">
      <formula>$D10="OPN"</formula>
    </cfRule>
    <cfRule type="expression" dxfId="508" priority="99">
      <formula>$D10="RES"</formula>
    </cfRule>
    <cfRule type="expression" dxfId="507" priority="100">
      <formula>$D10="SMOD"</formula>
    </cfRule>
    <cfRule type="expression" dxfId="506" priority="101">
      <formula>$D10="CDMOD"</formula>
    </cfRule>
    <cfRule type="expression" dxfId="505" priority="102">
      <formula>$D10="ABMOD"</formula>
    </cfRule>
    <cfRule type="expression" dxfId="504" priority="103">
      <formula>$D10="NDC"</formula>
    </cfRule>
    <cfRule type="expression" dxfId="503" priority="104">
      <formula>$D10="NCC"</formula>
    </cfRule>
    <cfRule type="expression" dxfId="502" priority="105">
      <formula>$D10="NBC"</formula>
    </cfRule>
    <cfRule type="expression" dxfId="501" priority="106">
      <formula>$D10="NAC"</formula>
    </cfRule>
    <cfRule type="expression" dxfId="500" priority="107">
      <formula>$D10="SND"</formula>
    </cfRule>
    <cfRule type="expression" dxfId="499" priority="108">
      <formula>$D10="SNC"</formula>
    </cfRule>
    <cfRule type="expression" dxfId="498" priority="109">
      <formula>$D10="SNB"</formula>
    </cfRule>
    <cfRule type="expression" dxfId="497" priority="110">
      <formula>$D10="SNA"</formula>
    </cfRule>
  </conditionalFormatting>
  <conditionalFormatting sqref="I41:I45">
    <cfRule type="expression" dxfId="496" priority="97">
      <formula>$D42="SNA"</formula>
    </cfRule>
  </conditionalFormatting>
  <conditionalFormatting sqref="I48:I52">
    <cfRule type="expression" dxfId="495" priority="96">
      <formula>$D49="SNA"</formula>
    </cfRule>
  </conditionalFormatting>
  <conditionalFormatting sqref="I56:I59">
    <cfRule type="expression" dxfId="494" priority="95">
      <formula>$D57="SNA"</formula>
    </cfRule>
  </conditionalFormatting>
  <conditionalFormatting sqref="I62:I66">
    <cfRule type="expression" dxfId="493" priority="94">
      <formula>$D63="SNA"</formula>
    </cfRule>
  </conditionalFormatting>
  <conditionalFormatting sqref="I69:I73">
    <cfRule type="expression" dxfId="492" priority="93">
      <formula>$D70="SNA"</formula>
    </cfRule>
  </conditionalFormatting>
  <conditionalFormatting sqref="I76:I80">
    <cfRule type="expression" dxfId="491" priority="92">
      <formula>$D77="SNA"</formula>
    </cfRule>
  </conditionalFormatting>
  <conditionalFormatting sqref="I83:I87">
    <cfRule type="expression" dxfId="490" priority="91">
      <formula>$D84="SNA"</formula>
    </cfRule>
  </conditionalFormatting>
  <conditionalFormatting sqref="I98:I102">
    <cfRule type="expression" dxfId="489" priority="89">
      <formula>$D99="SNA"</formula>
    </cfRule>
  </conditionalFormatting>
  <conditionalFormatting sqref="I105:I109">
    <cfRule type="expression" dxfId="488" priority="88">
      <formula>$D106="SNA"</formula>
    </cfRule>
  </conditionalFormatting>
  <conditionalFormatting sqref="I112:I116">
    <cfRule type="expression" dxfId="487" priority="87">
      <formula>$D113="SNA"</formula>
    </cfRule>
  </conditionalFormatting>
  <conditionalFormatting sqref="I119:I123">
    <cfRule type="expression" dxfId="486" priority="86">
      <formula>$D120="SNA"</formula>
    </cfRule>
  </conditionalFormatting>
  <conditionalFormatting sqref="B28:D28 F28:I28">
    <cfRule type="expression" dxfId="485" priority="73">
      <formula>$D28="OPN"</formula>
    </cfRule>
    <cfRule type="expression" dxfId="484" priority="74">
      <formula>$D28="RES"</formula>
    </cfRule>
    <cfRule type="expression" dxfId="483" priority="75">
      <formula>$D28="SMOD"</formula>
    </cfRule>
    <cfRule type="expression" dxfId="482" priority="76">
      <formula>$D28="CDMOD"</formula>
    </cfRule>
    <cfRule type="expression" dxfId="481" priority="77">
      <formula>$D28="ABMOD"</formula>
    </cfRule>
    <cfRule type="expression" dxfId="480" priority="78">
      <formula>$D28="NDC"</formula>
    </cfRule>
    <cfRule type="expression" dxfId="479" priority="79">
      <formula>$D28="NCC"</formula>
    </cfRule>
    <cfRule type="expression" dxfId="478" priority="80">
      <formula>$D28="NBC"</formula>
    </cfRule>
    <cfRule type="expression" dxfId="477" priority="81">
      <formula>$D28="NAC"</formula>
    </cfRule>
    <cfRule type="expression" dxfId="476" priority="82">
      <formula>$D28="SND"</formula>
    </cfRule>
    <cfRule type="expression" dxfId="475" priority="83">
      <formula>$D28="SNC"</formula>
    </cfRule>
    <cfRule type="expression" dxfId="474" priority="84">
      <formula>$D28="SNB"</formula>
    </cfRule>
    <cfRule type="expression" dxfId="473" priority="85">
      <formula>$D28="SNA"</formula>
    </cfRule>
  </conditionalFormatting>
  <conditionalFormatting sqref="I18:J18">
    <cfRule type="expression" dxfId="472" priority="60">
      <formula>$D18="OPN"</formula>
    </cfRule>
    <cfRule type="expression" dxfId="471" priority="61">
      <formula>$D18="RES"</formula>
    </cfRule>
    <cfRule type="expression" dxfId="470" priority="62">
      <formula>$D18="SMOD"</formula>
    </cfRule>
    <cfRule type="expression" dxfId="469" priority="63">
      <formula>$D18="CDMOD"</formula>
    </cfRule>
    <cfRule type="expression" dxfId="468" priority="64">
      <formula>$D18="ABMOD"</formula>
    </cfRule>
    <cfRule type="expression" dxfId="467" priority="65">
      <formula>$D18="NDC"</formula>
    </cfRule>
    <cfRule type="expression" dxfId="466" priority="66">
      <formula>$D18="NCC"</formula>
    </cfRule>
    <cfRule type="expression" dxfId="465" priority="67">
      <formula>$D18="NBC"</formula>
    </cfRule>
    <cfRule type="expression" dxfId="464" priority="68">
      <formula>$D18="NAC"</formula>
    </cfRule>
    <cfRule type="expression" dxfId="463" priority="69">
      <formula>$D18="SND"</formula>
    </cfRule>
    <cfRule type="expression" dxfId="462" priority="70">
      <formula>$D18="SNC"</formula>
    </cfRule>
    <cfRule type="expression" dxfId="461" priority="71">
      <formula>$D18="SNB"</formula>
    </cfRule>
    <cfRule type="expression" dxfId="460" priority="72">
      <formula>$D18="SNA"</formula>
    </cfRule>
  </conditionalFormatting>
  <conditionalFormatting sqref="H18">
    <cfRule type="expression" dxfId="459" priority="47">
      <formula>$D18="OPN"</formula>
    </cfRule>
    <cfRule type="expression" dxfId="458" priority="48">
      <formula>$D18="RES"</formula>
    </cfRule>
    <cfRule type="expression" dxfId="457" priority="49">
      <formula>$D18="SMOD"</formula>
    </cfRule>
    <cfRule type="expression" dxfId="456" priority="50">
      <formula>$D18="CDMOD"</formula>
    </cfRule>
    <cfRule type="expression" dxfId="455" priority="51">
      <formula>$D18="ABMOD"</formula>
    </cfRule>
    <cfRule type="expression" dxfId="454" priority="52">
      <formula>$D18="NDC"</formula>
    </cfRule>
    <cfRule type="expression" dxfId="453" priority="53">
      <formula>$D18="NCC"</formula>
    </cfRule>
    <cfRule type="expression" dxfId="452" priority="54">
      <formula>$D18="NBC"</formula>
    </cfRule>
    <cfRule type="expression" dxfId="451" priority="55">
      <formula>$D18="NAC"</formula>
    </cfRule>
    <cfRule type="expression" dxfId="450" priority="56">
      <formula>$D18="SND"</formula>
    </cfRule>
    <cfRule type="expression" dxfId="449" priority="57">
      <formula>$D18="SNC"</formula>
    </cfRule>
    <cfRule type="expression" dxfId="448" priority="58">
      <formula>$D18="SNB"</formula>
    </cfRule>
    <cfRule type="expression" dxfId="447" priority="59">
      <formula>$D18="SNA"</formula>
    </cfRule>
  </conditionalFormatting>
  <conditionalFormatting sqref="F18:G18 B18:D18">
    <cfRule type="expression" dxfId="446" priority="34">
      <formula>$D18="OPN"</formula>
    </cfRule>
    <cfRule type="expression" dxfId="445" priority="35">
      <formula>$D18="RES"</formula>
    </cfRule>
    <cfRule type="expression" dxfId="444" priority="36">
      <formula>$D18="SMOD"</formula>
    </cfRule>
    <cfRule type="expression" dxfId="443" priority="37">
      <formula>$D18="CDMOD"</formula>
    </cfRule>
    <cfRule type="expression" dxfId="442" priority="38">
      <formula>$D18="ABMOD"</formula>
    </cfRule>
    <cfRule type="expression" dxfId="441" priority="39">
      <formula>$D18="NDC"</formula>
    </cfRule>
    <cfRule type="expression" dxfId="440" priority="40">
      <formula>$D18="NCC"</formula>
    </cfRule>
    <cfRule type="expression" dxfId="439" priority="41">
      <formula>$D18="NBC"</formula>
    </cfRule>
    <cfRule type="expression" dxfId="438" priority="42">
      <formula>$D18="NAC"</formula>
    </cfRule>
    <cfRule type="expression" dxfId="437" priority="43">
      <formula>$D18="SND"</formula>
    </cfRule>
    <cfRule type="expression" dxfId="436" priority="44">
      <formula>$D18="SNC"</formula>
    </cfRule>
    <cfRule type="expression" dxfId="435" priority="45">
      <formula>$D18="SNB"</formula>
    </cfRule>
    <cfRule type="expression" dxfId="434" priority="46">
      <formula>$D18="SNA"</formula>
    </cfRule>
  </conditionalFormatting>
  <conditionalFormatting sqref="J41:J45">
    <cfRule type="expression" dxfId="433" priority="33">
      <formula>$D42="SNA"</formula>
    </cfRule>
  </conditionalFormatting>
  <conditionalFormatting sqref="J48:J52">
    <cfRule type="expression" dxfId="432" priority="32">
      <formula>$D49="SNA"</formula>
    </cfRule>
  </conditionalFormatting>
  <conditionalFormatting sqref="J55:J59">
    <cfRule type="expression" dxfId="431" priority="31">
      <formula>$D56="SNA"</formula>
    </cfRule>
  </conditionalFormatting>
  <conditionalFormatting sqref="J62:J66">
    <cfRule type="expression" dxfId="430" priority="30">
      <formula>$D63="SNA"</formula>
    </cfRule>
  </conditionalFormatting>
  <conditionalFormatting sqref="J69:J73">
    <cfRule type="expression" dxfId="429" priority="29">
      <formula>$D70="SNA"</formula>
    </cfRule>
  </conditionalFormatting>
  <conditionalFormatting sqref="J76:J80">
    <cfRule type="expression" dxfId="428" priority="28">
      <formula>$D77="SNA"</formula>
    </cfRule>
  </conditionalFormatting>
  <conditionalFormatting sqref="J83:J87">
    <cfRule type="expression" dxfId="427" priority="27">
      <formula>$D84="SNA"</formula>
    </cfRule>
  </conditionalFormatting>
  <conditionalFormatting sqref="J98:J102">
    <cfRule type="expression" dxfId="426" priority="25">
      <formula>$D99="SNA"</formula>
    </cfRule>
  </conditionalFormatting>
  <conditionalFormatting sqref="J105:J109">
    <cfRule type="expression" dxfId="425" priority="24">
      <formula>$D106="SNA"</formula>
    </cfRule>
  </conditionalFormatting>
  <conditionalFormatting sqref="J112:J116">
    <cfRule type="expression" dxfId="424" priority="23">
      <formula>$D113="SNA"</formula>
    </cfRule>
  </conditionalFormatting>
  <conditionalFormatting sqref="J119:J123">
    <cfRule type="expression" dxfId="423" priority="22">
      <formula>$D120="SNA"</formula>
    </cfRule>
  </conditionalFormatting>
  <conditionalFormatting sqref="I55">
    <cfRule type="expression" dxfId="422" priority="21">
      <formula>$D56="SNA"</formula>
    </cfRule>
  </conditionalFormatting>
  <conditionalFormatting sqref="K76:K80">
    <cfRule type="expression" dxfId="421" priority="9">
      <formula>$D77="SNA"</formula>
    </cfRule>
  </conditionalFormatting>
  <conditionalFormatting sqref="L55">
    <cfRule type="expression" dxfId="420" priority="18">
      <formula>$D56="SNA"</formula>
    </cfRule>
  </conditionalFormatting>
  <conditionalFormatting sqref="M55">
    <cfRule type="expression" dxfId="419" priority="17">
      <formula>$D56="SNA"</formula>
    </cfRule>
  </conditionalFormatting>
  <conditionalFormatting sqref="N55">
    <cfRule type="expression" dxfId="418" priority="16">
      <formula>$D56="SNA"</formula>
    </cfRule>
  </conditionalFormatting>
  <conditionalFormatting sqref="O55">
    <cfRule type="expression" dxfId="417" priority="15">
      <formula>$D56="SNA"</formula>
    </cfRule>
  </conditionalFormatting>
  <conditionalFormatting sqref="K41:K45">
    <cfRule type="expression" dxfId="416" priority="14">
      <formula>$D42="SNA"</formula>
    </cfRule>
  </conditionalFormatting>
  <conditionalFormatting sqref="K48:K52">
    <cfRule type="expression" dxfId="415" priority="13">
      <formula>$D49="SNA"</formula>
    </cfRule>
  </conditionalFormatting>
  <conditionalFormatting sqref="K55:K59">
    <cfRule type="expression" dxfId="414" priority="12">
      <formula>$D56="SNA"</formula>
    </cfRule>
  </conditionalFormatting>
  <conditionalFormatting sqref="K62:K66">
    <cfRule type="expression" dxfId="413" priority="11">
      <formula>$D63="SNA"</formula>
    </cfRule>
  </conditionalFormatting>
  <conditionalFormatting sqref="K69:K73">
    <cfRule type="expression" dxfId="412" priority="10">
      <formula>$D70="SNA"</formula>
    </cfRule>
  </conditionalFormatting>
  <conditionalFormatting sqref="K83:K87">
    <cfRule type="expression" dxfId="411" priority="8">
      <formula>$D84="SNA"</formula>
    </cfRule>
  </conditionalFormatting>
  <conditionalFormatting sqref="K98:K102">
    <cfRule type="expression" dxfId="410" priority="6">
      <formula>$D99="SNA"</formula>
    </cfRule>
  </conditionalFormatting>
  <conditionalFormatting sqref="K105:K109">
    <cfRule type="expression" dxfId="409" priority="5">
      <formula>$D106="SNA"</formula>
    </cfRule>
  </conditionalFormatting>
  <conditionalFormatting sqref="K112:K116">
    <cfRule type="expression" dxfId="408" priority="4">
      <formula>$D113="SNA"</formula>
    </cfRule>
  </conditionalFormatting>
  <conditionalFormatting sqref="K119:K123">
    <cfRule type="expression" dxfId="407" priority="3">
      <formula>$D120="SNA"</formula>
    </cfRule>
  </conditionalFormatting>
  <conditionalFormatting sqref="F93">
    <cfRule type="expression" dxfId="3" priority="336">
      <formula>$D95="SNB"</formula>
    </cfRule>
  </conditionalFormatting>
  <conditionalFormatting sqref="G93:K93">
    <cfRule type="expression" dxfId="2" priority="339">
      <formula>$D95="SNA"</formula>
    </cfRule>
  </conditionalFormatting>
  <conditionalFormatting sqref="G94:K94">
    <cfRule type="expression" dxfId="1" priority="2">
      <formula>$D95="SNA"</formula>
    </cfRule>
  </conditionalFormatting>
  <conditionalFormatting sqref="F94">
    <cfRule type="expression" dxfId="0" priority="1">
      <formula>$D95="SNB"</formula>
    </cfRule>
  </conditionalFormatting>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4"/>
  <sheetViews>
    <sheetView zoomScale="90" zoomScaleNormal="90" workbookViewId="0">
      <selection activeCell="A2" sqref="A2"/>
    </sheetView>
  </sheetViews>
  <sheetFormatPr defaultColWidth="8.85546875" defaultRowHeight="12.75" x14ac:dyDescent="0.2"/>
  <cols>
    <col min="1" max="1" width="8.140625" style="71" customWidth="1"/>
    <col min="2" max="2" width="20.28515625" style="72" customWidth="1"/>
    <col min="3" max="3" width="20.7109375" style="72" hidden="1" customWidth="1"/>
    <col min="4" max="4" width="8.28515625" style="72" bestFit="1" customWidth="1"/>
    <col min="5" max="5" width="11.5703125" style="72" customWidth="1"/>
    <col min="6" max="6" width="15" style="72" bestFit="1" customWidth="1"/>
    <col min="7" max="7" width="9.28515625" style="72" bestFit="1" customWidth="1"/>
    <col min="8" max="20" width="7.7109375" style="72" customWidth="1"/>
    <col min="21" max="21" width="6.7109375" style="72" customWidth="1"/>
    <col min="22" max="22" width="7.28515625" style="72" bestFit="1" customWidth="1"/>
    <col min="23" max="23" width="8.28515625" style="72" customWidth="1"/>
    <col min="24" max="24" width="8.85546875" style="106" customWidth="1"/>
    <col min="25" max="25" width="8.85546875" style="72" customWidth="1"/>
    <col min="26" max="26" width="14.28515625" style="72" hidden="1" customWidth="1"/>
    <col min="27" max="29" width="8.85546875" style="72" hidden="1" customWidth="1"/>
    <col min="30" max="30" width="11.42578125" style="72" hidden="1" customWidth="1"/>
    <col min="31" max="31" width="8.85546875" style="72" customWidth="1"/>
    <col min="32" max="32" width="5.85546875" style="72" customWidth="1"/>
    <col min="33" max="33" width="8.85546875" style="72"/>
    <col min="34" max="34" width="22.28515625" style="72" customWidth="1"/>
    <col min="35" max="35" width="10.28515625" style="72" customWidth="1"/>
    <col min="36" max="16384" width="8.85546875" style="72"/>
  </cols>
  <sheetData>
    <row r="1" spans="1:35" s="71" customFormat="1" ht="43.15" customHeight="1" thickBot="1" x14ac:dyDescent="0.25">
      <c r="A1" s="211" t="s">
        <v>23</v>
      </c>
      <c r="B1" s="212" t="s">
        <v>1</v>
      </c>
      <c r="C1" s="213" t="s">
        <v>1</v>
      </c>
      <c r="D1" s="213" t="s">
        <v>2</v>
      </c>
      <c r="E1" s="232" t="s">
        <v>24</v>
      </c>
      <c r="F1" s="233"/>
      <c r="G1" s="233" t="s">
        <v>25</v>
      </c>
      <c r="H1" s="214" t="s">
        <v>14</v>
      </c>
      <c r="I1" s="215" t="s">
        <v>13</v>
      </c>
      <c r="J1" s="216" t="s">
        <v>16</v>
      </c>
      <c r="K1" s="217" t="s">
        <v>42</v>
      </c>
      <c r="L1" s="218" t="s">
        <v>41</v>
      </c>
      <c r="M1" s="369" t="s">
        <v>128</v>
      </c>
      <c r="N1" s="370" t="s">
        <v>124</v>
      </c>
      <c r="O1" s="372" t="s">
        <v>40</v>
      </c>
      <c r="P1" s="373" t="s">
        <v>4</v>
      </c>
      <c r="Q1" s="219" t="s">
        <v>21</v>
      </c>
      <c r="R1" s="371" t="s">
        <v>22</v>
      </c>
      <c r="S1" s="220" t="s">
        <v>5</v>
      </c>
      <c r="T1" s="221" t="s">
        <v>3</v>
      </c>
      <c r="U1" s="199" t="s">
        <v>49</v>
      </c>
      <c r="V1" s="126" t="s">
        <v>61</v>
      </c>
      <c r="W1" s="126" t="s">
        <v>46</v>
      </c>
      <c r="X1" s="129" t="s">
        <v>47</v>
      </c>
      <c r="Y1" s="127" t="s">
        <v>48</v>
      </c>
      <c r="Z1" s="200" t="s">
        <v>59</v>
      </c>
      <c r="AA1" s="200" t="s">
        <v>2</v>
      </c>
      <c r="AB1" s="200" t="s">
        <v>63</v>
      </c>
      <c r="AC1" s="200" t="s">
        <v>55</v>
      </c>
      <c r="AD1" s="200" t="s">
        <v>60</v>
      </c>
      <c r="AE1" s="199" t="s">
        <v>64</v>
      </c>
      <c r="AG1" s="541" t="s">
        <v>72</v>
      </c>
      <c r="AH1" s="541"/>
      <c r="AI1" s="541"/>
    </row>
    <row r="2" spans="1:35" x14ac:dyDescent="0.2">
      <c r="A2" s="269">
        <v>211</v>
      </c>
      <c r="B2" s="267" t="s">
        <v>81</v>
      </c>
      <c r="C2" s="267" t="str">
        <f t="shared" ref="C2:C28" si="0">LOWER(B2)</f>
        <v>brendan beavis</v>
      </c>
      <c r="D2" s="268" t="s">
        <v>91</v>
      </c>
      <c r="E2" s="374" t="s">
        <v>104</v>
      </c>
      <c r="F2" s="267"/>
      <c r="G2" s="268" t="s">
        <v>105</v>
      </c>
      <c r="H2" s="227" t="str">
        <f t="shared" ref="H2:T11" si="1">IF($D2=H$1,$U2,"")</f>
        <v/>
      </c>
      <c r="I2" s="227" t="str">
        <f t="shared" si="1"/>
        <v/>
      </c>
      <c r="J2" s="227" t="str">
        <f t="shared" si="1"/>
        <v/>
      </c>
      <c r="K2" s="227" t="str">
        <f t="shared" si="1"/>
        <v/>
      </c>
      <c r="L2" s="227" t="str">
        <f t="shared" si="1"/>
        <v/>
      </c>
      <c r="M2" s="227" t="str">
        <f t="shared" si="1"/>
        <v/>
      </c>
      <c r="N2" s="227" t="str">
        <f t="shared" si="1"/>
        <v/>
      </c>
      <c r="O2" s="227" t="str">
        <f t="shared" si="1"/>
        <v/>
      </c>
      <c r="P2" s="227" t="str">
        <f t="shared" si="1"/>
        <v/>
      </c>
      <c r="Q2" s="227" t="str">
        <f t="shared" si="1"/>
        <v/>
      </c>
      <c r="R2" s="227" t="str">
        <f t="shared" si="1"/>
        <v/>
      </c>
      <c r="S2" s="227" t="str">
        <f t="shared" si="1"/>
        <v/>
      </c>
      <c r="T2" s="228" t="str">
        <f t="shared" si="1"/>
        <v/>
      </c>
      <c r="U2" s="132">
        <f t="shared" ref="U2:U28" si="2">IFERROR(VLOOKUP($AB2,Points2018,2,0),0)</f>
        <v>0</v>
      </c>
      <c r="V2" s="222"/>
      <c r="W2" s="223"/>
      <c r="X2" s="224"/>
      <c r="Y2" s="225"/>
      <c r="Z2" s="206" t="str">
        <f t="shared" ref="Z2:Z28" si="3">IFERROR(VLOOKUP(D2,Class2019,4,0),"n/a")</f>
        <v>n/a</v>
      </c>
      <c r="AA2" s="136" t="str">
        <f t="shared" ref="AA2:AA28" si="4">IFERROR(VLOOKUP(D2,Class2019,3,0),"n/a")</f>
        <v>n/a</v>
      </c>
      <c r="AB2" s="136" t="str">
        <f>IF($AA2="n/a","",IFERROR(COUNTIF($AA$2:$AA2,"="&amp;AA2),""))</f>
        <v/>
      </c>
      <c r="AC2" s="136">
        <f>COUNTIF($Z1:Z$2,"&lt;"&amp;Z2)</f>
        <v>0</v>
      </c>
      <c r="AD2" s="166">
        <f t="shared" ref="AD2:AD28" si="5">IF($AA2="n/a",0,IFERROR(VLOOKUP(AB2+AC2,Points2019,2,0),15))</f>
        <v>0</v>
      </c>
      <c r="AE2" s="132">
        <f t="shared" ref="AE2:AE28" si="6">(U2+V2+Y2)</f>
        <v>0</v>
      </c>
      <c r="AG2" s="168" t="s">
        <v>3</v>
      </c>
      <c r="AH2" s="184" t="s">
        <v>52</v>
      </c>
      <c r="AI2" s="197">
        <v>1.4273495370370371E-3</v>
      </c>
    </row>
    <row r="3" spans="1:35" x14ac:dyDescent="0.2">
      <c r="A3" s="201">
        <v>6</v>
      </c>
      <c r="B3" s="1" t="s">
        <v>71</v>
      </c>
      <c r="C3" s="1" t="str">
        <f t="shared" si="0"/>
        <v>russell garner</v>
      </c>
      <c r="D3" s="8" t="s">
        <v>16</v>
      </c>
      <c r="E3" s="440" t="s">
        <v>106</v>
      </c>
      <c r="F3" s="441" t="s">
        <v>255</v>
      </c>
      <c r="G3" s="8" t="s">
        <v>107</v>
      </c>
      <c r="H3" s="167" t="str">
        <f t="shared" si="1"/>
        <v/>
      </c>
      <c r="I3" s="167" t="str">
        <f t="shared" si="1"/>
        <v/>
      </c>
      <c r="J3" s="167">
        <f t="shared" si="1"/>
        <v>100</v>
      </c>
      <c r="K3" s="167" t="str">
        <f t="shared" si="1"/>
        <v/>
      </c>
      <c r="L3" s="167" t="str">
        <f t="shared" si="1"/>
        <v/>
      </c>
      <c r="M3" s="167" t="str">
        <f t="shared" si="1"/>
        <v/>
      </c>
      <c r="N3" s="167" t="str">
        <f t="shared" si="1"/>
        <v/>
      </c>
      <c r="O3" s="167" t="str">
        <f t="shared" si="1"/>
        <v/>
      </c>
      <c r="P3" s="167" t="str">
        <f t="shared" si="1"/>
        <v/>
      </c>
      <c r="Q3" s="167" t="str">
        <f t="shared" si="1"/>
        <v/>
      </c>
      <c r="R3" s="167" t="str">
        <f t="shared" si="1"/>
        <v/>
      </c>
      <c r="S3" s="167" t="str">
        <f t="shared" si="1"/>
        <v/>
      </c>
      <c r="T3" s="177" t="str">
        <f t="shared" si="1"/>
        <v/>
      </c>
      <c r="U3" s="133">
        <f t="shared" si="2"/>
        <v>100</v>
      </c>
      <c r="V3" s="119">
        <f t="shared" ref="V3:V24" si="7">AD3-U3</f>
        <v>0</v>
      </c>
      <c r="W3" s="107">
        <f>IFERROR(VLOOKUP(D3,BenchmarksRd1,3,0)*86400,"")</f>
        <v>111.27300000000001</v>
      </c>
      <c r="X3" s="131">
        <f t="shared" ref="X3:X21" si="8">IFERROR((($E3*86400)-W3),"")</f>
        <v>-1.2119999999999891</v>
      </c>
      <c r="Y3" s="70">
        <f>IF(X3&lt;=0,10,IF(X3&lt;0.5,5,IF(X3&lt;1,0,IF(X3&lt;2,-5,-10))))</f>
        <v>10</v>
      </c>
      <c r="Z3" s="207">
        <f t="shared" si="3"/>
        <v>6</v>
      </c>
      <c r="AA3" s="120">
        <f t="shared" si="4"/>
        <v>11</v>
      </c>
      <c r="AB3" s="120">
        <f>IF($AA3="n/a","",IFERROR(COUNTIF($AA$2:$AA3,"="&amp;AA3),""))</f>
        <v>1</v>
      </c>
      <c r="AC3" s="120">
        <f>COUNTIF($Z$2:Z2,"&lt;"&amp;Z3)</f>
        <v>0</v>
      </c>
      <c r="AD3" s="130">
        <f t="shared" si="5"/>
        <v>100</v>
      </c>
      <c r="AE3" s="133">
        <f t="shared" si="6"/>
        <v>110</v>
      </c>
      <c r="AG3" s="169" t="s">
        <v>5</v>
      </c>
      <c r="AH3" s="185" t="s">
        <v>53</v>
      </c>
      <c r="AI3" s="229">
        <v>1.4203472222222224E-3</v>
      </c>
    </row>
    <row r="4" spans="1:35" x14ac:dyDescent="0.2">
      <c r="A4" s="201">
        <v>85</v>
      </c>
      <c r="B4" s="1" t="s">
        <v>108</v>
      </c>
      <c r="C4" s="1" t="str">
        <f t="shared" si="0"/>
        <v>owen boak</v>
      </c>
      <c r="D4" s="8" t="s">
        <v>91</v>
      </c>
      <c r="E4" s="17" t="s">
        <v>109</v>
      </c>
      <c r="F4" s="1"/>
      <c r="G4" s="8" t="s">
        <v>92</v>
      </c>
      <c r="H4" s="167" t="str">
        <f t="shared" si="1"/>
        <v/>
      </c>
      <c r="I4" s="167" t="str">
        <f t="shared" si="1"/>
        <v/>
      </c>
      <c r="J4" s="167" t="str">
        <f t="shared" si="1"/>
        <v/>
      </c>
      <c r="K4" s="167" t="str">
        <f t="shared" si="1"/>
        <v/>
      </c>
      <c r="L4" s="167" t="str">
        <f t="shared" si="1"/>
        <v/>
      </c>
      <c r="M4" s="167" t="str">
        <f t="shared" si="1"/>
        <v/>
      </c>
      <c r="N4" s="167" t="str">
        <f t="shared" si="1"/>
        <v/>
      </c>
      <c r="O4" s="167" t="str">
        <f t="shared" si="1"/>
        <v/>
      </c>
      <c r="P4" s="167" t="str">
        <f t="shared" si="1"/>
        <v/>
      </c>
      <c r="Q4" s="167" t="str">
        <f t="shared" si="1"/>
        <v/>
      </c>
      <c r="R4" s="167" t="str">
        <f t="shared" si="1"/>
        <v/>
      </c>
      <c r="S4" s="167" t="str">
        <f t="shared" si="1"/>
        <v/>
      </c>
      <c r="T4" s="177" t="str">
        <f t="shared" si="1"/>
        <v/>
      </c>
      <c r="U4" s="133">
        <f t="shared" si="2"/>
        <v>0</v>
      </c>
      <c r="V4" s="119"/>
      <c r="W4" s="107"/>
      <c r="X4" s="131"/>
      <c r="Y4" s="70"/>
      <c r="Z4" s="207" t="str">
        <f t="shared" si="3"/>
        <v>n/a</v>
      </c>
      <c r="AA4" s="120" t="str">
        <f t="shared" si="4"/>
        <v>n/a</v>
      </c>
      <c r="AB4" s="120" t="str">
        <f>IF($AA4="n/a","",IFERROR(COUNTIF($AA$2:$AA4,"="&amp;AA4),""))</f>
        <v/>
      </c>
      <c r="AC4" s="120">
        <f>COUNTIF($Z$2:Z3,"&lt;"&amp;Z4)</f>
        <v>0</v>
      </c>
      <c r="AD4" s="130">
        <f t="shared" si="5"/>
        <v>0</v>
      </c>
      <c r="AE4" s="133">
        <f t="shared" si="6"/>
        <v>0</v>
      </c>
      <c r="AG4" s="366" t="s">
        <v>4</v>
      </c>
      <c r="AH4" s="367"/>
      <c r="AI4" s="368"/>
    </row>
    <row r="5" spans="1:35" x14ac:dyDescent="0.2">
      <c r="A5" s="201">
        <v>390</v>
      </c>
      <c r="B5" s="1" t="s">
        <v>54</v>
      </c>
      <c r="C5" s="1" t="str">
        <f t="shared" si="0"/>
        <v>paul ledwith</v>
      </c>
      <c r="D5" s="8" t="s">
        <v>13</v>
      </c>
      <c r="E5" s="17" t="s">
        <v>110</v>
      </c>
      <c r="F5" s="1"/>
      <c r="G5" s="8" t="s">
        <v>111</v>
      </c>
      <c r="H5" s="167" t="str">
        <f t="shared" si="1"/>
        <v/>
      </c>
      <c r="I5" s="167">
        <f t="shared" si="1"/>
        <v>100</v>
      </c>
      <c r="J5" s="167" t="str">
        <f t="shared" si="1"/>
        <v/>
      </c>
      <c r="K5" s="167" t="str">
        <f t="shared" si="1"/>
        <v/>
      </c>
      <c r="L5" s="167" t="str">
        <f t="shared" si="1"/>
        <v/>
      </c>
      <c r="M5" s="167" t="str">
        <f t="shared" si="1"/>
        <v/>
      </c>
      <c r="N5" s="167" t="str">
        <f t="shared" si="1"/>
        <v/>
      </c>
      <c r="O5" s="167" t="str">
        <f t="shared" si="1"/>
        <v/>
      </c>
      <c r="P5" s="167" t="str">
        <f t="shared" si="1"/>
        <v/>
      </c>
      <c r="Q5" s="167" t="str">
        <f t="shared" si="1"/>
        <v/>
      </c>
      <c r="R5" s="167" t="str">
        <f t="shared" si="1"/>
        <v/>
      </c>
      <c r="S5" s="167" t="str">
        <f t="shared" si="1"/>
        <v/>
      </c>
      <c r="T5" s="177" t="str">
        <f t="shared" si="1"/>
        <v/>
      </c>
      <c r="U5" s="133">
        <f t="shared" si="2"/>
        <v>100</v>
      </c>
      <c r="V5" s="119">
        <f t="shared" si="7"/>
        <v>-25</v>
      </c>
      <c r="W5" s="107">
        <f>IFERROR(VLOOKUP(D5,BenchmarksRd1,3,0)*86400,"")</f>
        <v>109.967</v>
      </c>
      <c r="X5" s="131">
        <f t="shared" si="8"/>
        <v>1.2790000000000106</v>
      </c>
      <c r="Y5" s="70">
        <f t="shared" ref="Y5:Y24" si="9">IF(X5&lt;=0,10,IF(X5&lt;0.5,5,IF(X5&lt;1,0,IF(X5&lt;2,-5,-10))))</f>
        <v>-5</v>
      </c>
      <c r="Z5" s="207">
        <f t="shared" si="3"/>
        <v>7</v>
      </c>
      <c r="AA5" s="120">
        <f t="shared" si="4"/>
        <v>12</v>
      </c>
      <c r="AB5" s="120">
        <f>IF($AA5="n/a","",IFERROR(COUNTIF($AA$2:$AA5,"="&amp;AA5),""))</f>
        <v>1</v>
      </c>
      <c r="AC5" s="120">
        <f>COUNTIF($Z$2:Z4,"&lt;"&amp;Z5)</f>
        <v>1</v>
      </c>
      <c r="AD5" s="130">
        <f t="shared" si="5"/>
        <v>75</v>
      </c>
      <c r="AE5" s="133">
        <f t="shared" si="6"/>
        <v>70</v>
      </c>
      <c r="AG5" s="363" t="s">
        <v>40</v>
      </c>
      <c r="AH5" s="364"/>
      <c r="AI5" s="365"/>
    </row>
    <row r="6" spans="1:35" x14ac:dyDescent="0.2">
      <c r="A6" s="201">
        <v>73</v>
      </c>
      <c r="B6" s="1" t="s">
        <v>93</v>
      </c>
      <c r="C6" s="1" t="str">
        <f t="shared" si="0"/>
        <v>david adam</v>
      </c>
      <c r="D6" s="8" t="s">
        <v>42</v>
      </c>
      <c r="E6" s="440" t="s">
        <v>112</v>
      </c>
      <c r="F6" s="441" t="s">
        <v>255</v>
      </c>
      <c r="G6" s="8" t="s">
        <v>111</v>
      </c>
      <c r="H6" s="167" t="str">
        <f t="shared" si="1"/>
        <v/>
      </c>
      <c r="I6" s="167" t="str">
        <f t="shared" si="1"/>
        <v/>
      </c>
      <c r="J6" s="167" t="str">
        <f t="shared" si="1"/>
        <v/>
      </c>
      <c r="K6" s="167">
        <f t="shared" si="1"/>
        <v>100</v>
      </c>
      <c r="L6" s="167" t="str">
        <f t="shared" si="1"/>
        <v/>
      </c>
      <c r="M6" s="167" t="str">
        <f t="shared" si="1"/>
        <v/>
      </c>
      <c r="N6" s="167" t="str">
        <f t="shared" si="1"/>
        <v/>
      </c>
      <c r="O6" s="167" t="str">
        <f t="shared" si="1"/>
        <v/>
      </c>
      <c r="P6" s="167" t="str">
        <f t="shared" si="1"/>
        <v/>
      </c>
      <c r="Q6" s="167" t="str">
        <f t="shared" si="1"/>
        <v/>
      </c>
      <c r="R6" s="167" t="str">
        <f t="shared" si="1"/>
        <v/>
      </c>
      <c r="S6" s="167" t="str">
        <f t="shared" si="1"/>
        <v/>
      </c>
      <c r="T6" s="177" t="str">
        <f t="shared" si="1"/>
        <v/>
      </c>
      <c r="U6" s="133">
        <f t="shared" si="2"/>
        <v>100</v>
      </c>
      <c r="V6" s="119">
        <f t="shared" si="7"/>
        <v>0</v>
      </c>
      <c r="W6" s="107">
        <f>IFERROR(VLOOKUP(D6,BenchmarksRd1,3,0)*86400,"")</f>
        <v>114.97900000000001</v>
      </c>
      <c r="X6" s="131">
        <f t="shared" si="8"/>
        <v>-2.0440000000000111</v>
      </c>
      <c r="Y6" s="70">
        <f t="shared" si="9"/>
        <v>10</v>
      </c>
      <c r="Z6" s="207">
        <f t="shared" si="3"/>
        <v>5</v>
      </c>
      <c r="AA6" s="120">
        <f t="shared" si="4"/>
        <v>10</v>
      </c>
      <c r="AB6" s="120">
        <f>IF($AA6="n/a","",IFERROR(COUNTIF($AA$2:$AA6,"="&amp;AA6),""))</f>
        <v>1</v>
      </c>
      <c r="AC6" s="120">
        <f>COUNTIF($Z$2:Z5,"&lt;"&amp;Z6)</f>
        <v>0</v>
      </c>
      <c r="AD6" s="130">
        <f t="shared" si="5"/>
        <v>100</v>
      </c>
      <c r="AE6" s="133">
        <f t="shared" si="6"/>
        <v>110</v>
      </c>
      <c r="AG6" s="170" t="s">
        <v>22</v>
      </c>
      <c r="AH6" s="189" t="s">
        <v>83</v>
      </c>
      <c r="AI6" s="186">
        <v>1.4067361111111112E-3</v>
      </c>
    </row>
    <row r="7" spans="1:35" x14ac:dyDescent="0.2">
      <c r="A7" s="201">
        <v>612</v>
      </c>
      <c r="B7" s="1" t="s">
        <v>113</v>
      </c>
      <c r="C7" s="1" t="str">
        <f t="shared" si="0"/>
        <v>gareth pedley</v>
      </c>
      <c r="D7" s="8" t="s">
        <v>91</v>
      </c>
      <c r="E7" s="17" t="s">
        <v>114</v>
      </c>
      <c r="F7" s="1"/>
      <c r="G7" s="8" t="s">
        <v>107</v>
      </c>
      <c r="H7" s="167" t="str">
        <f t="shared" si="1"/>
        <v/>
      </c>
      <c r="I7" s="167" t="str">
        <f t="shared" si="1"/>
        <v/>
      </c>
      <c r="J7" s="167" t="str">
        <f t="shared" si="1"/>
        <v/>
      </c>
      <c r="K7" s="167" t="str">
        <f t="shared" si="1"/>
        <v/>
      </c>
      <c r="L7" s="167" t="str">
        <f t="shared" si="1"/>
        <v/>
      </c>
      <c r="M7" s="167" t="str">
        <f t="shared" si="1"/>
        <v/>
      </c>
      <c r="N7" s="167" t="str">
        <f t="shared" si="1"/>
        <v/>
      </c>
      <c r="O7" s="167" t="str">
        <f t="shared" si="1"/>
        <v/>
      </c>
      <c r="P7" s="167" t="str">
        <f t="shared" si="1"/>
        <v/>
      </c>
      <c r="Q7" s="167" t="str">
        <f t="shared" si="1"/>
        <v/>
      </c>
      <c r="R7" s="167" t="str">
        <f t="shared" si="1"/>
        <v/>
      </c>
      <c r="S7" s="167" t="str">
        <f t="shared" si="1"/>
        <v/>
      </c>
      <c r="T7" s="177" t="str">
        <f t="shared" si="1"/>
        <v/>
      </c>
      <c r="U7" s="133">
        <f t="shared" si="2"/>
        <v>0</v>
      </c>
      <c r="V7" s="119"/>
      <c r="W7" s="107"/>
      <c r="X7" s="131"/>
      <c r="Y7" s="70"/>
      <c r="Z7" s="207" t="str">
        <f t="shared" si="3"/>
        <v>n/a</v>
      </c>
      <c r="AA7" s="120" t="str">
        <f t="shared" si="4"/>
        <v>n/a</v>
      </c>
      <c r="AB7" s="120" t="str">
        <f>IF($AA7="n/a","",IFERROR(COUNTIF($AA$2:$AA7,"="&amp;AA7),""))</f>
        <v/>
      </c>
      <c r="AC7" s="120">
        <f>COUNTIF($Z$2:Z6,"&lt;"&amp;Z7)</f>
        <v>0</v>
      </c>
      <c r="AD7" s="130">
        <f t="shared" si="5"/>
        <v>0</v>
      </c>
      <c r="AE7" s="133">
        <f t="shared" si="6"/>
        <v>0</v>
      </c>
      <c r="AG7" s="171" t="s">
        <v>21</v>
      </c>
      <c r="AH7" s="190" t="s">
        <v>174</v>
      </c>
      <c r="AI7" s="362" t="s">
        <v>165</v>
      </c>
    </row>
    <row r="8" spans="1:35" x14ac:dyDescent="0.2">
      <c r="A8" s="201">
        <v>12</v>
      </c>
      <c r="B8" s="1" t="s">
        <v>115</v>
      </c>
      <c r="C8" s="1" t="str">
        <f t="shared" si="0"/>
        <v>david wilken</v>
      </c>
      <c r="D8" s="8" t="s">
        <v>91</v>
      </c>
      <c r="E8" s="17" t="s">
        <v>116</v>
      </c>
      <c r="F8" s="1"/>
      <c r="G8" s="8" t="s">
        <v>92</v>
      </c>
      <c r="H8" s="167" t="str">
        <f t="shared" si="1"/>
        <v/>
      </c>
      <c r="I8" s="167" t="str">
        <f t="shared" si="1"/>
        <v/>
      </c>
      <c r="J8" s="167" t="str">
        <f t="shared" si="1"/>
        <v/>
      </c>
      <c r="K8" s="167" t="str">
        <f t="shared" si="1"/>
        <v/>
      </c>
      <c r="L8" s="167" t="str">
        <f t="shared" si="1"/>
        <v/>
      </c>
      <c r="M8" s="167" t="str">
        <f t="shared" si="1"/>
        <v/>
      </c>
      <c r="N8" s="167" t="str">
        <f t="shared" si="1"/>
        <v/>
      </c>
      <c r="O8" s="167" t="str">
        <f t="shared" si="1"/>
        <v/>
      </c>
      <c r="P8" s="167" t="str">
        <f t="shared" si="1"/>
        <v/>
      </c>
      <c r="Q8" s="167" t="str">
        <f t="shared" si="1"/>
        <v/>
      </c>
      <c r="R8" s="167" t="str">
        <f t="shared" si="1"/>
        <v/>
      </c>
      <c r="S8" s="167" t="str">
        <f t="shared" si="1"/>
        <v/>
      </c>
      <c r="T8" s="177" t="str">
        <f t="shared" si="1"/>
        <v/>
      </c>
      <c r="U8" s="133">
        <f t="shared" si="2"/>
        <v>0</v>
      </c>
      <c r="V8" s="119"/>
      <c r="W8" s="107"/>
      <c r="X8" s="131"/>
      <c r="Y8" s="70"/>
      <c r="Z8" s="207" t="str">
        <f t="shared" si="3"/>
        <v>n/a</v>
      </c>
      <c r="AA8" s="120" t="str">
        <f t="shared" si="4"/>
        <v>n/a</v>
      </c>
      <c r="AB8" s="120" t="str">
        <f>IF($AA8="n/a","",IFERROR(COUNTIF($AA$2:$AA8,"="&amp;AA8),""))</f>
        <v/>
      </c>
      <c r="AC8" s="120">
        <f>COUNTIF($Z$2:Z7,"&lt;"&amp;Z8)</f>
        <v>0</v>
      </c>
      <c r="AD8" s="130">
        <f t="shared" si="5"/>
        <v>0</v>
      </c>
      <c r="AE8" s="133">
        <f t="shared" si="6"/>
        <v>0</v>
      </c>
      <c r="AG8" s="359" t="s">
        <v>124</v>
      </c>
      <c r="AH8" s="360" t="s">
        <v>50</v>
      </c>
      <c r="AI8" s="361">
        <v>1.3765625000000002E-3</v>
      </c>
    </row>
    <row r="9" spans="1:35" x14ac:dyDescent="0.2">
      <c r="A9" s="201">
        <v>88</v>
      </c>
      <c r="B9" s="1" t="s">
        <v>51</v>
      </c>
      <c r="C9" s="1" t="str">
        <f t="shared" si="0"/>
        <v>randy stagno navarra</v>
      </c>
      <c r="D9" s="8" t="s">
        <v>42</v>
      </c>
      <c r="E9" s="17" t="s">
        <v>117</v>
      </c>
      <c r="F9" s="1"/>
      <c r="G9" s="8" t="s">
        <v>92</v>
      </c>
      <c r="H9" s="167" t="str">
        <f t="shared" si="1"/>
        <v/>
      </c>
      <c r="I9" s="167" t="str">
        <f t="shared" si="1"/>
        <v/>
      </c>
      <c r="J9" s="167" t="str">
        <f t="shared" si="1"/>
        <v/>
      </c>
      <c r="K9" s="167">
        <f t="shared" si="1"/>
        <v>75</v>
      </c>
      <c r="L9" s="167" t="str">
        <f t="shared" si="1"/>
        <v/>
      </c>
      <c r="M9" s="167" t="str">
        <f t="shared" si="1"/>
        <v/>
      </c>
      <c r="N9" s="167" t="str">
        <f t="shared" si="1"/>
        <v/>
      </c>
      <c r="O9" s="167" t="str">
        <f t="shared" si="1"/>
        <v/>
      </c>
      <c r="P9" s="167" t="str">
        <f t="shared" si="1"/>
        <v/>
      </c>
      <c r="Q9" s="167" t="str">
        <f t="shared" si="1"/>
        <v/>
      </c>
      <c r="R9" s="167" t="str">
        <f t="shared" si="1"/>
        <v/>
      </c>
      <c r="S9" s="167" t="str">
        <f t="shared" si="1"/>
        <v/>
      </c>
      <c r="T9" s="177" t="str">
        <f t="shared" si="1"/>
        <v/>
      </c>
      <c r="U9" s="133">
        <f t="shared" si="2"/>
        <v>75</v>
      </c>
      <c r="V9" s="119">
        <f t="shared" si="7"/>
        <v>0</v>
      </c>
      <c r="W9" s="107">
        <f t="shared" ref="W9:W17" si="10">IFERROR(VLOOKUP(D9,BenchmarksRd1,3,0)*86400,"")</f>
        <v>114.97900000000001</v>
      </c>
      <c r="X9" s="131">
        <f t="shared" si="8"/>
        <v>1.0829999999999842</v>
      </c>
      <c r="Y9" s="70">
        <f t="shared" si="9"/>
        <v>-5</v>
      </c>
      <c r="Z9" s="207">
        <f t="shared" si="3"/>
        <v>5</v>
      </c>
      <c r="AA9" s="120">
        <f t="shared" si="4"/>
        <v>10</v>
      </c>
      <c r="AB9" s="120">
        <f>IF($AA9="n/a","",IFERROR(COUNTIF($AA$2:$AA9,"="&amp;AA9),""))</f>
        <v>2</v>
      </c>
      <c r="AC9" s="120">
        <f>COUNTIF($Z$2:Z8,"&lt;"&amp;Z9)</f>
        <v>0</v>
      </c>
      <c r="AD9" s="130">
        <f t="shared" si="5"/>
        <v>75</v>
      </c>
      <c r="AE9" s="133">
        <f t="shared" si="6"/>
        <v>70</v>
      </c>
      <c r="AG9" s="356" t="s">
        <v>128</v>
      </c>
      <c r="AH9" s="357" t="s">
        <v>51</v>
      </c>
      <c r="AI9" s="358">
        <v>1.3754282407407406E-3</v>
      </c>
    </row>
    <row r="10" spans="1:35" x14ac:dyDescent="0.2">
      <c r="A10" s="201">
        <v>50</v>
      </c>
      <c r="B10" s="1" t="s">
        <v>50</v>
      </c>
      <c r="C10" s="1" t="str">
        <f t="shared" si="0"/>
        <v>alan conrad</v>
      </c>
      <c r="D10" s="8" t="s">
        <v>42</v>
      </c>
      <c r="E10" s="17" t="s">
        <v>118</v>
      </c>
      <c r="F10" s="1"/>
      <c r="G10" s="8" t="s">
        <v>119</v>
      </c>
      <c r="H10" s="167" t="str">
        <f t="shared" si="1"/>
        <v/>
      </c>
      <c r="I10" s="167" t="str">
        <f t="shared" si="1"/>
        <v/>
      </c>
      <c r="J10" s="167" t="str">
        <f t="shared" si="1"/>
        <v/>
      </c>
      <c r="K10" s="167">
        <f t="shared" si="1"/>
        <v>60</v>
      </c>
      <c r="L10" s="167" t="str">
        <f t="shared" si="1"/>
        <v/>
      </c>
      <c r="M10" s="167" t="str">
        <f t="shared" si="1"/>
        <v/>
      </c>
      <c r="N10" s="167" t="str">
        <f t="shared" si="1"/>
        <v/>
      </c>
      <c r="O10" s="167" t="str">
        <f t="shared" si="1"/>
        <v/>
      </c>
      <c r="P10" s="167" t="str">
        <f t="shared" si="1"/>
        <v/>
      </c>
      <c r="Q10" s="167" t="str">
        <f t="shared" si="1"/>
        <v/>
      </c>
      <c r="R10" s="167" t="str">
        <f t="shared" si="1"/>
        <v/>
      </c>
      <c r="S10" s="167" t="str">
        <f t="shared" si="1"/>
        <v/>
      </c>
      <c r="T10" s="177" t="str">
        <f t="shared" si="1"/>
        <v/>
      </c>
      <c r="U10" s="133">
        <f t="shared" si="2"/>
        <v>60</v>
      </c>
      <c r="V10" s="119">
        <f t="shared" si="7"/>
        <v>0</v>
      </c>
      <c r="W10" s="107">
        <f t="shared" si="10"/>
        <v>114.97900000000001</v>
      </c>
      <c r="X10" s="131">
        <f t="shared" si="8"/>
        <v>1.3639999999999759</v>
      </c>
      <c r="Y10" s="70">
        <f t="shared" si="9"/>
        <v>-5</v>
      </c>
      <c r="Z10" s="207">
        <f t="shared" si="3"/>
        <v>5</v>
      </c>
      <c r="AA10" s="120">
        <f t="shared" si="4"/>
        <v>10</v>
      </c>
      <c r="AB10" s="120">
        <f>IF($AA10="n/a","",IFERROR(COUNTIF($AA$2:$AA10,"="&amp;AA10),""))</f>
        <v>3</v>
      </c>
      <c r="AC10" s="120">
        <f>COUNTIF($Z$2:Z9,"&lt;"&amp;Z10)</f>
        <v>0</v>
      </c>
      <c r="AD10" s="130">
        <f t="shared" si="5"/>
        <v>60</v>
      </c>
      <c r="AE10" s="133">
        <f t="shared" si="6"/>
        <v>55</v>
      </c>
      <c r="AG10" s="172" t="s">
        <v>41</v>
      </c>
      <c r="AH10" s="191" t="s">
        <v>82</v>
      </c>
      <c r="AI10" s="231" t="s">
        <v>90</v>
      </c>
    </row>
    <row r="11" spans="1:35" x14ac:dyDescent="0.2">
      <c r="A11" s="201">
        <v>42</v>
      </c>
      <c r="B11" s="1" t="s">
        <v>94</v>
      </c>
      <c r="C11" s="1" t="str">
        <f t="shared" si="0"/>
        <v>steven cassar</v>
      </c>
      <c r="D11" s="8" t="s">
        <v>16</v>
      </c>
      <c r="E11" s="17" t="s">
        <v>120</v>
      </c>
      <c r="F11" s="1"/>
      <c r="G11" s="8" t="s">
        <v>111</v>
      </c>
      <c r="H11" s="167" t="str">
        <f t="shared" si="1"/>
        <v/>
      </c>
      <c r="I11" s="167" t="str">
        <f t="shared" si="1"/>
        <v/>
      </c>
      <c r="J11" s="167">
        <f t="shared" si="1"/>
        <v>75</v>
      </c>
      <c r="K11" s="167" t="str">
        <f t="shared" si="1"/>
        <v/>
      </c>
      <c r="L11" s="167" t="str">
        <f t="shared" si="1"/>
        <v/>
      </c>
      <c r="M11" s="167" t="str">
        <f t="shared" si="1"/>
        <v/>
      </c>
      <c r="N11" s="167" t="str">
        <f t="shared" si="1"/>
        <v/>
      </c>
      <c r="O11" s="167" t="str">
        <f t="shared" si="1"/>
        <v/>
      </c>
      <c r="P11" s="167" t="str">
        <f t="shared" si="1"/>
        <v/>
      </c>
      <c r="Q11" s="167" t="str">
        <f t="shared" si="1"/>
        <v/>
      </c>
      <c r="R11" s="167" t="str">
        <f t="shared" si="1"/>
        <v/>
      </c>
      <c r="S11" s="167" t="str">
        <f t="shared" si="1"/>
        <v/>
      </c>
      <c r="T11" s="177" t="str">
        <f t="shared" si="1"/>
        <v/>
      </c>
      <c r="U11" s="133">
        <f t="shared" si="2"/>
        <v>75</v>
      </c>
      <c r="V11" s="119">
        <f t="shared" si="7"/>
        <v>-45</v>
      </c>
      <c r="W11" s="107">
        <f t="shared" si="10"/>
        <v>111.27300000000001</v>
      </c>
      <c r="X11" s="131">
        <f t="shared" si="8"/>
        <v>7.3979999999999961</v>
      </c>
      <c r="Y11" s="70">
        <f t="shared" si="9"/>
        <v>-10</v>
      </c>
      <c r="Z11" s="207">
        <f t="shared" si="3"/>
        <v>6</v>
      </c>
      <c r="AA11" s="120">
        <f t="shared" si="4"/>
        <v>11</v>
      </c>
      <c r="AB11" s="120">
        <f>IF($AA11="n/a","",IFERROR(COUNTIF($AA$2:$AA11,"="&amp;AA11),""))</f>
        <v>2</v>
      </c>
      <c r="AC11" s="120">
        <f>COUNTIF($Z$2:Z10,"&lt;"&amp;Z11)</f>
        <v>3</v>
      </c>
      <c r="AD11" s="130">
        <f t="shared" si="5"/>
        <v>30</v>
      </c>
      <c r="AE11" s="133">
        <f t="shared" si="6"/>
        <v>20</v>
      </c>
      <c r="AG11" s="173" t="s">
        <v>42</v>
      </c>
      <c r="AH11" s="192" t="s">
        <v>51</v>
      </c>
      <c r="AI11" s="230">
        <v>1.3307754629629631E-3</v>
      </c>
    </row>
    <row r="12" spans="1:35" x14ac:dyDescent="0.2">
      <c r="A12" s="201">
        <v>62</v>
      </c>
      <c r="B12" s="1" t="s">
        <v>95</v>
      </c>
      <c r="C12" s="1" t="str">
        <f t="shared" si="0"/>
        <v>noel heritage</v>
      </c>
      <c r="D12" s="8" t="s">
        <v>41</v>
      </c>
      <c r="E12" s="17" t="s">
        <v>121</v>
      </c>
      <c r="F12" s="1"/>
      <c r="G12" s="8" t="s">
        <v>111</v>
      </c>
      <c r="H12" s="167" t="str">
        <f t="shared" ref="H12:T21" si="11">IF($D12=H$1,$U12,"")</f>
        <v/>
      </c>
      <c r="I12" s="167" t="str">
        <f t="shared" si="11"/>
        <v/>
      </c>
      <c r="J12" s="167" t="str">
        <f t="shared" si="11"/>
        <v/>
      </c>
      <c r="K12" s="167" t="str">
        <f t="shared" si="11"/>
        <v/>
      </c>
      <c r="L12" s="167">
        <f t="shared" si="11"/>
        <v>100</v>
      </c>
      <c r="M12" s="167" t="str">
        <f t="shared" si="11"/>
        <v/>
      </c>
      <c r="N12" s="167" t="str">
        <f t="shared" si="11"/>
        <v/>
      </c>
      <c r="O12" s="167" t="str">
        <f t="shared" si="11"/>
        <v/>
      </c>
      <c r="P12" s="167" t="str">
        <f t="shared" si="11"/>
        <v/>
      </c>
      <c r="Q12" s="167" t="str">
        <f t="shared" si="11"/>
        <v/>
      </c>
      <c r="R12" s="167" t="str">
        <f t="shared" si="11"/>
        <v/>
      </c>
      <c r="S12" s="167" t="str">
        <f t="shared" si="11"/>
        <v/>
      </c>
      <c r="T12" s="177" t="str">
        <f t="shared" si="11"/>
        <v/>
      </c>
      <c r="U12" s="133">
        <f t="shared" si="2"/>
        <v>100</v>
      </c>
      <c r="V12" s="119">
        <f t="shared" si="7"/>
        <v>0</v>
      </c>
      <c r="W12" s="107">
        <f t="shared" si="10"/>
        <v>114.663</v>
      </c>
      <c r="X12" s="131">
        <f t="shared" si="8"/>
        <v>5.9110000000000156</v>
      </c>
      <c r="Y12" s="70">
        <f t="shared" si="9"/>
        <v>-10</v>
      </c>
      <c r="Z12" s="207">
        <f t="shared" si="3"/>
        <v>5</v>
      </c>
      <c r="AA12" s="120">
        <f t="shared" si="4"/>
        <v>9</v>
      </c>
      <c r="AB12" s="120">
        <f>IF($AA12="n/a","",IFERROR(COUNTIF($AA$2:$AA12,"="&amp;AA12),""))</f>
        <v>1</v>
      </c>
      <c r="AC12" s="120">
        <f>COUNTIF($Z$2:Z11,"&lt;"&amp;Z12)</f>
        <v>0</v>
      </c>
      <c r="AD12" s="130">
        <f t="shared" si="5"/>
        <v>100</v>
      </c>
      <c r="AE12" s="133">
        <f t="shared" si="6"/>
        <v>90</v>
      </c>
      <c r="AG12" s="174" t="s">
        <v>16</v>
      </c>
      <c r="AH12" s="193" t="s">
        <v>71</v>
      </c>
      <c r="AI12" s="187">
        <v>1.2878819444444446E-3</v>
      </c>
    </row>
    <row r="13" spans="1:35" x14ac:dyDescent="0.2">
      <c r="A13" s="201">
        <v>427</v>
      </c>
      <c r="B13" s="1" t="s">
        <v>53</v>
      </c>
      <c r="C13" s="1" t="str">
        <f t="shared" si="0"/>
        <v>steve williamsz</v>
      </c>
      <c r="D13" s="8" t="s">
        <v>21</v>
      </c>
      <c r="E13" s="17" t="s">
        <v>122</v>
      </c>
      <c r="F13" s="1"/>
      <c r="G13" s="8" t="s">
        <v>107</v>
      </c>
      <c r="H13" s="167" t="str">
        <f t="shared" si="11"/>
        <v/>
      </c>
      <c r="I13" s="167" t="str">
        <f t="shared" si="11"/>
        <v/>
      </c>
      <c r="J13" s="167" t="str">
        <f t="shared" si="11"/>
        <v/>
      </c>
      <c r="K13" s="167" t="str">
        <f t="shared" si="11"/>
        <v/>
      </c>
      <c r="L13" s="167" t="str">
        <f t="shared" si="11"/>
        <v/>
      </c>
      <c r="M13" s="167" t="str">
        <f t="shared" si="11"/>
        <v/>
      </c>
      <c r="N13" s="167" t="str">
        <f t="shared" si="11"/>
        <v/>
      </c>
      <c r="O13" s="167" t="str">
        <f t="shared" si="11"/>
        <v/>
      </c>
      <c r="P13" s="167" t="str">
        <f t="shared" si="11"/>
        <v/>
      </c>
      <c r="Q13" s="167">
        <f t="shared" si="11"/>
        <v>100</v>
      </c>
      <c r="R13" s="167" t="str">
        <f t="shared" si="11"/>
        <v/>
      </c>
      <c r="S13" s="167" t="str">
        <f t="shared" si="11"/>
        <v/>
      </c>
      <c r="T13" s="177" t="str">
        <f t="shared" si="11"/>
        <v/>
      </c>
      <c r="U13" s="133">
        <f t="shared" si="2"/>
        <v>100</v>
      </c>
      <c r="V13" s="119">
        <f t="shared" si="7"/>
        <v>0</v>
      </c>
      <c r="W13" s="107">
        <f t="shared" si="10"/>
        <v>120.52999999999999</v>
      </c>
      <c r="X13" s="131">
        <f t="shared" si="8"/>
        <v>0.47500000000002274</v>
      </c>
      <c r="Y13" s="70">
        <f t="shared" si="9"/>
        <v>5</v>
      </c>
      <c r="Z13" s="207">
        <f t="shared" si="3"/>
        <v>2</v>
      </c>
      <c r="AA13" s="120">
        <f t="shared" si="4"/>
        <v>4</v>
      </c>
      <c r="AB13" s="120">
        <f>IF($AA13="n/a","",IFERROR(COUNTIF($AA$2:$AA13,"="&amp;AA13),""))</f>
        <v>1</v>
      </c>
      <c r="AC13" s="120">
        <f>COUNTIF($Z$2:Z12,"&lt;"&amp;Z13)</f>
        <v>0</v>
      </c>
      <c r="AD13" s="130">
        <f t="shared" si="5"/>
        <v>100</v>
      </c>
      <c r="AE13" s="133">
        <f t="shared" si="6"/>
        <v>105</v>
      </c>
      <c r="AG13" s="175" t="s">
        <v>13</v>
      </c>
      <c r="AH13" s="194" t="s">
        <v>54</v>
      </c>
      <c r="AI13" s="188">
        <v>1.2727662037037037E-3</v>
      </c>
    </row>
    <row r="14" spans="1:35" ht="13.5" thickBot="1" x14ac:dyDescent="0.25">
      <c r="A14" s="271">
        <v>24</v>
      </c>
      <c r="B14" s="270" t="s">
        <v>123</v>
      </c>
      <c r="C14" s="270" t="str">
        <f t="shared" si="0"/>
        <v>hung do</v>
      </c>
      <c r="D14" s="272" t="s">
        <v>124</v>
      </c>
      <c r="E14" s="375" t="s">
        <v>125</v>
      </c>
      <c r="F14" s="270"/>
      <c r="G14" s="272" t="s">
        <v>119</v>
      </c>
      <c r="H14" s="273" t="str">
        <f t="shared" si="11"/>
        <v/>
      </c>
      <c r="I14" s="273" t="str">
        <f t="shared" si="11"/>
        <v/>
      </c>
      <c r="J14" s="273" t="str">
        <f t="shared" si="11"/>
        <v/>
      </c>
      <c r="K14" s="273" t="str">
        <f t="shared" si="11"/>
        <v/>
      </c>
      <c r="L14" s="273" t="str">
        <f t="shared" si="11"/>
        <v/>
      </c>
      <c r="M14" s="273" t="str">
        <f t="shared" si="11"/>
        <v/>
      </c>
      <c r="N14" s="273">
        <f t="shared" si="11"/>
        <v>100</v>
      </c>
      <c r="O14" s="273" t="str">
        <f t="shared" si="11"/>
        <v/>
      </c>
      <c r="P14" s="273" t="str">
        <f t="shared" si="11"/>
        <v/>
      </c>
      <c r="Q14" s="273" t="str">
        <f t="shared" si="11"/>
        <v/>
      </c>
      <c r="R14" s="273" t="str">
        <f t="shared" si="11"/>
        <v/>
      </c>
      <c r="S14" s="273" t="str">
        <f t="shared" si="11"/>
        <v/>
      </c>
      <c r="T14" s="274" t="str">
        <f t="shared" si="11"/>
        <v/>
      </c>
      <c r="U14" s="133">
        <f t="shared" si="2"/>
        <v>100</v>
      </c>
      <c r="V14" s="271">
        <f t="shared" si="7"/>
        <v>-25</v>
      </c>
      <c r="W14" s="107">
        <f t="shared" si="10"/>
        <v>118.93500000000002</v>
      </c>
      <c r="X14" s="131">
        <f t="shared" ref="X14" si="12">IFERROR((($E14*86400)-W14),"")</f>
        <v>2.7689999999999912</v>
      </c>
      <c r="Y14" s="70">
        <f t="shared" si="9"/>
        <v>-10</v>
      </c>
      <c r="Z14" s="207">
        <f t="shared" si="3"/>
        <v>4</v>
      </c>
      <c r="AA14" s="120">
        <f t="shared" si="4"/>
        <v>7</v>
      </c>
      <c r="AB14" s="120">
        <f>IF($AA14="n/a","",IFERROR(COUNTIF($AA$2:$AA14,"="&amp;AA14),""))</f>
        <v>1</v>
      </c>
      <c r="AC14" s="120">
        <f>COUNTIF($Z$2:Z13,"&lt;"&amp;Z14)</f>
        <v>1</v>
      </c>
      <c r="AD14" s="130">
        <f t="shared" si="5"/>
        <v>75</v>
      </c>
      <c r="AE14" s="133">
        <f t="shared" si="6"/>
        <v>65</v>
      </c>
      <c r="AG14" s="176" t="s">
        <v>14</v>
      </c>
      <c r="AH14" s="195" t="s">
        <v>81</v>
      </c>
      <c r="AI14" s="196">
        <v>1.1795949074074074E-3</v>
      </c>
    </row>
    <row r="15" spans="1:35" x14ac:dyDescent="0.2">
      <c r="A15" s="201">
        <v>119</v>
      </c>
      <c r="B15" s="1" t="s">
        <v>96</v>
      </c>
      <c r="C15" s="1" t="str">
        <f t="shared" si="0"/>
        <v>peter dannock</v>
      </c>
      <c r="D15" s="8" t="s">
        <v>21</v>
      </c>
      <c r="E15" s="17" t="s">
        <v>126</v>
      </c>
      <c r="F15" s="1"/>
      <c r="G15" s="8" t="s">
        <v>119</v>
      </c>
      <c r="H15" s="167" t="str">
        <f t="shared" si="11"/>
        <v/>
      </c>
      <c r="I15" s="167" t="str">
        <f t="shared" si="11"/>
        <v/>
      </c>
      <c r="J15" s="167" t="str">
        <f t="shared" si="11"/>
        <v/>
      </c>
      <c r="K15" s="167" t="str">
        <f t="shared" si="11"/>
        <v/>
      </c>
      <c r="L15" s="167" t="str">
        <f t="shared" si="11"/>
        <v/>
      </c>
      <c r="M15" s="167" t="str">
        <f t="shared" si="11"/>
        <v/>
      </c>
      <c r="N15" s="167" t="str">
        <f t="shared" si="11"/>
        <v/>
      </c>
      <c r="O15" s="167" t="str">
        <f t="shared" si="11"/>
        <v/>
      </c>
      <c r="P15" s="167" t="str">
        <f t="shared" si="11"/>
        <v/>
      </c>
      <c r="Q15" s="167">
        <f t="shared" si="11"/>
        <v>75</v>
      </c>
      <c r="R15" s="167" t="str">
        <f t="shared" si="11"/>
        <v/>
      </c>
      <c r="S15" s="167" t="str">
        <f t="shared" si="11"/>
        <v/>
      </c>
      <c r="T15" s="177" t="str">
        <f t="shared" si="11"/>
        <v/>
      </c>
      <c r="U15" s="133">
        <f t="shared" si="2"/>
        <v>75</v>
      </c>
      <c r="V15" s="119">
        <f t="shared" si="7"/>
        <v>0</v>
      </c>
      <c r="W15" s="107">
        <f t="shared" si="10"/>
        <v>120.52999999999999</v>
      </c>
      <c r="X15" s="226">
        <f t="shared" si="8"/>
        <v>2.2190000000000083</v>
      </c>
      <c r="Y15" s="70">
        <f t="shared" si="9"/>
        <v>-10</v>
      </c>
      <c r="Z15" s="207">
        <f t="shared" si="3"/>
        <v>2</v>
      </c>
      <c r="AA15" s="120">
        <f t="shared" si="4"/>
        <v>4</v>
      </c>
      <c r="AB15" s="120">
        <f>IF($AA15="n/a","",IFERROR(COUNTIF($AA$2:$AA15,"="&amp;AA15),""))</f>
        <v>2</v>
      </c>
      <c r="AC15" s="120">
        <f>COUNTIF($Z$2:Z14,"&lt;"&amp;Z15)</f>
        <v>0</v>
      </c>
      <c r="AD15" s="130">
        <f t="shared" si="5"/>
        <v>75</v>
      </c>
      <c r="AE15" s="133">
        <f t="shared" si="6"/>
        <v>65</v>
      </c>
    </row>
    <row r="16" spans="1:35" x14ac:dyDescent="0.2">
      <c r="A16" s="201">
        <v>141</v>
      </c>
      <c r="B16" s="1" t="s">
        <v>73</v>
      </c>
      <c r="C16" s="1" t="str">
        <f t="shared" si="0"/>
        <v>max lloyd</v>
      </c>
      <c r="D16" s="8" t="s">
        <v>21</v>
      </c>
      <c r="E16" s="17" t="s">
        <v>127</v>
      </c>
      <c r="F16" s="1"/>
      <c r="G16" s="8" t="s">
        <v>111</v>
      </c>
      <c r="H16" s="167" t="str">
        <f t="shared" si="11"/>
        <v/>
      </c>
      <c r="I16" s="167" t="str">
        <f t="shared" si="11"/>
        <v/>
      </c>
      <c r="J16" s="167" t="str">
        <f t="shared" si="11"/>
        <v/>
      </c>
      <c r="K16" s="167" t="str">
        <f t="shared" si="11"/>
        <v/>
      </c>
      <c r="L16" s="167" t="str">
        <f t="shared" si="11"/>
        <v/>
      </c>
      <c r="M16" s="167" t="str">
        <f t="shared" si="11"/>
        <v/>
      </c>
      <c r="N16" s="167" t="str">
        <f t="shared" si="11"/>
        <v/>
      </c>
      <c r="O16" s="167" t="str">
        <f t="shared" si="11"/>
        <v/>
      </c>
      <c r="P16" s="167" t="str">
        <f t="shared" si="11"/>
        <v/>
      </c>
      <c r="Q16" s="167">
        <f t="shared" si="11"/>
        <v>60</v>
      </c>
      <c r="R16" s="167" t="str">
        <f t="shared" si="11"/>
        <v/>
      </c>
      <c r="S16" s="167" t="str">
        <f t="shared" si="11"/>
        <v/>
      </c>
      <c r="T16" s="177" t="str">
        <f t="shared" si="11"/>
        <v/>
      </c>
      <c r="U16" s="133">
        <f t="shared" si="2"/>
        <v>60</v>
      </c>
      <c r="V16" s="119">
        <f t="shared" si="7"/>
        <v>0</v>
      </c>
      <c r="W16" s="107">
        <f t="shared" si="10"/>
        <v>120.52999999999999</v>
      </c>
      <c r="X16" s="131">
        <f t="shared" si="8"/>
        <v>2.4310000000000258</v>
      </c>
      <c r="Y16" s="70">
        <f t="shared" si="9"/>
        <v>-10</v>
      </c>
      <c r="Z16" s="207">
        <f t="shared" si="3"/>
        <v>2</v>
      </c>
      <c r="AA16" s="120">
        <f t="shared" si="4"/>
        <v>4</v>
      </c>
      <c r="AB16" s="120">
        <f>IF($AA16="n/a","",IFERROR(COUNTIF($AA$2:$AA16,"="&amp;AA16),""))</f>
        <v>3</v>
      </c>
      <c r="AC16" s="120">
        <f>COUNTIF($Z$2:Z15,"&lt;"&amp;Z16)</f>
        <v>0</v>
      </c>
      <c r="AD16" s="130">
        <f t="shared" si="5"/>
        <v>60</v>
      </c>
      <c r="AE16" s="133">
        <f t="shared" si="6"/>
        <v>50</v>
      </c>
    </row>
    <row r="17" spans="1:31" x14ac:dyDescent="0.2">
      <c r="A17" s="275">
        <v>26</v>
      </c>
      <c r="B17" s="205" t="s">
        <v>52</v>
      </c>
      <c r="C17" s="205" t="str">
        <f t="shared" si="0"/>
        <v>robert downes</v>
      </c>
      <c r="D17" s="276" t="s">
        <v>128</v>
      </c>
      <c r="E17" s="376" t="s">
        <v>129</v>
      </c>
      <c r="F17" s="205"/>
      <c r="G17" s="276" t="s">
        <v>111</v>
      </c>
      <c r="H17" s="277" t="str">
        <f t="shared" si="11"/>
        <v/>
      </c>
      <c r="I17" s="277" t="str">
        <f t="shared" si="11"/>
        <v/>
      </c>
      <c r="J17" s="277" t="str">
        <f t="shared" si="11"/>
        <v/>
      </c>
      <c r="K17" s="277" t="str">
        <f t="shared" si="11"/>
        <v/>
      </c>
      <c r="L17" s="277" t="str">
        <f t="shared" si="11"/>
        <v/>
      </c>
      <c r="M17" s="277">
        <f t="shared" si="11"/>
        <v>100</v>
      </c>
      <c r="N17" s="277" t="str">
        <f t="shared" si="11"/>
        <v/>
      </c>
      <c r="O17" s="277" t="str">
        <f t="shared" si="11"/>
        <v/>
      </c>
      <c r="P17" s="277" t="str">
        <f t="shared" si="11"/>
        <v/>
      </c>
      <c r="Q17" s="277" t="str">
        <f t="shared" si="11"/>
        <v/>
      </c>
      <c r="R17" s="277" t="str">
        <f t="shared" si="11"/>
        <v/>
      </c>
      <c r="S17" s="277" t="str">
        <f t="shared" si="11"/>
        <v/>
      </c>
      <c r="T17" s="278" t="str">
        <f t="shared" si="11"/>
        <v/>
      </c>
      <c r="U17" s="133">
        <f t="shared" si="2"/>
        <v>100</v>
      </c>
      <c r="V17" s="275">
        <f t="shared" ref="V17" si="13">AD17-U17</f>
        <v>-55</v>
      </c>
      <c r="W17" s="107">
        <f t="shared" si="10"/>
        <v>118.83699999999999</v>
      </c>
      <c r="X17" s="131">
        <f t="shared" ref="X17" si="14">IFERROR((($E17*86400)-W17),"")</f>
        <v>5.7670000000000101</v>
      </c>
      <c r="Y17" s="70">
        <f t="shared" si="9"/>
        <v>-10</v>
      </c>
      <c r="Z17" s="207">
        <f t="shared" si="3"/>
        <v>4</v>
      </c>
      <c r="AA17" s="120">
        <f t="shared" si="4"/>
        <v>8</v>
      </c>
      <c r="AB17" s="120">
        <f>IF($AA17="n/a","",IFERROR(COUNTIF($AA$2:$AA17,"="&amp;AA17),""))</f>
        <v>1</v>
      </c>
      <c r="AC17" s="120">
        <f>COUNTIF($Z$2:Z16,"&lt;"&amp;Z17)</f>
        <v>3</v>
      </c>
      <c r="AD17" s="130">
        <f t="shared" si="5"/>
        <v>45</v>
      </c>
      <c r="AE17" s="133">
        <f t="shared" si="6"/>
        <v>35</v>
      </c>
    </row>
    <row r="18" spans="1:31" x14ac:dyDescent="0.2">
      <c r="A18" s="201">
        <v>18</v>
      </c>
      <c r="B18" s="1" t="s">
        <v>130</v>
      </c>
      <c r="C18" s="1" t="str">
        <f t="shared" si="0"/>
        <v>eden beavis</v>
      </c>
      <c r="D18" s="8" t="s">
        <v>91</v>
      </c>
      <c r="E18" s="17" t="s">
        <v>131</v>
      </c>
      <c r="F18" s="1"/>
      <c r="G18" s="8" t="s">
        <v>107</v>
      </c>
      <c r="H18" s="167" t="str">
        <f t="shared" si="11"/>
        <v/>
      </c>
      <c r="I18" s="167" t="str">
        <f t="shared" si="11"/>
        <v/>
      </c>
      <c r="J18" s="167" t="str">
        <f t="shared" si="11"/>
        <v/>
      </c>
      <c r="K18" s="167" t="str">
        <f t="shared" si="11"/>
        <v/>
      </c>
      <c r="L18" s="167" t="str">
        <f t="shared" si="11"/>
        <v/>
      </c>
      <c r="M18" s="167" t="str">
        <f t="shared" si="11"/>
        <v/>
      </c>
      <c r="N18" s="167" t="str">
        <f t="shared" si="11"/>
        <v/>
      </c>
      <c r="O18" s="167" t="str">
        <f t="shared" si="11"/>
        <v/>
      </c>
      <c r="P18" s="167" t="str">
        <f t="shared" si="11"/>
        <v/>
      </c>
      <c r="Q18" s="167" t="str">
        <f t="shared" si="11"/>
        <v/>
      </c>
      <c r="R18" s="167" t="str">
        <f t="shared" si="11"/>
        <v/>
      </c>
      <c r="S18" s="167" t="str">
        <f t="shared" si="11"/>
        <v/>
      </c>
      <c r="T18" s="177" t="str">
        <f t="shared" si="11"/>
        <v/>
      </c>
      <c r="U18" s="133">
        <f t="shared" si="2"/>
        <v>0</v>
      </c>
      <c r="V18" s="119"/>
      <c r="W18" s="107"/>
      <c r="X18" s="131"/>
      <c r="Y18" s="70"/>
      <c r="Z18" s="207" t="str">
        <f t="shared" si="3"/>
        <v>n/a</v>
      </c>
      <c r="AA18" s="120" t="str">
        <f t="shared" si="4"/>
        <v>n/a</v>
      </c>
      <c r="AB18" s="120" t="str">
        <f>IF($AA18="n/a","",IFERROR(COUNTIF($AA$2:$AA18,"="&amp;AA18),""))</f>
        <v/>
      </c>
      <c r="AC18" s="120">
        <f>COUNTIF($Z$2:Z17,"&lt;"&amp;Z18)</f>
        <v>0</v>
      </c>
      <c r="AD18" s="130">
        <f t="shared" si="5"/>
        <v>0</v>
      </c>
      <c r="AE18" s="133">
        <f t="shared" si="6"/>
        <v>0</v>
      </c>
    </row>
    <row r="19" spans="1:31" x14ac:dyDescent="0.2">
      <c r="A19" s="201">
        <v>205</v>
      </c>
      <c r="B19" s="1" t="s">
        <v>98</v>
      </c>
      <c r="C19" s="1" t="str">
        <f t="shared" si="0"/>
        <v>john reid</v>
      </c>
      <c r="D19" s="8" t="s">
        <v>91</v>
      </c>
      <c r="E19" s="17" t="s">
        <v>132</v>
      </c>
      <c r="F19" s="1"/>
      <c r="G19" s="8" t="s">
        <v>101</v>
      </c>
      <c r="H19" s="167" t="str">
        <f t="shared" si="11"/>
        <v/>
      </c>
      <c r="I19" s="167" t="str">
        <f t="shared" si="11"/>
        <v/>
      </c>
      <c r="J19" s="167" t="str">
        <f t="shared" si="11"/>
        <v/>
      </c>
      <c r="K19" s="167" t="str">
        <f t="shared" si="11"/>
        <v/>
      </c>
      <c r="L19" s="167" t="str">
        <f t="shared" si="11"/>
        <v/>
      </c>
      <c r="M19" s="167" t="str">
        <f t="shared" si="11"/>
        <v/>
      </c>
      <c r="N19" s="167" t="str">
        <f t="shared" si="11"/>
        <v/>
      </c>
      <c r="O19" s="167" t="str">
        <f t="shared" si="11"/>
        <v/>
      </c>
      <c r="P19" s="167" t="str">
        <f t="shared" si="11"/>
        <v/>
      </c>
      <c r="Q19" s="167" t="str">
        <f t="shared" si="11"/>
        <v/>
      </c>
      <c r="R19" s="167" t="str">
        <f t="shared" si="11"/>
        <v/>
      </c>
      <c r="S19" s="167" t="str">
        <f t="shared" si="11"/>
        <v/>
      </c>
      <c r="T19" s="177" t="str">
        <f t="shared" si="11"/>
        <v/>
      </c>
      <c r="U19" s="133">
        <f t="shared" si="2"/>
        <v>0</v>
      </c>
      <c r="V19" s="119"/>
      <c r="W19" s="107"/>
      <c r="X19" s="131"/>
      <c r="Y19" s="70"/>
      <c r="Z19" s="207" t="str">
        <f t="shared" si="3"/>
        <v>n/a</v>
      </c>
      <c r="AA19" s="120" t="str">
        <f t="shared" si="4"/>
        <v>n/a</v>
      </c>
      <c r="AB19" s="120" t="str">
        <f>IF($AA19="n/a","",IFERROR(COUNTIF($AA$2:$AA19,"="&amp;AA19),""))</f>
        <v/>
      </c>
      <c r="AC19" s="120">
        <f>COUNTIF($Z$2:Z18,"&lt;"&amp;Z19)</f>
        <v>0</v>
      </c>
      <c r="AD19" s="130">
        <f t="shared" si="5"/>
        <v>0</v>
      </c>
      <c r="AE19" s="133">
        <f t="shared" si="6"/>
        <v>0</v>
      </c>
    </row>
    <row r="20" spans="1:31" x14ac:dyDescent="0.2">
      <c r="A20" s="201">
        <v>20</v>
      </c>
      <c r="B20" s="1" t="s">
        <v>100</v>
      </c>
      <c r="C20" s="1" t="str">
        <f t="shared" si="0"/>
        <v>wayne scanlan</v>
      </c>
      <c r="D20" s="8" t="s">
        <v>91</v>
      </c>
      <c r="E20" s="17" t="s">
        <v>133</v>
      </c>
      <c r="F20" s="1"/>
      <c r="G20" s="8" t="s">
        <v>92</v>
      </c>
      <c r="H20" s="167" t="str">
        <f t="shared" si="11"/>
        <v/>
      </c>
      <c r="I20" s="167" t="str">
        <f t="shared" si="11"/>
        <v/>
      </c>
      <c r="J20" s="167" t="str">
        <f t="shared" si="11"/>
        <v/>
      </c>
      <c r="K20" s="167" t="str">
        <f t="shared" si="11"/>
        <v/>
      </c>
      <c r="L20" s="167" t="str">
        <f t="shared" si="11"/>
        <v/>
      </c>
      <c r="M20" s="167" t="str">
        <f t="shared" si="11"/>
        <v/>
      </c>
      <c r="N20" s="167" t="str">
        <f t="shared" si="11"/>
        <v/>
      </c>
      <c r="O20" s="167" t="str">
        <f t="shared" si="11"/>
        <v/>
      </c>
      <c r="P20" s="167" t="str">
        <f t="shared" si="11"/>
        <v/>
      </c>
      <c r="Q20" s="167" t="str">
        <f t="shared" si="11"/>
        <v/>
      </c>
      <c r="R20" s="167" t="str">
        <f t="shared" si="11"/>
        <v/>
      </c>
      <c r="S20" s="167" t="str">
        <f t="shared" si="11"/>
        <v/>
      </c>
      <c r="T20" s="177" t="str">
        <f t="shared" si="11"/>
        <v/>
      </c>
      <c r="U20" s="133">
        <f t="shared" si="2"/>
        <v>0</v>
      </c>
      <c r="V20" s="119"/>
      <c r="W20" s="107"/>
      <c r="X20" s="131"/>
      <c r="Y20" s="70"/>
      <c r="Z20" s="207" t="str">
        <f t="shared" si="3"/>
        <v>n/a</v>
      </c>
      <c r="AA20" s="120" t="str">
        <f t="shared" si="4"/>
        <v>n/a</v>
      </c>
      <c r="AB20" s="120" t="str">
        <f>IF($AA20="n/a","",IFERROR(COUNTIF($AA$2:$AA20,"="&amp;AA20),""))</f>
        <v/>
      </c>
      <c r="AC20" s="120">
        <f>COUNTIF($Z$2:Z19,"&lt;"&amp;Z20)</f>
        <v>0</v>
      </c>
      <c r="AD20" s="130">
        <f t="shared" si="5"/>
        <v>0</v>
      </c>
      <c r="AE20" s="133">
        <f t="shared" si="6"/>
        <v>0</v>
      </c>
    </row>
    <row r="21" spans="1:31" x14ac:dyDescent="0.2">
      <c r="A21" s="201">
        <v>77</v>
      </c>
      <c r="B21" s="1" t="s">
        <v>97</v>
      </c>
      <c r="C21" s="1" t="str">
        <f t="shared" si="0"/>
        <v>simeon ouzas</v>
      </c>
      <c r="D21" s="8" t="s">
        <v>5</v>
      </c>
      <c r="E21" s="17" t="s">
        <v>134</v>
      </c>
      <c r="F21" s="1"/>
      <c r="G21" s="8" t="s">
        <v>135</v>
      </c>
      <c r="H21" s="167" t="str">
        <f t="shared" si="11"/>
        <v/>
      </c>
      <c r="I21" s="167" t="str">
        <f t="shared" si="11"/>
        <v/>
      </c>
      <c r="J21" s="167" t="str">
        <f t="shared" si="11"/>
        <v/>
      </c>
      <c r="K21" s="167" t="str">
        <f t="shared" si="11"/>
        <v/>
      </c>
      <c r="L21" s="167" t="str">
        <f t="shared" si="11"/>
        <v/>
      </c>
      <c r="M21" s="167" t="str">
        <f t="shared" si="11"/>
        <v/>
      </c>
      <c r="N21" s="167" t="str">
        <f t="shared" si="11"/>
        <v/>
      </c>
      <c r="O21" s="167" t="str">
        <f t="shared" si="11"/>
        <v/>
      </c>
      <c r="P21" s="167" t="str">
        <f t="shared" si="11"/>
        <v/>
      </c>
      <c r="Q21" s="167" t="str">
        <f t="shared" si="11"/>
        <v/>
      </c>
      <c r="R21" s="167" t="str">
        <f t="shared" si="11"/>
        <v/>
      </c>
      <c r="S21" s="167">
        <f t="shared" si="11"/>
        <v>100</v>
      </c>
      <c r="T21" s="177" t="str">
        <f t="shared" si="11"/>
        <v/>
      </c>
      <c r="U21" s="133">
        <f t="shared" si="2"/>
        <v>100</v>
      </c>
      <c r="V21" s="119">
        <f t="shared" si="7"/>
        <v>0</v>
      </c>
      <c r="W21" s="107">
        <f>IFERROR(VLOOKUP(D21,BenchmarksRd1,3,0)*86400,"")</f>
        <v>122.71800000000002</v>
      </c>
      <c r="X21" s="131">
        <f t="shared" si="8"/>
        <v>5.4459999999999695</v>
      </c>
      <c r="Y21" s="70">
        <f t="shared" si="9"/>
        <v>-10</v>
      </c>
      <c r="Z21" s="207">
        <f t="shared" si="3"/>
        <v>1</v>
      </c>
      <c r="AA21" s="120">
        <f t="shared" si="4"/>
        <v>2</v>
      </c>
      <c r="AB21" s="120">
        <f>IF($AA21="n/a","",IFERROR(COUNTIF($AA$2:$AA21,"="&amp;AA21),""))</f>
        <v>1</v>
      </c>
      <c r="AC21" s="120">
        <f>COUNTIF($Z$2:Z20,"&lt;"&amp;Z21)</f>
        <v>0</v>
      </c>
      <c r="AD21" s="130">
        <f t="shared" si="5"/>
        <v>100</v>
      </c>
      <c r="AE21" s="133">
        <f t="shared" si="6"/>
        <v>90</v>
      </c>
    </row>
    <row r="22" spans="1:31" x14ac:dyDescent="0.2">
      <c r="A22" s="271">
        <v>48</v>
      </c>
      <c r="B22" s="270" t="s">
        <v>136</v>
      </c>
      <c r="C22" s="270" t="str">
        <f t="shared" si="0"/>
        <v>craig girvan</v>
      </c>
      <c r="D22" s="272" t="s">
        <v>124</v>
      </c>
      <c r="E22" s="375" t="s">
        <v>137</v>
      </c>
      <c r="F22" s="270"/>
      <c r="G22" s="272" t="s">
        <v>99</v>
      </c>
      <c r="H22" s="273" t="str">
        <f t="shared" ref="H22:T28" si="15">IF($D22=H$1,$U22,"")</f>
        <v/>
      </c>
      <c r="I22" s="273" t="str">
        <f t="shared" si="15"/>
        <v/>
      </c>
      <c r="J22" s="273" t="str">
        <f t="shared" si="15"/>
        <v/>
      </c>
      <c r="K22" s="273" t="str">
        <f t="shared" si="15"/>
        <v/>
      </c>
      <c r="L22" s="273" t="str">
        <f t="shared" si="15"/>
        <v/>
      </c>
      <c r="M22" s="273" t="str">
        <f t="shared" si="15"/>
        <v/>
      </c>
      <c r="N22" s="273">
        <f t="shared" si="15"/>
        <v>75</v>
      </c>
      <c r="O22" s="273" t="str">
        <f t="shared" si="15"/>
        <v/>
      </c>
      <c r="P22" s="273" t="str">
        <f t="shared" si="15"/>
        <v/>
      </c>
      <c r="Q22" s="273" t="str">
        <f t="shared" si="15"/>
        <v/>
      </c>
      <c r="R22" s="273" t="str">
        <f t="shared" si="15"/>
        <v/>
      </c>
      <c r="S22" s="273" t="str">
        <f t="shared" si="15"/>
        <v/>
      </c>
      <c r="T22" s="274" t="str">
        <f t="shared" si="15"/>
        <v/>
      </c>
      <c r="U22" s="133">
        <f t="shared" si="2"/>
        <v>75</v>
      </c>
      <c r="V22" s="271">
        <f t="shared" si="7"/>
        <v>-60</v>
      </c>
      <c r="W22" s="107">
        <f>IFERROR(VLOOKUP(D22,BenchmarksRd1,3,0)*86400,"")</f>
        <v>118.93500000000002</v>
      </c>
      <c r="X22" s="131">
        <f t="shared" ref="X22" si="16">IFERROR((($E22*86400)-W22),"")</f>
        <v>9.6929999999999978</v>
      </c>
      <c r="Y22" s="70">
        <f t="shared" si="9"/>
        <v>-10</v>
      </c>
      <c r="Z22" s="207">
        <f t="shared" si="3"/>
        <v>4</v>
      </c>
      <c r="AA22" s="120">
        <f t="shared" si="4"/>
        <v>7</v>
      </c>
      <c r="AB22" s="120">
        <f>IF($AA22="n/a","",IFERROR(COUNTIF($AA$2:$AA22,"="&amp;AA22),""))</f>
        <v>2</v>
      </c>
      <c r="AC22" s="120">
        <f>COUNTIF($Z$2:Z21,"&lt;"&amp;Z22)</f>
        <v>4</v>
      </c>
      <c r="AD22" s="130">
        <f t="shared" si="5"/>
        <v>15</v>
      </c>
      <c r="AE22" s="133">
        <f t="shared" si="6"/>
        <v>5</v>
      </c>
    </row>
    <row r="23" spans="1:31" x14ac:dyDescent="0.2">
      <c r="A23" s="201">
        <v>8</v>
      </c>
      <c r="B23" s="1" t="s">
        <v>138</v>
      </c>
      <c r="C23" s="1" t="str">
        <f t="shared" si="0"/>
        <v>peter whitaker</v>
      </c>
      <c r="D23" s="8" t="s">
        <v>91</v>
      </c>
      <c r="E23" s="17" t="s">
        <v>139</v>
      </c>
      <c r="F23" s="1"/>
      <c r="G23" s="8" t="s">
        <v>99</v>
      </c>
      <c r="H23" s="167" t="str">
        <f t="shared" si="15"/>
        <v/>
      </c>
      <c r="I23" s="167" t="str">
        <f t="shared" si="15"/>
        <v/>
      </c>
      <c r="J23" s="167" t="str">
        <f t="shared" si="15"/>
        <v/>
      </c>
      <c r="K23" s="167" t="str">
        <f t="shared" si="15"/>
        <v/>
      </c>
      <c r="L23" s="167" t="str">
        <f t="shared" si="15"/>
        <v/>
      </c>
      <c r="M23" s="167" t="str">
        <f t="shared" si="15"/>
        <v/>
      </c>
      <c r="N23" s="167" t="str">
        <f t="shared" si="15"/>
        <v/>
      </c>
      <c r="O23" s="167" t="str">
        <f t="shared" si="15"/>
        <v/>
      </c>
      <c r="P23" s="167" t="str">
        <f t="shared" si="15"/>
        <v/>
      </c>
      <c r="Q23" s="167" t="str">
        <f t="shared" si="15"/>
        <v/>
      </c>
      <c r="R23" s="167" t="str">
        <f t="shared" si="15"/>
        <v/>
      </c>
      <c r="S23" s="167" t="str">
        <f t="shared" si="15"/>
        <v/>
      </c>
      <c r="T23" s="177" t="str">
        <f t="shared" si="15"/>
        <v/>
      </c>
      <c r="U23" s="133">
        <f t="shared" si="2"/>
        <v>0</v>
      </c>
      <c r="V23" s="119"/>
      <c r="W23" s="107"/>
      <c r="X23" s="131"/>
      <c r="Y23" s="70"/>
      <c r="Z23" s="207" t="str">
        <f t="shared" si="3"/>
        <v>n/a</v>
      </c>
      <c r="AA23" s="120" t="str">
        <f t="shared" si="4"/>
        <v>n/a</v>
      </c>
      <c r="AB23" s="120" t="str">
        <f>IF($AA23="n/a","",IFERROR(COUNTIF($AA$2:$AA23,"="&amp;AA23),""))</f>
        <v/>
      </c>
      <c r="AC23" s="120">
        <f>COUNTIF($Z$2:Z22,"&lt;"&amp;Z23)</f>
        <v>0</v>
      </c>
      <c r="AD23" s="130">
        <f t="shared" si="5"/>
        <v>0</v>
      </c>
      <c r="AE23" s="133">
        <f t="shared" si="6"/>
        <v>0</v>
      </c>
    </row>
    <row r="24" spans="1:31" x14ac:dyDescent="0.2">
      <c r="A24" s="201">
        <v>47</v>
      </c>
      <c r="B24" s="1" t="s">
        <v>140</v>
      </c>
      <c r="C24" s="1" t="str">
        <f t="shared" si="0"/>
        <v>john downes</v>
      </c>
      <c r="D24" s="8" t="s">
        <v>5</v>
      </c>
      <c r="E24" s="17" t="s">
        <v>141</v>
      </c>
      <c r="F24" s="1"/>
      <c r="G24" s="8" t="s">
        <v>142</v>
      </c>
      <c r="H24" s="167" t="str">
        <f t="shared" si="15"/>
        <v/>
      </c>
      <c r="I24" s="167" t="str">
        <f t="shared" si="15"/>
        <v/>
      </c>
      <c r="J24" s="167" t="str">
        <f t="shared" si="15"/>
        <v/>
      </c>
      <c r="K24" s="167" t="str">
        <f t="shared" si="15"/>
        <v/>
      </c>
      <c r="L24" s="167" t="str">
        <f t="shared" si="15"/>
        <v/>
      </c>
      <c r="M24" s="167" t="str">
        <f t="shared" si="15"/>
        <v/>
      </c>
      <c r="N24" s="167" t="str">
        <f t="shared" si="15"/>
        <v/>
      </c>
      <c r="O24" s="167" t="str">
        <f t="shared" si="15"/>
        <v/>
      </c>
      <c r="P24" s="167" t="str">
        <f t="shared" si="15"/>
        <v/>
      </c>
      <c r="Q24" s="167" t="str">
        <f t="shared" si="15"/>
        <v/>
      </c>
      <c r="R24" s="167" t="str">
        <f t="shared" si="15"/>
        <v/>
      </c>
      <c r="S24" s="167">
        <f t="shared" si="15"/>
        <v>75</v>
      </c>
      <c r="T24" s="177" t="str">
        <f t="shared" si="15"/>
        <v/>
      </c>
      <c r="U24" s="133">
        <f t="shared" si="2"/>
        <v>75</v>
      </c>
      <c r="V24" s="119">
        <f t="shared" si="7"/>
        <v>0</v>
      </c>
      <c r="W24" s="107">
        <f>IFERROR(VLOOKUP(D24,BenchmarksRd1,3,0)*86400,"")</f>
        <v>122.71800000000002</v>
      </c>
      <c r="X24" s="131">
        <f t="shared" ref="X24" si="17">IFERROR((($E24*86400)-W24),"")</f>
        <v>8.353999999999985</v>
      </c>
      <c r="Y24" s="70">
        <f t="shared" si="9"/>
        <v>-10</v>
      </c>
      <c r="Z24" s="207">
        <f t="shared" si="3"/>
        <v>1</v>
      </c>
      <c r="AA24" s="120">
        <f t="shared" si="4"/>
        <v>2</v>
      </c>
      <c r="AB24" s="120">
        <f>IF($AA24="n/a","",IFERROR(COUNTIF($AA$2:$AA24,"="&amp;AA24),""))</f>
        <v>2</v>
      </c>
      <c r="AC24" s="120">
        <f>COUNTIF($Z$2:Z23,"&lt;"&amp;Z24)</f>
        <v>0</v>
      </c>
      <c r="AD24" s="130">
        <f t="shared" si="5"/>
        <v>75</v>
      </c>
      <c r="AE24" s="133">
        <f t="shared" si="6"/>
        <v>65</v>
      </c>
    </row>
    <row r="25" spans="1:31" x14ac:dyDescent="0.2">
      <c r="A25" s="201">
        <v>7</v>
      </c>
      <c r="B25" s="1" t="s">
        <v>143</v>
      </c>
      <c r="C25" s="1" t="str">
        <f t="shared" si="0"/>
        <v>james kent</v>
      </c>
      <c r="D25" s="8" t="s">
        <v>91</v>
      </c>
      <c r="E25" s="17" t="s">
        <v>144</v>
      </c>
      <c r="F25" s="1"/>
      <c r="G25" s="8" t="s">
        <v>99</v>
      </c>
      <c r="H25" s="167" t="str">
        <f t="shared" si="15"/>
        <v/>
      </c>
      <c r="I25" s="167" t="str">
        <f t="shared" si="15"/>
        <v/>
      </c>
      <c r="J25" s="167" t="str">
        <f t="shared" si="15"/>
        <v/>
      </c>
      <c r="K25" s="167" t="str">
        <f t="shared" si="15"/>
        <v/>
      </c>
      <c r="L25" s="167" t="str">
        <f t="shared" si="15"/>
        <v/>
      </c>
      <c r="M25" s="167" t="str">
        <f t="shared" si="15"/>
        <v/>
      </c>
      <c r="N25" s="167" t="str">
        <f t="shared" si="15"/>
        <v/>
      </c>
      <c r="O25" s="167" t="str">
        <f t="shared" si="15"/>
        <v/>
      </c>
      <c r="P25" s="167" t="str">
        <f t="shared" si="15"/>
        <v/>
      </c>
      <c r="Q25" s="167" t="str">
        <f t="shared" si="15"/>
        <v/>
      </c>
      <c r="R25" s="167" t="str">
        <f t="shared" si="15"/>
        <v/>
      </c>
      <c r="S25" s="167" t="str">
        <f t="shared" si="15"/>
        <v/>
      </c>
      <c r="T25" s="177" t="str">
        <f t="shared" si="15"/>
        <v/>
      </c>
      <c r="U25" s="133">
        <f t="shared" si="2"/>
        <v>0</v>
      </c>
      <c r="V25" s="119"/>
      <c r="W25" s="107"/>
      <c r="X25" s="131"/>
      <c r="Y25" s="70"/>
      <c r="Z25" s="207" t="str">
        <f t="shared" si="3"/>
        <v>n/a</v>
      </c>
      <c r="AA25" s="120" t="str">
        <f t="shared" si="4"/>
        <v>n/a</v>
      </c>
      <c r="AB25" s="120" t="str">
        <f>IF($AA25="n/a","",IFERROR(COUNTIF($AA$2:$AA25,"="&amp;AA25),""))</f>
        <v/>
      </c>
      <c r="AC25" s="120">
        <f>COUNTIF($Z$2:Z24,"&lt;"&amp;Z25)</f>
        <v>0</v>
      </c>
      <c r="AD25" s="130">
        <f t="shared" si="5"/>
        <v>0</v>
      </c>
      <c r="AE25" s="133">
        <f t="shared" si="6"/>
        <v>0</v>
      </c>
    </row>
    <row r="26" spans="1:31" x14ac:dyDescent="0.2">
      <c r="A26" s="201">
        <v>25</v>
      </c>
      <c r="B26" s="1" t="s">
        <v>145</v>
      </c>
      <c r="C26" s="1" t="str">
        <f t="shared" si="0"/>
        <v>mark marris</v>
      </c>
      <c r="D26" s="8" t="s">
        <v>91</v>
      </c>
      <c r="E26" s="17" t="s">
        <v>146</v>
      </c>
      <c r="F26" s="1"/>
      <c r="G26" s="8" t="s">
        <v>99</v>
      </c>
      <c r="H26" s="167" t="str">
        <f t="shared" si="15"/>
        <v/>
      </c>
      <c r="I26" s="167" t="str">
        <f t="shared" si="15"/>
        <v/>
      </c>
      <c r="J26" s="167" t="str">
        <f t="shared" si="15"/>
        <v/>
      </c>
      <c r="K26" s="167" t="str">
        <f t="shared" si="15"/>
        <v/>
      </c>
      <c r="L26" s="167" t="str">
        <f t="shared" si="15"/>
        <v/>
      </c>
      <c r="M26" s="167" t="str">
        <f t="shared" si="15"/>
        <v/>
      </c>
      <c r="N26" s="167" t="str">
        <f t="shared" si="15"/>
        <v/>
      </c>
      <c r="O26" s="167" t="str">
        <f t="shared" si="15"/>
        <v/>
      </c>
      <c r="P26" s="167" t="str">
        <f t="shared" si="15"/>
        <v/>
      </c>
      <c r="Q26" s="167" t="str">
        <f t="shared" si="15"/>
        <v/>
      </c>
      <c r="R26" s="167" t="str">
        <f t="shared" si="15"/>
        <v/>
      </c>
      <c r="S26" s="167" t="str">
        <f t="shared" si="15"/>
        <v/>
      </c>
      <c r="T26" s="177" t="str">
        <f t="shared" si="15"/>
        <v/>
      </c>
      <c r="U26" s="133">
        <f t="shared" si="2"/>
        <v>0</v>
      </c>
      <c r="V26" s="119"/>
      <c r="W26" s="107"/>
      <c r="X26" s="131"/>
      <c r="Y26" s="70"/>
      <c r="Z26" s="207" t="str">
        <f t="shared" si="3"/>
        <v>n/a</v>
      </c>
      <c r="AA26" s="120" t="str">
        <f t="shared" si="4"/>
        <v>n/a</v>
      </c>
      <c r="AB26" s="120" t="str">
        <f>IF($AA26="n/a","",IFERROR(COUNTIF($AA$2:$AA26,"="&amp;AA26),""))</f>
        <v/>
      </c>
      <c r="AC26" s="120">
        <f>COUNTIF($Z$2:Z25,"&lt;"&amp;Z26)</f>
        <v>0</v>
      </c>
      <c r="AD26" s="130">
        <f t="shared" si="5"/>
        <v>0</v>
      </c>
      <c r="AE26" s="133">
        <f t="shared" si="6"/>
        <v>0</v>
      </c>
    </row>
    <row r="27" spans="1:31" x14ac:dyDescent="0.2">
      <c r="A27" s="201">
        <v>22</v>
      </c>
      <c r="B27" s="1" t="s">
        <v>147</v>
      </c>
      <c r="C27" s="1" t="str">
        <f t="shared" si="0"/>
        <v>michael day</v>
      </c>
      <c r="D27" s="8" t="s">
        <v>91</v>
      </c>
      <c r="E27" s="17" t="s">
        <v>148</v>
      </c>
      <c r="F27" s="1"/>
      <c r="G27" s="8" t="s">
        <v>107</v>
      </c>
      <c r="H27" s="167" t="str">
        <f t="shared" si="15"/>
        <v/>
      </c>
      <c r="I27" s="167" t="str">
        <f t="shared" si="15"/>
        <v/>
      </c>
      <c r="J27" s="167" t="str">
        <f t="shared" si="15"/>
        <v/>
      </c>
      <c r="K27" s="167" t="str">
        <f t="shared" si="15"/>
        <v/>
      </c>
      <c r="L27" s="167" t="str">
        <f t="shared" si="15"/>
        <v/>
      </c>
      <c r="M27" s="167" t="str">
        <f t="shared" si="15"/>
        <v/>
      </c>
      <c r="N27" s="167" t="str">
        <f t="shared" si="15"/>
        <v/>
      </c>
      <c r="O27" s="167" t="str">
        <f t="shared" si="15"/>
        <v/>
      </c>
      <c r="P27" s="167" t="str">
        <f t="shared" si="15"/>
        <v/>
      </c>
      <c r="Q27" s="167" t="str">
        <f t="shared" si="15"/>
        <v/>
      </c>
      <c r="R27" s="167" t="str">
        <f t="shared" si="15"/>
        <v/>
      </c>
      <c r="S27" s="167" t="str">
        <f t="shared" si="15"/>
        <v/>
      </c>
      <c r="T27" s="177" t="str">
        <f t="shared" si="15"/>
        <v/>
      </c>
      <c r="U27" s="133">
        <f t="shared" si="2"/>
        <v>0</v>
      </c>
      <c r="V27" s="119"/>
      <c r="W27" s="107"/>
      <c r="X27" s="226"/>
      <c r="Y27" s="70"/>
      <c r="Z27" s="207" t="str">
        <f t="shared" si="3"/>
        <v>n/a</v>
      </c>
      <c r="AA27" s="120" t="str">
        <f t="shared" si="4"/>
        <v>n/a</v>
      </c>
      <c r="AB27" s="120" t="str">
        <f>IF($AA27="n/a","",IFERROR(COUNTIF($AA$2:$AA27,"="&amp;AA27),""))</f>
        <v/>
      </c>
      <c r="AC27" s="120">
        <f>COUNTIF($Z$2:Z26,"&lt;"&amp;Z27)</f>
        <v>0</v>
      </c>
      <c r="AD27" s="130">
        <f t="shared" si="5"/>
        <v>0</v>
      </c>
      <c r="AE27" s="133">
        <f t="shared" si="6"/>
        <v>0</v>
      </c>
    </row>
    <row r="28" spans="1:31" ht="13.5" thickBot="1" x14ac:dyDescent="0.25">
      <c r="A28" s="203">
        <v>19</v>
      </c>
      <c r="B28" s="179" t="s">
        <v>149</v>
      </c>
      <c r="C28" s="179" t="str">
        <f t="shared" si="0"/>
        <v>travis abreu</v>
      </c>
      <c r="D28" s="202" t="s">
        <v>91</v>
      </c>
      <c r="E28" s="377" t="s">
        <v>150</v>
      </c>
      <c r="F28" s="179"/>
      <c r="G28" s="202" t="s">
        <v>99</v>
      </c>
      <c r="H28" s="180" t="str">
        <f t="shared" si="15"/>
        <v/>
      </c>
      <c r="I28" s="180" t="str">
        <f t="shared" si="15"/>
        <v/>
      </c>
      <c r="J28" s="180" t="str">
        <f t="shared" si="15"/>
        <v/>
      </c>
      <c r="K28" s="180" t="str">
        <f t="shared" si="15"/>
        <v/>
      </c>
      <c r="L28" s="180" t="str">
        <f t="shared" si="15"/>
        <v/>
      </c>
      <c r="M28" s="180" t="str">
        <f t="shared" si="15"/>
        <v/>
      </c>
      <c r="N28" s="180" t="str">
        <f t="shared" si="15"/>
        <v/>
      </c>
      <c r="O28" s="180" t="str">
        <f t="shared" si="15"/>
        <v/>
      </c>
      <c r="P28" s="180" t="str">
        <f t="shared" si="15"/>
        <v/>
      </c>
      <c r="Q28" s="180" t="str">
        <f t="shared" si="15"/>
        <v/>
      </c>
      <c r="R28" s="180" t="str">
        <f t="shared" si="15"/>
        <v/>
      </c>
      <c r="S28" s="180" t="str">
        <f t="shared" si="15"/>
        <v/>
      </c>
      <c r="T28" s="181" t="str">
        <f t="shared" si="15"/>
        <v/>
      </c>
      <c r="U28" s="134">
        <f t="shared" si="2"/>
        <v>0</v>
      </c>
      <c r="V28" s="125"/>
      <c r="W28" s="108"/>
      <c r="X28" s="178"/>
      <c r="Y28" s="116"/>
      <c r="Z28" s="208" t="str">
        <f t="shared" si="3"/>
        <v>n/a</v>
      </c>
      <c r="AA28" s="209" t="str">
        <f t="shared" si="4"/>
        <v>n/a</v>
      </c>
      <c r="AB28" s="209" t="str">
        <f>IF($AA28="n/a","",IFERROR(COUNTIF($AA$2:$AA28,"="&amp;AA28),""))</f>
        <v/>
      </c>
      <c r="AC28" s="209">
        <f>COUNTIF($Z$2:Z27,"&lt;"&amp;Z28)</f>
        <v>0</v>
      </c>
      <c r="AD28" s="210">
        <f t="shared" si="5"/>
        <v>0</v>
      </c>
      <c r="AE28" s="134">
        <f t="shared" si="6"/>
        <v>0</v>
      </c>
    </row>
    <row r="29" spans="1:31" ht="13.5" thickBot="1" x14ac:dyDescent="0.25">
      <c r="F29" s="115"/>
      <c r="G29" s="117" t="s">
        <v>26</v>
      </c>
      <c r="H29" s="118">
        <f t="shared" ref="H29:U29" si="18">COUNT(H2:H28)</f>
        <v>0</v>
      </c>
      <c r="I29" s="118">
        <f t="shared" si="18"/>
        <v>1</v>
      </c>
      <c r="J29" s="118">
        <f t="shared" si="18"/>
        <v>2</v>
      </c>
      <c r="K29" s="118">
        <f t="shared" si="18"/>
        <v>3</v>
      </c>
      <c r="L29" s="118">
        <f t="shared" si="18"/>
        <v>1</v>
      </c>
      <c r="M29" s="118">
        <f t="shared" ref="M29:N29" si="19">COUNT(M2:M28)</f>
        <v>1</v>
      </c>
      <c r="N29" s="118">
        <f t="shared" si="19"/>
        <v>2</v>
      </c>
      <c r="O29" s="118">
        <f t="shared" si="18"/>
        <v>0</v>
      </c>
      <c r="P29" s="118">
        <f t="shared" si="18"/>
        <v>0</v>
      </c>
      <c r="Q29" s="118">
        <f>COUNT(Q2:Q28)</f>
        <v>3</v>
      </c>
      <c r="R29" s="118">
        <f>COUNT(R2:R28)</f>
        <v>0</v>
      </c>
      <c r="S29" s="118">
        <f t="shared" si="18"/>
        <v>2</v>
      </c>
      <c r="T29" s="118">
        <f t="shared" si="18"/>
        <v>0</v>
      </c>
      <c r="U29" s="198">
        <f t="shared" si="18"/>
        <v>27</v>
      </c>
      <c r="V29" s="135"/>
      <c r="W29" s="135"/>
      <c r="X29" s="128"/>
      <c r="Y29" s="135"/>
      <c r="Z29" s="135"/>
      <c r="AA29" s="135"/>
      <c r="AB29" s="135"/>
      <c r="AC29" s="135"/>
      <c r="AD29" s="135"/>
      <c r="AE29" s="135"/>
    </row>
    <row r="30" spans="1:31" x14ac:dyDescent="0.2">
      <c r="V30" s="8"/>
      <c r="W30" s="8"/>
      <c r="X30" s="128"/>
      <c r="Y30" s="8"/>
      <c r="Z30" s="8"/>
      <c r="AA30" s="8"/>
      <c r="AB30" s="8"/>
      <c r="AC30" s="8"/>
      <c r="AD30" s="8"/>
      <c r="AE30" s="8"/>
    </row>
    <row r="31" spans="1:31" x14ac:dyDescent="0.2">
      <c r="B31" s="2"/>
      <c r="C31" s="2"/>
      <c r="D31" s="73"/>
      <c r="V31" s="73"/>
      <c r="Z31" s="73"/>
      <c r="AA31" s="73"/>
      <c r="AB31" s="73"/>
      <c r="AC31" s="73"/>
      <c r="AD31" s="73"/>
    </row>
    <row r="34" spans="8:8" x14ac:dyDescent="0.2">
      <c r="H34" s="23"/>
    </row>
  </sheetData>
  <sortState xmlns:xlrd2="http://schemas.microsoft.com/office/spreadsheetml/2017/richdata2" ref="A2:AF28">
    <sortCondition ref="E2:E28"/>
  </sortState>
  <mergeCells count="1">
    <mergeCell ref="AG1:AI1"/>
  </mergeCells>
  <conditionalFormatting sqref="A2:L28 V2:Y28 O2:T28">
    <cfRule type="expression" dxfId="406" priority="14" stopIfTrue="1">
      <formula>$D2="SNA"</formula>
    </cfRule>
    <cfRule type="expression" dxfId="405" priority="15" stopIfTrue="1">
      <formula>$D2="SNB"</formula>
    </cfRule>
    <cfRule type="expression" dxfId="404" priority="16">
      <formula>$D2="SNC"</formula>
    </cfRule>
    <cfRule type="expression" dxfId="403" priority="17">
      <formula>$D2="SND"</formula>
    </cfRule>
    <cfRule type="expression" dxfId="402" priority="18">
      <formula>$D2="NAC"</formula>
    </cfRule>
    <cfRule type="expression" dxfId="401" priority="19">
      <formula>$D2="NBC"</formula>
    </cfRule>
    <cfRule type="expression" dxfId="400" priority="20">
      <formula>$D2="NCC"</formula>
    </cfRule>
    <cfRule type="expression" dxfId="399" priority="21">
      <formula>$D2="NDC"</formula>
    </cfRule>
    <cfRule type="expression" dxfId="398" priority="22">
      <formula>$D2="ABMOD"</formula>
    </cfRule>
    <cfRule type="expression" dxfId="397" priority="23">
      <formula>$D2="CDMOD"</formula>
    </cfRule>
    <cfRule type="expression" dxfId="396" priority="24">
      <formula>$D2="SMOD"</formula>
    </cfRule>
    <cfRule type="expression" dxfId="395" priority="25">
      <formula>$D2="RES"</formula>
    </cfRule>
    <cfRule type="expression" dxfId="394" priority="26">
      <formula>$D2="OPN"</formula>
    </cfRule>
  </conditionalFormatting>
  <conditionalFormatting sqref="M2:N28">
    <cfRule type="expression" dxfId="393" priority="1" stopIfTrue="1">
      <formula>$D2="SNA"</formula>
    </cfRule>
    <cfRule type="expression" dxfId="392" priority="2" stopIfTrue="1">
      <formula>$D2="SNB"</formula>
    </cfRule>
    <cfRule type="expression" dxfId="391" priority="3">
      <formula>$D2="SNC"</formula>
    </cfRule>
    <cfRule type="expression" dxfId="390" priority="4">
      <formula>$D2="SND"</formula>
    </cfRule>
    <cfRule type="expression" dxfId="389" priority="5">
      <formula>$D2="NAC"</formula>
    </cfRule>
    <cfRule type="expression" dxfId="388" priority="6">
      <formula>$D2="NBC"</formula>
    </cfRule>
    <cfRule type="expression" dxfId="387" priority="7">
      <formula>$D2="NCC"</formula>
    </cfRule>
    <cfRule type="expression" dxfId="386" priority="8">
      <formula>$D2="NDC"</formula>
    </cfRule>
    <cfRule type="expression" dxfId="385" priority="9">
      <formula>$D2="ABMOD"</formula>
    </cfRule>
    <cfRule type="expression" dxfId="384" priority="10">
      <formula>$D2="CDMOD"</formula>
    </cfRule>
    <cfRule type="expression" dxfId="383" priority="11">
      <formula>$D2="SMOD"</formula>
    </cfRule>
    <cfRule type="expression" dxfId="382" priority="12">
      <formula>$D2="RES"</formula>
    </cfRule>
    <cfRule type="expression" dxfId="381" priority="13">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E5A82-3D91-4781-81C7-C378E541A2A9}">
  <dimension ref="A1:AI35"/>
  <sheetViews>
    <sheetView zoomScale="90" zoomScaleNormal="90" workbookViewId="0">
      <selection activeCell="A2" sqref="A2"/>
    </sheetView>
  </sheetViews>
  <sheetFormatPr defaultColWidth="8.85546875" defaultRowHeight="12.75" x14ac:dyDescent="0.2"/>
  <cols>
    <col min="1" max="1" width="8.140625" style="71" customWidth="1"/>
    <col min="2" max="2" width="20.28515625" style="72" customWidth="1"/>
    <col min="3" max="3" width="20.7109375" style="72" hidden="1" customWidth="1"/>
    <col min="4" max="4" width="8.28515625" style="72" bestFit="1" customWidth="1"/>
    <col min="5" max="5" width="11.5703125" style="72" customWidth="1"/>
    <col min="6" max="6" width="16.140625" style="72" bestFit="1" customWidth="1"/>
    <col min="7" max="7" width="9.28515625" style="72" bestFit="1" customWidth="1"/>
    <col min="8" max="20" width="7.7109375" style="72" customWidth="1"/>
    <col min="21" max="21" width="6.7109375" style="72" customWidth="1"/>
    <col min="22" max="22" width="7.28515625" style="72" bestFit="1" customWidth="1"/>
    <col min="23" max="23" width="8.28515625" style="72" customWidth="1"/>
    <col min="24" max="24" width="8.85546875" style="106" customWidth="1"/>
    <col min="25" max="25" width="8.85546875" style="72" customWidth="1"/>
    <col min="26" max="26" width="14.28515625" style="72" hidden="1" customWidth="1"/>
    <col min="27" max="29" width="8.85546875" style="72" hidden="1" customWidth="1"/>
    <col min="30" max="30" width="11.42578125" style="72" hidden="1" customWidth="1"/>
    <col min="31" max="31" width="8.85546875" style="72" customWidth="1"/>
    <col min="32" max="32" width="5.85546875" style="72" customWidth="1"/>
    <col min="33" max="33" width="8.85546875" style="72"/>
    <col min="34" max="34" width="22.28515625" style="72" customWidth="1"/>
    <col min="35" max="35" width="10.28515625" style="72" customWidth="1"/>
    <col min="36" max="16384" width="8.85546875" style="72"/>
  </cols>
  <sheetData>
    <row r="1" spans="1:35" s="71" customFormat="1" ht="43.15" customHeight="1" thickBot="1" x14ac:dyDescent="0.25">
      <c r="A1" s="418" t="s">
        <v>23</v>
      </c>
      <c r="B1" s="419" t="s">
        <v>1</v>
      </c>
      <c r="C1" s="420" t="s">
        <v>1</v>
      </c>
      <c r="D1" s="420" t="s">
        <v>2</v>
      </c>
      <c r="E1" s="421" t="s">
        <v>24</v>
      </c>
      <c r="F1" s="422"/>
      <c r="G1" s="422" t="s">
        <v>25</v>
      </c>
      <c r="H1" s="423" t="s">
        <v>14</v>
      </c>
      <c r="I1" s="424" t="s">
        <v>13</v>
      </c>
      <c r="J1" s="425" t="s">
        <v>16</v>
      </c>
      <c r="K1" s="426" t="s">
        <v>42</v>
      </c>
      <c r="L1" s="427" t="s">
        <v>41</v>
      </c>
      <c r="M1" s="428" t="s">
        <v>128</v>
      </c>
      <c r="N1" s="429" t="s">
        <v>124</v>
      </c>
      <c r="O1" s="430" t="s">
        <v>40</v>
      </c>
      <c r="P1" s="431" t="s">
        <v>4</v>
      </c>
      <c r="Q1" s="432" t="s">
        <v>21</v>
      </c>
      <c r="R1" s="433" t="s">
        <v>22</v>
      </c>
      <c r="S1" s="434" t="s">
        <v>5</v>
      </c>
      <c r="T1" s="435" t="s">
        <v>3</v>
      </c>
      <c r="U1" s="199" t="s">
        <v>49</v>
      </c>
      <c r="V1" s="126" t="s">
        <v>61</v>
      </c>
      <c r="W1" s="126" t="s">
        <v>46</v>
      </c>
      <c r="X1" s="129" t="s">
        <v>47</v>
      </c>
      <c r="Y1" s="127" t="s">
        <v>48</v>
      </c>
      <c r="Z1" s="200" t="s">
        <v>59</v>
      </c>
      <c r="AA1" s="200" t="s">
        <v>2</v>
      </c>
      <c r="AB1" s="200" t="s">
        <v>63</v>
      </c>
      <c r="AC1" s="200" t="s">
        <v>55</v>
      </c>
      <c r="AD1" s="200" t="s">
        <v>60</v>
      </c>
      <c r="AE1" s="199" t="s">
        <v>64</v>
      </c>
      <c r="AG1" s="541" t="s">
        <v>72</v>
      </c>
      <c r="AH1" s="541"/>
      <c r="AI1" s="541"/>
    </row>
    <row r="2" spans="1:35" x14ac:dyDescent="0.2">
      <c r="A2" s="436">
        <v>6</v>
      </c>
      <c r="B2" s="267" t="s">
        <v>175</v>
      </c>
      <c r="C2" s="267" t="str">
        <f>LOWER(B2)</f>
        <v>russell garner</v>
      </c>
      <c r="D2" s="267" t="s">
        <v>16</v>
      </c>
      <c r="E2" s="442" t="s">
        <v>176</v>
      </c>
      <c r="F2" s="442" t="s">
        <v>256</v>
      </c>
      <c r="G2" s="267" t="s">
        <v>177</v>
      </c>
      <c r="H2" s="227" t="str">
        <f t="shared" ref="H2:T17" si="0">IF($D2=H$1,$U2,"")</f>
        <v/>
      </c>
      <c r="I2" s="227" t="str">
        <f t="shared" si="0"/>
        <v/>
      </c>
      <c r="J2" s="227">
        <f t="shared" si="0"/>
        <v>100</v>
      </c>
      <c r="K2" s="227" t="str">
        <f t="shared" si="0"/>
        <v/>
      </c>
      <c r="L2" s="227" t="str">
        <f t="shared" si="0"/>
        <v/>
      </c>
      <c r="M2" s="227" t="str">
        <f t="shared" si="0"/>
        <v/>
      </c>
      <c r="N2" s="227" t="str">
        <f t="shared" si="0"/>
        <v/>
      </c>
      <c r="O2" s="227" t="str">
        <f t="shared" si="0"/>
        <v/>
      </c>
      <c r="P2" s="227" t="str">
        <f t="shared" si="0"/>
        <v/>
      </c>
      <c r="Q2" s="227" t="str">
        <f t="shared" si="0"/>
        <v/>
      </c>
      <c r="R2" s="227" t="str">
        <f t="shared" si="0"/>
        <v/>
      </c>
      <c r="S2" s="227" t="str">
        <f t="shared" si="0"/>
        <v/>
      </c>
      <c r="T2" s="228" t="str">
        <f t="shared" si="0"/>
        <v/>
      </c>
      <c r="U2" s="132">
        <f t="shared" ref="U2:U29" si="1">IFERROR(VLOOKUP($AB2,Points2018,2,0),0)</f>
        <v>100</v>
      </c>
      <c r="V2" s="222">
        <f t="shared" ref="V2" si="2">AD2-U2</f>
        <v>0</v>
      </c>
      <c r="W2" s="223">
        <f>IFERROR(VLOOKUP(D2,BenchmarksRd1,3,0)*86400,"")</f>
        <v>87.2</v>
      </c>
      <c r="X2" s="224">
        <f t="shared" ref="X2" si="3">IFERROR((($E2*86400)-W2),"")</f>
        <v>-1.0530000000000115</v>
      </c>
      <c r="Y2" s="225">
        <f>IF(X2&lt;=0,10,IF(X2&lt;0.5,5,IF(X2&lt;1,0,IF(X2&lt;2,-5,-10))))</f>
        <v>10</v>
      </c>
      <c r="Z2" s="206">
        <f t="shared" ref="Z2:Z29" si="4">IFERROR(VLOOKUP(D2,Class2019,4,0),"n/a")</f>
        <v>6</v>
      </c>
      <c r="AA2" s="136">
        <f t="shared" ref="AA2:AA29" si="5">IFERROR(VLOOKUP(D2,Class2019,3,0),"n/a")</f>
        <v>11</v>
      </c>
      <c r="AB2" s="136">
        <f>IF($AA2="n/a","",IFERROR(COUNTIF($AA$2:$AA2,"="&amp;AA2),""))</f>
        <v>1</v>
      </c>
      <c r="AC2" s="136">
        <f>COUNTIF($Z1:Z$2,"&lt;"&amp;Z2)</f>
        <v>0</v>
      </c>
      <c r="AD2" s="166">
        <f t="shared" ref="AD2:AD29" si="6">IF($AA2="n/a",0,IFERROR(VLOOKUP(AB2+AC2,Points2019,2,0),15))</f>
        <v>100</v>
      </c>
      <c r="AE2" s="132">
        <f t="shared" ref="AE2:AE29" si="7">(U2+V2+Y2)</f>
        <v>110</v>
      </c>
      <c r="AG2" s="168" t="s">
        <v>3</v>
      </c>
      <c r="AH2" s="393" t="s">
        <v>52</v>
      </c>
      <c r="AI2" s="394">
        <v>1.1239236111111111E-3</v>
      </c>
    </row>
    <row r="3" spans="1:35" x14ac:dyDescent="0.2">
      <c r="A3" s="437">
        <v>55</v>
      </c>
      <c r="B3" s="1" t="s">
        <v>178</v>
      </c>
      <c r="C3" s="1" t="str">
        <f t="shared" ref="C3:C29" si="8">LOWER(B3)</f>
        <v>tim meaden</v>
      </c>
      <c r="D3" s="1" t="s">
        <v>14</v>
      </c>
      <c r="E3" s="11" t="s">
        <v>179</v>
      </c>
      <c r="F3" s="11"/>
      <c r="G3" s="1" t="s">
        <v>92</v>
      </c>
      <c r="H3" s="167">
        <f t="shared" si="0"/>
        <v>100</v>
      </c>
      <c r="I3" s="167" t="str">
        <f t="shared" si="0"/>
        <v/>
      </c>
      <c r="J3" s="167" t="str">
        <f t="shared" si="0"/>
        <v/>
      </c>
      <c r="K3" s="167" t="str">
        <f t="shared" si="0"/>
        <v/>
      </c>
      <c r="L3" s="167" t="str">
        <f t="shared" si="0"/>
        <v/>
      </c>
      <c r="M3" s="167" t="str">
        <f t="shared" si="0"/>
        <v/>
      </c>
      <c r="N3" s="167" t="str">
        <f t="shared" si="0"/>
        <v/>
      </c>
      <c r="O3" s="167" t="str">
        <f t="shared" si="0"/>
        <v/>
      </c>
      <c r="P3" s="167" t="str">
        <f t="shared" si="0"/>
        <v/>
      </c>
      <c r="Q3" s="167" t="str">
        <f t="shared" si="0"/>
        <v/>
      </c>
      <c r="R3" s="167" t="str">
        <f t="shared" si="0"/>
        <v/>
      </c>
      <c r="S3" s="167" t="str">
        <f t="shared" si="0"/>
        <v/>
      </c>
      <c r="T3" s="177" t="str">
        <f t="shared" si="0"/>
        <v/>
      </c>
      <c r="U3" s="133">
        <f t="shared" si="1"/>
        <v>100</v>
      </c>
      <c r="V3" s="119">
        <f t="shared" ref="V3:V4" si="9">AD3-U3</f>
        <v>-25</v>
      </c>
      <c r="W3" s="107">
        <f>IFERROR(VLOOKUP(D3,BenchmarksRd1,3,0)*86400,"")</f>
        <v>81.652000000000001</v>
      </c>
      <c r="X3" s="131">
        <f t="shared" ref="X3:X4" si="10">IFERROR((($E3*86400)-W3),"")</f>
        <v>4.7959999999999923</v>
      </c>
      <c r="Y3" s="70">
        <f>IF(X3&lt;=0,10,IF(X3&lt;0.5,5,IF(X3&lt;1,0,IF(X3&lt;2,-5,-10))))</f>
        <v>-10</v>
      </c>
      <c r="Z3" s="207">
        <f t="shared" si="4"/>
        <v>8</v>
      </c>
      <c r="AA3" s="120">
        <f t="shared" si="5"/>
        <v>13</v>
      </c>
      <c r="AB3" s="120">
        <f>IF($AA3="n/a","",IFERROR(COUNTIF($AA$2:$AA3,"="&amp;AA3),""))</f>
        <v>1</v>
      </c>
      <c r="AC3" s="120">
        <f>COUNTIF($Z$2:Z2,"&lt;"&amp;Z3)</f>
        <v>1</v>
      </c>
      <c r="AD3" s="130">
        <f t="shared" si="6"/>
        <v>75</v>
      </c>
      <c r="AE3" s="133">
        <f t="shared" si="7"/>
        <v>65</v>
      </c>
      <c r="AG3" s="169" t="s">
        <v>5</v>
      </c>
      <c r="AH3" s="395" t="s">
        <v>238</v>
      </c>
      <c r="AI3" s="396">
        <v>1.100925925925926E-3</v>
      </c>
    </row>
    <row r="4" spans="1:35" x14ac:dyDescent="0.2">
      <c r="A4" s="437">
        <v>73</v>
      </c>
      <c r="B4" s="1" t="s">
        <v>180</v>
      </c>
      <c r="C4" s="1" t="str">
        <f t="shared" si="8"/>
        <v>david adam</v>
      </c>
      <c r="D4" s="1" t="s">
        <v>42</v>
      </c>
      <c r="E4" s="49" t="s">
        <v>181</v>
      </c>
      <c r="F4" s="49" t="s">
        <v>256</v>
      </c>
      <c r="G4" s="1" t="s">
        <v>107</v>
      </c>
      <c r="H4" s="167" t="str">
        <f t="shared" si="0"/>
        <v/>
      </c>
      <c r="I4" s="167" t="str">
        <f t="shared" si="0"/>
        <v/>
      </c>
      <c r="J4" s="167" t="str">
        <f t="shared" si="0"/>
        <v/>
      </c>
      <c r="K4" s="167">
        <f t="shared" si="0"/>
        <v>100</v>
      </c>
      <c r="L4" s="167" t="str">
        <f t="shared" si="0"/>
        <v/>
      </c>
      <c r="M4" s="167" t="str">
        <f t="shared" si="0"/>
        <v/>
      </c>
      <c r="N4" s="167" t="str">
        <f t="shared" si="0"/>
        <v/>
      </c>
      <c r="O4" s="167" t="str">
        <f t="shared" si="0"/>
        <v/>
      </c>
      <c r="P4" s="167" t="str">
        <f t="shared" si="0"/>
        <v/>
      </c>
      <c r="Q4" s="167" t="str">
        <f t="shared" si="0"/>
        <v/>
      </c>
      <c r="R4" s="167" t="str">
        <f t="shared" si="0"/>
        <v/>
      </c>
      <c r="S4" s="167" t="str">
        <f t="shared" si="0"/>
        <v/>
      </c>
      <c r="T4" s="177" t="str">
        <f t="shared" si="0"/>
        <v/>
      </c>
      <c r="U4" s="133">
        <f t="shared" si="1"/>
        <v>100</v>
      </c>
      <c r="V4" s="119">
        <f t="shared" si="9"/>
        <v>0</v>
      </c>
      <c r="W4" s="107">
        <f>IFERROR(VLOOKUP(D4,BenchmarksRd1,3,0)*86400,"")</f>
        <v>89.352000000000004</v>
      </c>
      <c r="X4" s="131">
        <f t="shared" si="10"/>
        <v>-2.6629999999999967</v>
      </c>
      <c r="Y4" s="70">
        <f t="shared" ref="Y4:Y28" si="11">IF(X4&lt;=0,10,IF(X4&lt;0.5,5,IF(X4&lt;1,0,IF(X4&lt;2,-5,-10))))</f>
        <v>10</v>
      </c>
      <c r="Z4" s="207">
        <f t="shared" si="4"/>
        <v>5</v>
      </c>
      <c r="AA4" s="120">
        <f t="shared" si="5"/>
        <v>10</v>
      </c>
      <c r="AB4" s="120">
        <f>IF($AA4="n/a","",IFERROR(COUNTIF($AA$2:$AA4,"="&amp;AA4),""))</f>
        <v>1</v>
      </c>
      <c r="AC4" s="120">
        <f>COUNTIF($Z$2:Z3,"&lt;"&amp;Z4)</f>
        <v>0</v>
      </c>
      <c r="AD4" s="130">
        <f t="shared" si="6"/>
        <v>100</v>
      </c>
      <c r="AE4" s="133">
        <f t="shared" si="7"/>
        <v>110</v>
      </c>
      <c r="AG4" s="366" t="s">
        <v>4</v>
      </c>
      <c r="AH4" s="410" t="s">
        <v>239</v>
      </c>
      <c r="AI4" s="411">
        <v>1.0593518518518517E-3</v>
      </c>
    </row>
    <row r="5" spans="1:35" x14ac:dyDescent="0.2">
      <c r="A5" s="437">
        <v>12</v>
      </c>
      <c r="B5" s="1" t="s">
        <v>182</v>
      </c>
      <c r="C5" s="1" t="str">
        <f t="shared" si="8"/>
        <v>gareth pedley</v>
      </c>
      <c r="D5" s="1" t="s">
        <v>91</v>
      </c>
      <c r="E5" s="11" t="s">
        <v>183</v>
      </c>
      <c r="F5" s="11"/>
      <c r="G5" s="1" t="s">
        <v>111</v>
      </c>
      <c r="H5" s="167" t="str">
        <f t="shared" si="0"/>
        <v/>
      </c>
      <c r="I5" s="167" t="str">
        <f t="shared" si="0"/>
        <v/>
      </c>
      <c r="J5" s="167" t="str">
        <f t="shared" si="0"/>
        <v/>
      </c>
      <c r="K5" s="167" t="str">
        <f t="shared" si="0"/>
        <v/>
      </c>
      <c r="L5" s="167" t="str">
        <f t="shared" si="0"/>
        <v/>
      </c>
      <c r="M5" s="167" t="str">
        <f t="shared" si="0"/>
        <v/>
      </c>
      <c r="N5" s="167" t="str">
        <f t="shared" si="0"/>
        <v/>
      </c>
      <c r="O5" s="167" t="str">
        <f t="shared" si="0"/>
        <v/>
      </c>
      <c r="P5" s="167" t="str">
        <f t="shared" si="0"/>
        <v/>
      </c>
      <c r="Q5" s="167" t="str">
        <f t="shared" si="0"/>
        <v/>
      </c>
      <c r="R5" s="167" t="str">
        <f t="shared" si="0"/>
        <v/>
      </c>
      <c r="S5" s="167" t="str">
        <f t="shared" si="0"/>
        <v/>
      </c>
      <c r="T5" s="177" t="str">
        <f t="shared" si="0"/>
        <v/>
      </c>
      <c r="U5" s="133">
        <f t="shared" si="1"/>
        <v>0</v>
      </c>
      <c r="V5" s="119"/>
      <c r="W5" s="107"/>
      <c r="X5" s="131"/>
      <c r="Y5" s="70"/>
      <c r="Z5" s="207" t="str">
        <f t="shared" si="4"/>
        <v>n/a</v>
      </c>
      <c r="AA5" s="120" t="str">
        <f t="shared" si="5"/>
        <v>n/a</v>
      </c>
      <c r="AB5" s="120" t="str">
        <f>IF($AA5="n/a","",IFERROR(COUNTIF($AA$2:$AA5,"="&amp;AA5),""))</f>
        <v/>
      </c>
      <c r="AC5" s="120">
        <f>COUNTIF($Z$2:Z4,"&lt;"&amp;Z5)</f>
        <v>0</v>
      </c>
      <c r="AD5" s="130">
        <f t="shared" si="6"/>
        <v>0</v>
      </c>
      <c r="AE5" s="133">
        <f t="shared" si="7"/>
        <v>0</v>
      </c>
      <c r="AG5" s="363" t="s">
        <v>40</v>
      </c>
      <c r="AH5" s="412" t="s">
        <v>51</v>
      </c>
      <c r="AI5" s="413">
        <v>1.0619444444444444E-3</v>
      </c>
    </row>
    <row r="6" spans="1:35" x14ac:dyDescent="0.2">
      <c r="A6" s="437">
        <v>24</v>
      </c>
      <c r="B6" s="1" t="s">
        <v>184</v>
      </c>
      <c r="C6" s="1" t="str">
        <f t="shared" si="8"/>
        <v>ray monik</v>
      </c>
      <c r="D6" s="1" t="s">
        <v>91</v>
      </c>
      <c r="E6" s="11" t="s">
        <v>185</v>
      </c>
      <c r="F6" s="11"/>
      <c r="G6" s="1" t="s">
        <v>107</v>
      </c>
      <c r="H6" s="167" t="str">
        <f t="shared" si="0"/>
        <v/>
      </c>
      <c r="I6" s="167" t="str">
        <f t="shared" si="0"/>
        <v/>
      </c>
      <c r="J6" s="167" t="str">
        <f t="shared" si="0"/>
        <v/>
      </c>
      <c r="K6" s="167" t="str">
        <f t="shared" si="0"/>
        <v/>
      </c>
      <c r="L6" s="167" t="str">
        <f t="shared" si="0"/>
        <v/>
      </c>
      <c r="M6" s="167" t="str">
        <f t="shared" si="0"/>
        <v/>
      </c>
      <c r="N6" s="167" t="str">
        <f t="shared" si="0"/>
        <v/>
      </c>
      <c r="O6" s="167" t="str">
        <f t="shared" si="0"/>
        <v/>
      </c>
      <c r="P6" s="167" t="str">
        <f t="shared" si="0"/>
        <v/>
      </c>
      <c r="Q6" s="167" t="str">
        <f t="shared" si="0"/>
        <v/>
      </c>
      <c r="R6" s="167" t="str">
        <f t="shared" si="0"/>
        <v/>
      </c>
      <c r="S6" s="167" t="str">
        <f t="shared" si="0"/>
        <v/>
      </c>
      <c r="T6" s="177" t="str">
        <f t="shared" si="0"/>
        <v/>
      </c>
      <c r="U6" s="133">
        <f t="shared" si="1"/>
        <v>0</v>
      </c>
      <c r="V6" s="119"/>
      <c r="W6" s="107"/>
      <c r="X6" s="131"/>
      <c r="Y6" s="70"/>
      <c r="Z6" s="207" t="str">
        <f t="shared" si="4"/>
        <v>n/a</v>
      </c>
      <c r="AA6" s="120" t="str">
        <f t="shared" si="5"/>
        <v>n/a</v>
      </c>
      <c r="AB6" s="120" t="str">
        <f>IF($AA6="n/a","",IFERROR(COUNTIF($AA$2:$AA6,"="&amp;AA6),""))</f>
        <v/>
      </c>
      <c r="AC6" s="120">
        <f>COUNTIF($Z$2:Z5,"&lt;"&amp;Z6)</f>
        <v>0</v>
      </c>
      <c r="AD6" s="130">
        <f t="shared" si="6"/>
        <v>0</v>
      </c>
      <c r="AE6" s="133">
        <f t="shared" si="7"/>
        <v>0</v>
      </c>
      <c r="AG6" s="170" t="s">
        <v>22</v>
      </c>
      <c r="AH6" s="397" t="s">
        <v>83</v>
      </c>
      <c r="AI6" s="398">
        <v>1.1063310185185184E-3</v>
      </c>
    </row>
    <row r="7" spans="1:35" x14ac:dyDescent="0.2">
      <c r="A7" s="437">
        <v>50</v>
      </c>
      <c r="B7" s="1" t="s">
        <v>186</v>
      </c>
      <c r="C7" s="1" t="str">
        <f t="shared" si="8"/>
        <v>alan conrad</v>
      </c>
      <c r="D7" s="1" t="s">
        <v>42</v>
      </c>
      <c r="E7" s="11" t="s">
        <v>187</v>
      </c>
      <c r="F7" s="11"/>
      <c r="G7" s="1" t="s">
        <v>92</v>
      </c>
      <c r="H7" s="167" t="str">
        <f t="shared" si="0"/>
        <v/>
      </c>
      <c r="I7" s="167" t="str">
        <f t="shared" si="0"/>
        <v/>
      </c>
      <c r="J7" s="167" t="str">
        <f t="shared" si="0"/>
        <v/>
      </c>
      <c r="K7" s="167">
        <f t="shared" si="0"/>
        <v>75</v>
      </c>
      <c r="L7" s="167" t="str">
        <f t="shared" si="0"/>
        <v/>
      </c>
      <c r="M7" s="167" t="str">
        <f t="shared" si="0"/>
        <v/>
      </c>
      <c r="N7" s="167" t="str">
        <f t="shared" si="0"/>
        <v/>
      </c>
      <c r="O7" s="167" t="str">
        <f t="shared" si="0"/>
        <v/>
      </c>
      <c r="P7" s="167" t="str">
        <f t="shared" si="0"/>
        <v/>
      </c>
      <c r="Q7" s="167" t="str">
        <f t="shared" si="0"/>
        <v/>
      </c>
      <c r="R7" s="167" t="str">
        <f t="shared" si="0"/>
        <v/>
      </c>
      <c r="S7" s="167" t="str">
        <f t="shared" si="0"/>
        <v/>
      </c>
      <c r="T7" s="177" t="str">
        <f t="shared" si="0"/>
        <v/>
      </c>
      <c r="U7" s="133">
        <f t="shared" si="1"/>
        <v>75</v>
      </c>
      <c r="V7" s="119">
        <f t="shared" ref="V7:V28" si="12">AD7-U7</f>
        <v>0</v>
      </c>
      <c r="W7" s="107">
        <f t="shared" ref="W7:W19" si="13">IFERROR(VLOOKUP(D7,BenchmarksRd1,3,0)*86400,"")</f>
        <v>89.352000000000004</v>
      </c>
      <c r="X7" s="131">
        <f t="shared" ref="X7:X28" si="14">IFERROR((($E7*86400)-W7),"")</f>
        <v>0.25900000000000034</v>
      </c>
      <c r="Y7" s="70">
        <f t="shared" si="11"/>
        <v>5</v>
      </c>
      <c r="Z7" s="207">
        <f t="shared" si="4"/>
        <v>5</v>
      </c>
      <c r="AA7" s="120">
        <f t="shared" si="5"/>
        <v>10</v>
      </c>
      <c r="AB7" s="120">
        <f>IF($AA7="n/a","",IFERROR(COUNTIF($AA$2:$AA7,"="&amp;AA7),""))</f>
        <v>2</v>
      </c>
      <c r="AC7" s="120">
        <f>COUNTIF($Z$2:Z6,"&lt;"&amp;Z7)</f>
        <v>0</v>
      </c>
      <c r="AD7" s="130">
        <f t="shared" si="6"/>
        <v>75</v>
      </c>
      <c r="AE7" s="133">
        <f t="shared" si="7"/>
        <v>80</v>
      </c>
      <c r="AG7" s="171" t="s">
        <v>21</v>
      </c>
      <c r="AH7" s="399" t="s">
        <v>240</v>
      </c>
      <c r="AI7" s="400">
        <v>1.0919907407407408E-3</v>
      </c>
    </row>
    <row r="8" spans="1:35" x14ac:dyDescent="0.2">
      <c r="A8" s="437">
        <v>21</v>
      </c>
      <c r="B8" s="1" t="s">
        <v>188</v>
      </c>
      <c r="C8" s="1" t="str">
        <f t="shared" si="8"/>
        <v>gavin newman</v>
      </c>
      <c r="D8" s="1" t="s">
        <v>41</v>
      </c>
      <c r="E8" s="11" t="s">
        <v>189</v>
      </c>
      <c r="F8" s="11"/>
      <c r="G8" s="1" t="s">
        <v>92</v>
      </c>
      <c r="H8" s="167" t="str">
        <f t="shared" si="0"/>
        <v/>
      </c>
      <c r="I8" s="167" t="str">
        <f t="shared" si="0"/>
        <v/>
      </c>
      <c r="J8" s="167" t="str">
        <f t="shared" si="0"/>
        <v/>
      </c>
      <c r="K8" s="167" t="str">
        <f t="shared" si="0"/>
        <v/>
      </c>
      <c r="L8" s="167">
        <f t="shared" si="0"/>
        <v>100</v>
      </c>
      <c r="M8" s="167" t="str">
        <f t="shared" si="0"/>
        <v/>
      </c>
      <c r="N8" s="167" t="str">
        <f t="shared" si="0"/>
        <v/>
      </c>
      <c r="O8" s="167" t="str">
        <f t="shared" si="0"/>
        <v/>
      </c>
      <c r="P8" s="167" t="str">
        <f t="shared" si="0"/>
        <v/>
      </c>
      <c r="Q8" s="167" t="str">
        <f t="shared" si="0"/>
        <v/>
      </c>
      <c r="R8" s="167" t="str">
        <f t="shared" si="0"/>
        <v/>
      </c>
      <c r="S8" s="167" t="str">
        <f t="shared" si="0"/>
        <v/>
      </c>
      <c r="T8" s="177" t="str">
        <f t="shared" si="0"/>
        <v/>
      </c>
      <c r="U8" s="133">
        <f t="shared" si="1"/>
        <v>100</v>
      </c>
      <c r="V8" s="119">
        <f t="shared" si="12"/>
        <v>0</v>
      </c>
      <c r="W8" s="107">
        <f t="shared" si="13"/>
        <v>89.647000000000006</v>
      </c>
      <c r="X8" s="131">
        <f t="shared" si="14"/>
        <v>2.1079999999999899</v>
      </c>
      <c r="Y8" s="70">
        <f t="shared" si="11"/>
        <v>-10</v>
      </c>
      <c r="Z8" s="207">
        <f t="shared" si="4"/>
        <v>5</v>
      </c>
      <c r="AA8" s="120">
        <f t="shared" si="5"/>
        <v>9</v>
      </c>
      <c r="AB8" s="120">
        <f>IF($AA8="n/a","",IFERROR(COUNTIF($AA$2:$AA8,"="&amp;AA8),""))</f>
        <v>1</v>
      </c>
      <c r="AC8" s="120">
        <f>COUNTIF($Z$2:Z7,"&lt;"&amp;Z8)</f>
        <v>0</v>
      </c>
      <c r="AD8" s="130">
        <f t="shared" si="6"/>
        <v>100</v>
      </c>
      <c r="AE8" s="133">
        <f t="shared" si="7"/>
        <v>90</v>
      </c>
      <c r="AG8" s="359" t="s">
        <v>124</v>
      </c>
      <c r="AH8" s="414" t="s">
        <v>239</v>
      </c>
      <c r="AI8" s="415">
        <v>1.0593518518518517E-3</v>
      </c>
    </row>
    <row r="9" spans="1:35" x14ac:dyDescent="0.2">
      <c r="A9" s="437">
        <v>10</v>
      </c>
      <c r="B9" s="1" t="s">
        <v>190</v>
      </c>
      <c r="C9" s="1" t="str">
        <f t="shared" si="8"/>
        <v>hung do</v>
      </c>
      <c r="D9" s="1" t="s">
        <v>124</v>
      </c>
      <c r="E9" s="11" t="s">
        <v>191</v>
      </c>
      <c r="F9" s="11"/>
      <c r="G9" s="1" t="s">
        <v>192</v>
      </c>
      <c r="H9" s="167" t="str">
        <f t="shared" si="0"/>
        <v/>
      </c>
      <c r="I9" s="167" t="str">
        <f t="shared" si="0"/>
        <v/>
      </c>
      <c r="J9" s="167" t="str">
        <f t="shared" si="0"/>
        <v/>
      </c>
      <c r="K9" s="167" t="str">
        <f t="shared" si="0"/>
        <v/>
      </c>
      <c r="L9" s="167" t="str">
        <f t="shared" si="0"/>
        <v/>
      </c>
      <c r="M9" s="167" t="str">
        <f t="shared" si="0"/>
        <v/>
      </c>
      <c r="N9" s="167">
        <f t="shared" si="0"/>
        <v>100</v>
      </c>
      <c r="O9" s="167" t="str">
        <f t="shared" si="0"/>
        <v/>
      </c>
      <c r="P9" s="167" t="str">
        <f t="shared" si="0"/>
        <v/>
      </c>
      <c r="Q9" s="167" t="str">
        <f t="shared" si="0"/>
        <v/>
      </c>
      <c r="R9" s="167" t="str">
        <f t="shared" si="0"/>
        <v/>
      </c>
      <c r="S9" s="167" t="str">
        <f t="shared" si="0"/>
        <v/>
      </c>
      <c r="T9" s="177" t="str">
        <f t="shared" si="0"/>
        <v/>
      </c>
      <c r="U9" s="133">
        <f t="shared" si="1"/>
        <v>100</v>
      </c>
      <c r="V9" s="119">
        <f t="shared" si="12"/>
        <v>0</v>
      </c>
      <c r="W9" s="107">
        <f t="shared" si="13"/>
        <v>91.527999999999992</v>
      </c>
      <c r="X9" s="131">
        <f t="shared" si="14"/>
        <v>2.8269999999999982</v>
      </c>
      <c r="Y9" s="70">
        <f t="shared" si="11"/>
        <v>-10</v>
      </c>
      <c r="Z9" s="207">
        <f t="shared" si="4"/>
        <v>4</v>
      </c>
      <c r="AA9" s="120">
        <f t="shared" si="5"/>
        <v>7</v>
      </c>
      <c r="AB9" s="120">
        <f>IF($AA9="n/a","",IFERROR(COUNTIF($AA$2:$AA9,"="&amp;AA9),""))</f>
        <v>1</v>
      </c>
      <c r="AC9" s="120">
        <f>COUNTIF($Z$2:Z8,"&lt;"&amp;Z9)</f>
        <v>0</v>
      </c>
      <c r="AD9" s="130">
        <f t="shared" si="6"/>
        <v>100</v>
      </c>
      <c r="AE9" s="133">
        <f t="shared" si="7"/>
        <v>90</v>
      </c>
      <c r="AG9" s="356" t="s">
        <v>128</v>
      </c>
      <c r="AH9" s="416" t="s">
        <v>51</v>
      </c>
      <c r="AI9" s="417">
        <v>1.0619444444444444E-3</v>
      </c>
    </row>
    <row r="10" spans="1:35" x14ac:dyDescent="0.2">
      <c r="A10" s="437">
        <v>27</v>
      </c>
      <c r="B10" s="1" t="s">
        <v>193</v>
      </c>
      <c r="C10" s="1" t="str">
        <f t="shared" si="8"/>
        <v>steve williamsz</v>
      </c>
      <c r="D10" s="1" t="s">
        <v>21</v>
      </c>
      <c r="E10" s="11" t="s">
        <v>194</v>
      </c>
      <c r="F10" s="11"/>
      <c r="G10" s="1" t="s">
        <v>192</v>
      </c>
      <c r="H10" s="167" t="str">
        <f t="shared" si="0"/>
        <v/>
      </c>
      <c r="I10" s="167" t="str">
        <f t="shared" si="0"/>
        <v/>
      </c>
      <c r="J10" s="167" t="str">
        <f t="shared" si="0"/>
        <v/>
      </c>
      <c r="K10" s="167" t="str">
        <f t="shared" si="0"/>
        <v/>
      </c>
      <c r="L10" s="167" t="str">
        <f t="shared" si="0"/>
        <v/>
      </c>
      <c r="M10" s="167" t="str">
        <f t="shared" si="0"/>
        <v/>
      </c>
      <c r="N10" s="167" t="str">
        <f t="shared" si="0"/>
        <v/>
      </c>
      <c r="O10" s="167" t="str">
        <f t="shared" si="0"/>
        <v/>
      </c>
      <c r="P10" s="167" t="str">
        <f t="shared" si="0"/>
        <v/>
      </c>
      <c r="Q10" s="167">
        <f t="shared" si="0"/>
        <v>100</v>
      </c>
      <c r="R10" s="167" t="str">
        <f t="shared" si="0"/>
        <v/>
      </c>
      <c r="S10" s="167" t="str">
        <f t="shared" si="0"/>
        <v/>
      </c>
      <c r="T10" s="177" t="str">
        <f t="shared" si="0"/>
        <v/>
      </c>
      <c r="U10" s="133">
        <f t="shared" si="1"/>
        <v>100</v>
      </c>
      <c r="V10" s="119">
        <f t="shared" si="12"/>
        <v>0</v>
      </c>
      <c r="W10" s="107">
        <f t="shared" si="13"/>
        <v>94.348000000000013</v>
      </c>
      <c r="X10" s="131">
        <f t="shared" si="14"/>
        <v>1.8999999999962824E-2</v>
      </c>
      <c r="Y10" s="70">
        <f t="shared" si="11"/>
        <v>5</v>
      </c>
      <c r="Z10" s="207">
        <f t="shared" si="4"/>
        <v>2</v>
      </c>
      <c r="AA10" s="120">
        <f t="shared" si="5"/>
        <v>4</v>
      </c>
      <c r="AB10" s="120">
        <f>IF($AA10="n/a","",IFERROR(COUNTIF($AA$2:$AA10,"="&amp;AA10),""))</f>
        <v>1</v>
      </c>
      <c r="AC10" s="120">
        <f>COUNTIF($Z$2:Z9,"&lt;"&amp;Z10)</f>
        <v>0</v>
      </c>
      <c r="AD10" s="130">
        <f t="shared" si="6"/>
        <v>100</v>
      </c>
      <c r="AE10" s="133">
        <f t="shared" si="7"/>
        <v>105</v>
      </c>
      <c r="AG10" s="172" t="s">
        <v>41</v>
      </c>
      <c r="AH10" s="401" t="s">
        <v>71</v>
      </c>
      <c r="AI10" s="402">
        <v>1.0375810185185186E-3</v>
      </c>
    </row>
    <row r="11" spans="1:35" x14ac:dyDescent="0.2">
      <c r="A11" s="437">
        <v>62</v>
      </c>
      <c r="B11" s="1" t="s">
        <v>195</v>
      </c>
      <c r="C11" s="1" t="str">
        <f t="shared" si="8"/>
        <v>noel heritage</v>
      </c>
      <c r="D11" s="1" t="s">
        <v>41</v>
      </c>
      <c r="E11" s="11" t="s">
        <v>196</v>
      </c>
      <c r="F11" s="11"/>
      <c r="G11" s="1" t="s">
        <v>92</v>
      </c>
      <c r="H11" s="167" t="str">
        <f t="shared" si="0"/>
        <v/>
      </c>
      <c r="I11" s="167" t="str">
        <f t="shared" si="0"/>
        <v/>
      </c>
      <c r="J11" s="167" t="str">
        <f t="shared" si="0"/>
        <v/>
      </c>
      <c r="K11" s="167" t="str">
        <f t="shared" si="0"/>
        <v/>
      </c>
      <c r="L11" s="167">
        <f t="shared" si="0"/>
        <v>75</v>
      </c>
      <c r="M11" s="167" t="str">
        <f t="shared" si="0"/>
        <v/>
      </c>
      <c r="N11" s="167" t="str">
        <f t="shared" si="0"/>
        <v/>
      </c>
      <c r="O11" s="167" t="str">
        <f t="shared" si="0"/>
        <v/>
      </c>
      <c r="P11" s="167" t="str">
        <f t="shared" si="0"/>
        <v/>
      </c>
      <c r="Q11" s="167" t="str">
        <f t="shared" si="0"/>
        <v/>
      </c>
      <c r="R11" s="167" t="str">
        <f t="shared" si="0"/>
        <v/>
      </c>
      <c r="S11" s="167" t="str">
        <f t="shared" si="0"/>
        <v/>
      </c>
      <c r="T11" s="177" t="str">
        <f t="shared" si="0"/>
        <v/>
      </c>
      <c r="U11" s="133">
        <f t="shared" si="1"/>
        <v>75</v>
      </c>
      <c r="V11" s="119">
        <f t="shared" si="12"/>
        <v>-30</v>
      </c>
      <c r="W11" s="107">
        <f t="shared" si="13"/>
        <v>89.647000000000006</v>
      </c>
      <c r="X11" s="131">
        <f t="shared" si="14"/>
        <v>5.6000000000000085</v>
      </c>
      <c r="Y11" s="70">
        <f t="shared" si="11"/>
        <v>-10</v>
      </c>
      <c r="Z11" s="207">
        <f t="shared" si="4"/>
        <v>5</v>
      </c>
      <c r="AA11" s="120">
        <f t="shared" si="5"/>
        <v>9</v>
      </c>
      <c r="AB11" s="120">
        <f>IF($AA11="n/a","",IFERROR(COUNTIF($AA$2:$AA11,"="&amp;AA11),""))</f>
        <v>2</v>
      </c>
      <c r="AC11" s="120">
        <f>COUNTIF($Z$2:Z10,"&lt;"&amp;Z11)</f>
        <v>2</v>
      </c>
      <c r="AD11" s="130">
        <f t="shared" si="6"/>
        <v>45</v>
      </c>
      <c r="AE11" s="133">
        <f t="shared" si="7"/>
        <v>35</v>
      </c>
      <c r="AG11" s="173" t="s">
        <v>42</v>
      </c>
      <c r="AH11" s="403" t="s">
        <v>93</v>
      </c>
      <c r="AI11" s="404">
        <v>1.0341666666666667E-3</v>
      </c>
    </row>
    <row r="12" spans="1:35" x14ac:dyDescent="0.2">
      <c r="A12" s="437">
        <v>19</v>
      </c>
      <c r="B12" s="1" t="s">
        <v>197</v>
      </c>
      <c r="C12" s="1" t="str">
        <f t="shared" si="8"/>
        <v>peter dannock</v>
      </c>
      <c r="D12" s="1" t="s">
        <v>21</v>
      </c>
      <c r="E12" s="11" t="s">
        <v>198</v>
      </c>
      <c r="F12" s="11"/>
      <c r="G12" s="1" t="s">
        <v>107</v>
      </c>
      <c r="H12" s="167" t="str">
        <f t="shared" si="0"/>
        <v/>
      </c>
      <c r="I12" s="167" t="str">
        <f t="shared" si="0"/>
        <v/>
      </c>
      <c r="J12" s="167" t="str">
        <f t="shared" si="0"/>
        <v/>
      </c>
      <c r="K12" s="167" t="str">
        <f t="shared" si="0"/>
        <v/>
      </c>
      <c r="L12" s="167" t="str">
        <f t="shared" si="0"/>
        <v/>
      </c>
      <c r="M12" s="167" t="str">
        <f t="shared" si="0"/>
        <v/>
      </c>
      <c r="N12" s="167" t="str">
        <f t="shared" si="0"/>
        <v/>
      </c>
      <c r="O12" s="167" t="str">
        <f t="shared" si="0"/>
        <v/>
      </c>
      <c r="P12" s="167" t="str">
        <f t="shared" si="0"/>
        <v/>
      </c>
      <c r="Q12" s="167">
        <f t="shared" si="0"/>
        <v>75</v>
      </c>
      <c r="R12" s="167" t="str">
        <f t="shared" si="0"/>
        <v/>
      </c>
      <c r="S12" s="167" t="str">
        <f t="shared" si="0"/>
        <v/>
      </c>
      <c r="T12" s="177" t="str">
        <f t="shared" si="0"/>
        <v/>
      </c>
      <c r="U12" s="133">
        <f t="shared" si="1"/>
        <v>75</v>
      </c>
      <c r="V12" s="119">
        <f t="shared" si="12"/>
        <v>0</v>
      </c>
      <c r="W12" s="107">
        <f t="shared" si="13"/>
        <v>94.348000000000013</v>
      </c>
      <c r="X12" s="131">
        <f t="shared" si="14"/>
        <v>1.1179999999999666</v>
      </c>
      <c r="Y12" s="70">
        <f t="shared" si="11"/>
        <v>-5</v>
      </c>
      <c r="Z12" s="207">
        <f t="shared" si="4"/>
        <v>2</v>
      </c>
      <c r="AA12" s="120">
        <f t="shared" si="5"/>
        <v>4</v>
      </c>
      <c r="AB12" s="120">
        <f>IF($AA12="n/a","",IFERROR(COUNTIF($AA$2:$AA12,"="&amp;AA12),""))</f>
        <v>2</v>
      </c>
      <c r="AC12" s="120">
        <f>COUNTIF($Z$2:Z11,"&lt;"&amp;Z12)</f>
        <v>0</v>
      </c>
      <c r="AD12" s="130">
        <f t="shared" si="6"/>
        <v>75</v>
      </c>
      <c r="AE12" s="133">
        <f t="shared" si="7"/>
        <v>70</v>
      </c>
      <c r="AG12" s="174" t="s">
        <v>16</v>
      </c>
      <c r="AH12" s="405" t="s">
        <v>71</v>
      </c>
      <c r="AI12" s="406">
        <v>1.0092592592592592E-3</v>
      </c>
    </row>
    <row r="13" spans="1:35" x14ac:dyDescent="0.2">
      <c r="A13" s="437">
        <v>26</v>
      </c>
      <c r="B13" s="1" t="s">
        <v>199</v>
      </c>
      <c r="C13" s="1" t="str">
        <f t="shared" si="8"/>
        <v>robert downes</v>
      </c>
      <c r="D13" s="1" t="s">
        <v>128</v>
      </c>
      <c r="E13" s="11" t="s">
        <v>200</v>
      </c>
      <c r="F13" s="11"/>
      <c r="G13" s="1" t="s">
        <v>92</v>
      </c>
      <c r="H13" s="167" t="str">
        <f t="shared" si="0"/>
        <v/>
      </c>
      <c r="I13" s="167" t="str">
        <f t="shared" si="0"/>
        <v/>
      </c>
      <c r="J13" s="167" t="str">
        <f t="shared" si="0"/>
        <v/>
      </c>
      <c r="K13" s="167" t="str">
        <f t="shared" si="0"/>
        <v/>
      </c>
      <c r="L13" s="167" t="str">
        <f t="shared" si="0"/>
        <v/>
      </c>
      <c r="M13" s="167">
        <f t="shared" si="0"/>
        <v>100</v>
      </c>
      <c r="N13" s="167" t="str">
        <f t="shared" si="0"/>
        <v/>
      </c>
      <c r="O13" s="167" t="str">
        <f t="shared" si="0"/>
        <v/>
      </c>
      <c r="P13" s="167" t="str">
        <f t="shared" si="0"/>
        <v/>
      </c>
      <c r="Q13" s="167" t="str">
        <f t="shared" si="0"/>
        <v/>
      </c>
      <c r="R13" s="167" t="str">
        <f t="shared" si="0"/>
        <v/>
      </c>
      <c r="S13" s="167" t="str">
        <f t="shared" si="0"/>
        <v/>
      </c>
      <c r="T13" s="177" t="str">
        <f t="shared" si="0"/>
        <v/>
      </c>
      <c r="U13" s="133">
        <f t="shared" si="1"/>
        <v>100</v>
      </c>
      <c r="V13" s="119">
        <f t="shared" si="12"/>
        <v>-40</v>
      </c>
      <c r="W13" s="107">
        <f t="shared" si="13"/>
        <v>91.751999999999995</v>
      </c>
      <c r="X13" s="131">
        <f t="shared" si="14"/>
        <v>4.2930000000000064</v>
      </c>
      <c r="Y13" s="70">
        <f t="shared" si="11"/>
        <v>-10</v>
      </c>
      <c r="Z13" s="207">
        <f t="shared" si="4"/>
        <v>4</v>
      </c>
      <c r="AA13" s="120">
        <f t="shared" si="5"/>
        <v>8</v>
      </c>
      <c r="AB13" s="120">
        <f>IF($AA13="n/a","",IFERROR(COUNTIF($AA$2:$AA13,"="&amp;AA13),""))</f>
        <v>1</v>
      </c>
      <c r="AC13" s="120">
        <f>COUNTIF($Z$2:Z12,"&lt;"&amp;Z13)</f>
        <v>2</v>
      </c>
      <c r="AD13" s="130">
        <f t="shared" si="6"/>
        <v>60</v>
      </c>
      <c r="AE13" s="133">
        <f t="shared" si="7"/>
        <v>50</v>
      </c>
      <c r="AG13" s="175" t="s">
        <v>13</v>
      </c>
      <c r="AH13" s="56" t="s">
        <v>54</v>
      </c>
      <c r="AI13" s="407">
        <v>9.8364583333333333E-4</v>
      </c>
    </row>
    <row r="14" spans="1:35" ht="13.5" thickBot="1" x14ac:dyDescent="0.25">
      <c r="A14" s="437">
        <v>12</v>
      </c>
      <c r="B14" s="1" t="s">
        <v>201</v>
      </c>
      <c r="C14" s="1" t="str">
        <f t="shared" si="8"/>
        <v>ian vague</v>
      </c>
      <c r="D14" s="1" t="s">
        <v>124</v>
      </c>
      <c r="E14" s="11" t="s">
        <v>202</v>
      </c>
      <c r="F14" s="11"/>
      <c r="G14" s="1" t="s">
        <v>203</v>
      </c>
      <c r="H14" s="273" t="str">
        <f t="shared" si="0"/>
        <v/>
      </c>
      <c r="I14" s="273" t="str">
        <f t="shared" si="0"/>
        <v/>
      </c>
      <c r="J14" s="273" t="str">
        <f t="shared" si="0"/>
        <v/>
      </c>
      <c r="K14" s="273" t="str">
        <f t="shared" si="0"/>
        <v/>
      </c>
      <c r="L14" s="273" t="str">
        <f t="shared" si="0"/>
        <v/>
      </c>
      <c r="M14" s="273" t="str">
        <f t="shared" si="0"/>
        <v/>
      </c>
      <c r="N14" s="273">
        <f t="shared" si="0"/>
        <v>75</v>
      </c>
      <c r="O14" s="273" t="str">
        <f t="shared" si="0"/>
        <v/>
      </c>
      <c r="P14" s="273" t="str">
        <f t="shared" si="0"/>
        <v/>
      </c>
      <c r="Q14" s="273" t="str">
        <f t="shared" si="0"/>
        <v/>
      </c>
      <c r="R14" s="273" t="str">
        <f t="shared" si="0"/>
        <v/>
      </c>
      <c r="S14" s="273" t="str">
        <f t="shared" si="0"/>
        <v/>
      </c>
      <c r="T14" s="274" t="str">
        <f t="shared" si="0"/>
        <v/>
      </c>
      <c r="U14" s="133">
        <f t="shared" si="1"/>
        <v>75</v>
      </c>
      <c r="V14" s="119">
        <f t="shared" si="12"/>
        <v>-30</v>
      </c>
      <c r="W14" s="107">
        <f t="shared" si="13"/>
        <v>91.527999999999992</v>
      </c>
      <c r="X14" s="131">
        <f t="shared" si="14"/>
        <v>4.7860000000000014</v>
      </c>
      <c r="Y14" s="70">
        <f t="shared" si="11"/>
        <v>-10</v>
      </c>
      <c r="Z14" s="207">
        <f t="shared" si="4"/>
        <v>4</v>
      </c>
      <c r="AA14" s="120">
        <f t="shared" si="5"/>
        <v>7</v>
      </c>
      <c r="AB14" s="120">
        <f>IF($AA14="n/a","",IFERROR(COUNTIF($AA$2:$AA14,"="&amp;AA14),""))</f>
        <v>2</v>
      </c>
      <c r="AC14" s="120">
        <f>COUNTIF($Z$2:Z13,"&lt;"&amp;Z14)</f>
        <v>2</v>
      </c>
      <c r="AD14" s="130">
        <f t="shared" si="6"/>
        <v>45</v>
      </c>
      <c r="AE14" s="133">
        <f t="shared" si="7"/>
        <v>35</v>
      </c>
      <c r="AG14" s="176" t="s">
        <v>14</v>
      </c>
      <c r="AH14" s="408" t="s">
        <v>81</v>
      </c>
      <c r="AI14" s="409">
        <v>9.4504629629629626E-4</v>
      </c>
    </row>
    <row r="15" spans="1:35" x14ac:dyDescent="0.2">
      <c r="A15" s="437">
        <v>41</v>
      </c>
      <c r="B15" s="1" t="s">
        <v>204</v>
      </c>
      <c r="C15" s="1" t="str">
        <f t="shared" si="8"/>
        <v>max lloyd</v>
      </c>
      <c r="D15" s="1" t="s">
        <v>21</v>
      </c>
      <c r="E15" s="11" t="s">
        <v>205</v>
      </c>
      <c r="F15" s="11"/>
      <c r="G15" s="1" t="s">
        <v>111</v>
      </c>
      <c r="H15" s="167" t="str">
        <f t="shared" si="0"/>
        <v/>
      </c>
      <c r="I15" s="167" t="str">
        <f t="shared" si="0"/>
        <v/>
      </c>
      <c r="J15" s="167" t="str">
        <f t="shared" si="0"/>
        <v/>
      </c>
      <c r="K15" s="167" t="str">
        <f t="shared" si="0"/>
        <v/>
      </c>
      <c r="L15" s="167" t="str">
        <f t="shared" si="0"/>
        <v/>
      </c>
      <c r="M15" s="167" t="str">
        <f t="shared" si="0"/>
        <v/>
      </c>
      <c r="N15" s="167" t="str">
        <f t="shared" si="0"/>
        <v/>
      </c>
      <c r="O15" s="167" t="str">
        <f t="shared" si="0"/>
        <v/>
      </c>
      <c r="P15" s="167" t="str">
        <f t="shared" si="0"/>
        <v/>
      </c>
      <c r="Q15" s="167">
        <f t="shared" si="0"/>
        <v>60</v>
      </c>
      <c r="R15" s="167" t="str">
        <f t="shared" si="0"/>
        <v/>
      </c>
      <c r="S15" s="167" t="str">
        <f t="shared" si="0"/>
        <v/>
      </c>
      <c r="T15" s="177" t="str">
        <f t="shared" si="0"/>
        <v/>
      </c>
      <c r="U15" s="133">
        <f t="shared" si="1"/>
        <v>60</v>
      </c>
      <c r="V15" s="119">
        <f t="shared" si="12"/>
        <v>0</v>
      </c>
      <c r="W15" s="107">
        <f t="shared" si="13"/>
        <v>94.348000000000013</v>
      </c>
      <c r="X15" s="131">
        <f t="shared" si="14"/>
        <v>2.2749999999999773</v>
      </c>
      <c r="Y15" s="70">
        <f t="shared" si="11"/>
        <v>-10</v>
      </c>
      <c r="Z15" s="207">
        <f t="shared" si="4"/>
        <v>2</v>
      </c>
      <c r="AA15" s="120">
        <f t="shared" si="5"/>
        <v>4</v>
      </c>
      <c r="AB15" s="120">
        <f>IF($AA15="n/a","",IFERROR(COUNTIF($AA$2:$AA15,"="&amp;AA15),""))</f>
        <v>3</v>
      </c>
      <c r="AC15" s="120">
        <f>COUNTIF($Z$2:Z14,"&lt;"&amp;Z15)</f>
        <v>0</v>
      </c>
      <c r="AD15" s="130">
        <f t="shared" si="6"/>
        <v>60</v>
      </c>
      <c r="AE15" s="133">
        <f t="shared" si="7"/>
        <v>50</v>
      </c>
    </row>
    <row r="16" spans="1:35" x14ac:dyDescent="0.2">
      <c r="A16" s="437">
        <v>77</v>
      </c>
      <c r="B16" s="1" t="s">
        <v>206</v>
      </c>
      <c r="C16" s="1" t="str">
        <f t="shared" si="8"/>
        <v>simeon ouzas</v>
      </c>
      <c r="D16" s="1" t="s">
        <v>5</v>
      </c>
      <c r="E16" s="11" t="s">
        <v>207</v>
      </c>
      <c r="F16" s="11"/>
      <c r="G16" s="1" t="s">
        <v>107</v>
      </c>
      <c r="H16" s="167" t="str">
        <f t="shared" si="0"/>
        <v/>
      </c>
      <c r="I16" s="167" t="str">
        <f t="shared" si="0"/>
        <v/>
      </c>
      <c r="J16" s="167" t="str">
        <f t="shared" si="0"/>
        <v/>
      </c>
      <c r="K16" s="167" t="str">
        <f t="shared" si="0"/>
        <v/>
      </c>
      <c r="L16" s="167" t="str">
        <f t="shared" si="0"/>
        <v/>
      </c>
      <c r="M16" s="167" t="str">
        <f t="shared" si="0"/>
        <v/>
      </c>
      <c r="N16" s="167" t="str">
        <f t="shared" si="0"/>
        <v/>
      </c>
      <c r="O16" s="167" t="str">
        <f t="shared" si="0"/>
        <v/>
      </c>
      <c r="P16" s="167" t="str">
        <f t="shared" si="0"/>
        <v/>
      </c>
      <c r="Q16" s="167" t="str">
        <f t="shared" si="0"/>
        <v/>
      </c>
      <c r="R16" s="167" t="str">
        <f t="shared" si="0"/>
        <v/>
      </c>
      <c r="S16" s="167">
        <f t="shared" si="0"/>
        <v>100</v>
      </c>
      <c r="T16" s="177" t="str">
        <f t="shared" si="0"/>
        <v/>
      </c>
      <c r="U16" s="133">
        <f t="shared" si="1"/>
        <v>100</v>
      </c>
      <c r="V16" s="119">
        <f t="shared" si="12"/>
        <v>0</v>
      </c>
      <c r="W16" s="107">
        <f t="shared" si="13"/>
        <v>95.12</v>
      </c>
      <c r="X16" s="131">
        <f t="shared" si="14"/>
        <v>1.5889999999999986</v>
      </c>
      <c r="Y16" s="70">
        <f t="shared" si="11"/>
        <v>-5</v>
      </c>
      <c r="Z16" s="207">
        <f t="shared" si="4"/>
        <v>1</v>
      </c>
      <c r="AA16" s="120">
        <f t="shared" si="5"/>
        <v>2</v>
      </c>
      <c r="AB16" s="120">
        <f>IF($AA16="n/a","",IFERROR(COUNTIF($AA$2:$AA16,"="&amp;AA16),""))</f>
        <v>1</v>
      </c>
      <c r="AC16" s="120">
        <f>COUNTIF($Z$2:Z15,"&lt;"&amp;Z16)</f>
        <v>0</v>
      </c>
      <c r="AD16" s="130">
        <f t="shared" si="6"/>
        <v>100</v>
      </c>
      <c r="AE16" s="133">
        <f t="shared" si="7"/>
        <v>95</v>
      </c>
    </row>
    <row r="17" spans="1:31" x14ac:dyDescent="0.2">
      <c r="A17" s="437">
        <v>36</v>
      </c>
      <c r="B17" s="1" t="s">
        <v>208</v>
      </c>
      <c r="C17" s="1" t="str">
        <f t="shared" si="8"/>
        <v>andrew potter</v>
      </c>
      <c r="D17" s="1" t="s">
        <v>41</v>
      </c>
      <c r="E17" s="11" t="s">
        <v>209</v>
      </c>
      <c r="F17" s="11"/>
      <c r="G17" s="1" t="s">
        <v>203</v>
      </c>
      <c r="H17" s="277" t="str">
        <f t="shared" si="0"/>
        <v/>
      </c>
      <c r="I17" s="277" t="str">
        <f t="shared" si="0"/>
        <v/>
      </c>
      <c r="J17" s="277" t="str">
        <f t="shared" si="0"/>
        <v/>
      </c>
      <c r="K17" s="277" t="str">
        <f t="shared" si="0"/>
        <v/>
      </c>
      <c r="L17" s="277">
        <f t="shared" si="0"/>
        <v>60</v>
      </c>
      <c r="M17" s="277" t="str">
        <f t="shared" si="0"/>
        <v/>
      </c>
      <c r="N17" s="277" t="str">
        <f t="shared" si="0"/>
        <v/>
      </c>
      <c r="O17" s="277" t="str">
        <f t="shared" si="0"/>
        <v/>
      </c>
      <c r="P17" s="277" t="str">
        <f t="shared" si="0"/>
        <v/>
      </c>
      <c r="Q17" s="277" t="str">
        <f t="shared" si="0"/>
        <v/>
      </c>
      <c r="R17" s="277" t="str">
        <f t="shared" si="0"/>
        <v/>
      </c>
      <c r="S17" s="277" t="str">
        <f t="shared" si="0"/>
        <v/>
      </c>
      <c r="T17" s="278" t="str">
        <f t="shared" si="0"/>
        <v/>
      </c>
      <c r="U17" s="133">
        <f t="shared" si="1"/>
        <v>60</v>
      </c>
      <c r="V17" s="119">
        <f t="shared" si="12"/>
        <v>-45</v>
      </c>
      <c r="W17" s="107">
        <f t="shared" si="13"/>
        <v>89.647000000000006</v>
      </c>
      <c r="X17" s="131">
        <f t="shared" si="14"/>
        <v>8.3929999999999865</v>
      </c>
      <c r="Y17" s="70">
        <f t="shared" si="11"/>
        <v>-10</v>
      </c>
      <c r="Z17" s="207">
        <f t="shared" si="4"/>
        <v>5</v>
      </c>
      <c r="AA17" s="120">
        <f t="shared" si="5"/>
        <v>9</v>
      </c>
      <c r="AB17" s="120">
        <f>IF($AA17="n/a","",IFERROR(COUNTIF($AA$2:$AA17,"="&amp;AA17),""))</f>
        <v>3</v>
      </c>
      <c r="AC17" s="120">
        <f>COUNTIF($Z$2:Z16,"&lt;"&amp;Z17)</f>
        <v>7</v>
      </c>
      <c r="AD17" s="130">
        <f t="shared" si="6"/>
        <v>15</v>
      </c>
      <c r="AE17" s="133">
        <f t="shared" si="7"/>
        <v>5</v>
      </c>
    </row>
    <row r="18" spans="1:31" x14ac:dyDescent="0.2">
      <c r="A18" s="437">
        <v>99</v>
      </c>
      <c r="B18" s="1" t="s">
        <v>210</v>
      </c>
      <c r="C18" s="1" t="str">
        <f t="shared" si="8"/>
        <v>adrian zadro</v>
      </c>
      <c r="D18" s="1" t="s">
        <v>5</v>
      </c>
      <c r="E18" s="11" t="s">
        <v>211</v>
      </c>
      <c r="F18" s="11"/>
      <c r="G18" s="1" t="s">
        <v>192</v>
      </c>
      <c r="H18" s="167" t="str">
        <f t="shared" ref="H18:T29" si="15">IF($D18=H$1,$U18,"")</f>
        <v/>
      </c>
      <c r="I18" s="167" t="str">
        <f t="shared" si="15"/>
        <v/>
      </c>
      <c r="J18" s="167" t="str">
        <f t="shared" si="15"/>
        <v/>
      </c>
      <c r="K18" s="167" t="str">
        <f t="shared" si="15"/>
        <v/>
      </c>
      <c r="L18" s="167" t="str">
        <f t="shared" si="15"/>
        <v/>
      </c>
      <c r="M18" s="167" t="str">
        <f t="shared" si="15"/>
        <v/>
      </c>
      <c r="N18" s="167" t="str">
        <f t="shared" si="15"/>
        <v/>
      </c>
      <c r="O18" s="167" t="str">
        <f t="shared" si="15"/>
        <v/>
      </c>
      <c r="P18" s="167" t="str">
        <f t="shared" si="15"/>
        <v/>
      </c>
      <c r="Q18" s="167" t="str">
        <f t="shared" si="15"/>
        <v/>
      </c>
      <c r="R18" s="167" t="str">
        <f t="shared" si="15"/>
        <v/>
      </c>
      <c r="S18" s="167">
        <f t="shared" si="15"/>
        <v>75</v>
      </c>
      <c r="T18" s="177" t="str">
        <f t="shared" si="15"/>
        <v/>
      </c>
      <c r="U18" s="133">
        <f t="shared" si="1"/>
        <v>75</v>
      </c>
      <c r="V18" s="119">
        <f t="shared" si="12"/>
        <v>0</v>
      </c>
      <c r="W18" s="107">
        <f t="shared" si="13"/>
        <v>95.12</v>
      </c>
      <c r="X18" s="131">
        <f t="shared" si="14"/>
        <v>3.2090000000000032</v>
      </c>
      <c r="Y18" s="70">
        <f t="shared" si="11"/>
        <v>-10</v>
      </c>
      <c r="Z18" s="207">
        <f t="shared" si="4"/>
        <v>1</v>
      </c>
      <c r="AA18" s="120">
        <f t="shared" si="5"/>
        <v>2</v>
      </c>
      <c r="AB18" s="120">
        <f>IF($AA18="n/a","",IFERROR(COUNTIF($AA$2:$AA18,"="&amp;AA18),""))</f>
        <v>2</v>
      </c>
      <c r="AC18" s="120">
        <f>COUNTIF($Z$2:Z17,"&lt;"&amp;Z18)</f>
        <v>0</v>
      </c>
      <c r="AD18" s="130">
        <f t="shared" si="6"/>
        <v>75</v>
      </c>
      <c r="AE18" s="133">
        <f t="shared" si="7"/>
        <v>65</v>
      </c>
    </row>
    <row r="19" spans="1:31" x14ac:dyDescent="0.2">
      <c r="A19" s="437">
        <v>17</v>
      </c>
      <c r="B19" s="1" t="s">
        <v>212</v>
      </c>
      <c r="C19" s="1" t="str">
        <f t="shared" si="8"/>
        <v>craig baird</v>
      </c>
      <c r="D19" s="1" t="s">
        <v>4</v>
      </c>
      <c r="E19" s="11" t="s">
        <v>213</v>
      </c>
      <c r="F19" s="11"/>
      <c r="G19" s="1" t="s">
        <v>111</v>
      </c>
      <c r="H19" s="167" t="str">
        <f t="shared" si="15"/>
        <v/>
      </c>
      <c r="I19" s="167" t="str">
        <f t="shared" si="15"/>
        <v/>
      </c>
      <c r="J19" s="167" t="str">
        <f t="shared" si="15"/>
        <v/>
      </c>
      <c r="K19" s="167" t="str">
        <f t="shared" si="15"/>
        <v/>
      </c>
      <c r="L19" s="167" t="str">
        <f t="shared" si="15"/>
        <v/>
      </c>
      <c r="M19" s="167" t="str">
        <f t="shared" si="15"/>
        <v/>
      </c>
      <c r="N19" s="167" t="str">
        <f t="shared" si="15"/>
        <v/>
      </c>
      <c r="O19" s="167" t="str">
        <f t="shared" si="15"/>
        <v/>
      </c>
      <c r="P19" s="167">
        <f t="shared" si="15"/>
        <v>100</v>
      </c>
      <c r="Q19" s="167" t="str">
        <f t="shared" si="15"/>
        <v/>
      </c>
      <c r="R19" s="167" t="str">
        <f t="shared" si="15"/>
        <v/>
      </c>
      <c r="S19" s="167" t="str">
        <f t="shared" si="15"/>
        <v/>
      </c>
      <c r="T19" s="177" t="str">
        <f t="shared" si="15"/>
        <v/>
      </c>
      <c r="U19" s="133">
        <f t="shared" si="1"/>
        <v>100</v>
      </c>
      <c r="V19" s="119">
        <f t="shared" si="12"/>
        <v>-85</v>
      </c>
      <c r="W19" s="107">
        <f t="shared" si="13"/>
        <v>91.527999999999992</v>
      </c>
      <c r="X19" s="131">
        <f t="shared" si="14"/>
        <v>7.3850000000000051</v>
      </c>
      <c r="Y19" s="70">
        <f t="shared" si="11"/>
        <v>-10</v>
      </c>
      <c r="Z19" s="207">
        <f t="shared" si="4"/>
        <v>3</v>
      </c>
      <c r="AA19" s="120">
        <f t="shared" si="5"/>
        <v>5</v>
      </c>
      <c r="AB19" s="120">
        <f>IF($AA19="n/a","",IFERROR(COUNTIF($AA$2:$AA19,"="&amp;AA19),""))</f>
        <v>1</v>
      </c>
      <c r="AC19" s="120">
        <f>COUNTIF($Z$2:Z18,"&lt;"&amp;Z19)</f>
        <v>5</v>
      </c>
      <c r="AD19" s="130">
        <f t="shared" si="6"/>
        <v>15</v>
      </c>
      <c r="AE19" s="133">
        <f t="shared" si="7"/>
        <v>5</v>
      </c>
    </row>
    <row r="20" spans="1:31" x14ac:dyDescent="0.2">
      <c r="A20" s="437">
        <v>5</v>
      </c>
      <c r="B20" s="1" t="s">
        <v>214</v>
      </c>
      <c r="C20" s="1" t="str">
        <f t="shared" si="8"/>
        <v>john reid</v>
      </c>
      <c r="D20" s="1" t="s">
        <v>91</v>
      </c>
      <c r="E20" s="11" t="s">
        <v>215</v>
      </c>
      <c r="F20" s="11"/>
      <c r="G20" s="1" t="s">
        <v>177</v>
      </c>
      <c r="H20" s="167" t="str">
        <f t="shared" si="15"/>
        <v/>
      </c>
      <c r="I20" s="167" t="str">
        <f t="shared" si="15"/>
        <v/>
      </c>
      <c r="J20" s="167" t="str">
        <f t="shared" si="15"/>
        <v/>
      </c>
      <c r="K20" s="167" t="str">
        <f t="shared" si="15"/>
        <v/>
      </c>
      <c r="L20" s="167" t="str">
        <f t="shared" si="15"/>
        <v/>
      </c>
      <c r="M20" s="167" t="str">
        <f t="shared" si="15"/>
        <v/>
      </c>
      <c r="N20" s="167" t="str">
        <f t="shared" si="15"/>
        <v/>
      </c>
      <c r="O20" s="167" t="str">
        <f t="shared" si="15"/>
        <v/>
      </c>
      <c r="P20" s="167" t="str">
        <f t="shared" si="15"/>
        <v/>
      </c>
      <c r="Q20" s="167" t="str">
        <f t="shared" si="15"/>
        <v/>
      </c>
      <c r="R20" s="167" t="str">
        <f t="shared" si="15"/>
        <v/>
      </c>
      <c r="S20" s="167" t="str">
        <f t="shared" si="15"/>
        <v/>
      </c>
      <c r="T20" s="177" t="str">
        <f t="shared" si="15"/>
        <v/>
      </c>
      <c r="U20" s="133">
        <f t="shared" si="1"/>
        <v>0</v>
      </c>
      <c r="V20" s="119"/>
      <c r="W20" s="107"/>
      <c r="X20" s="131"/>
      <c r="Y20" s="70"/>
      <c r="Z20" s="207" t="str">
        <f t="shared" si="4"/>
        <v>n/a</v>
      </c>
      <c r="AA20" s="120" t="str">
        <f t="shared" si="5"/>
        <v>n/a</v>
      </c>
      <c r="AB20" s="120" t="str">
        <f>IF($AA20="n/a","",IFERROR(COUNTIF($AA$2:$AA20,"="&amp;AA20),""))</f>
        <v/>
      </c>
      <c r="AC20" s="120">
        <f>COUNTIF($Z$2:Z19,"&lt;"&amp;Z20)</f>
        <v>0</v>
      </c>
      <c r="AD20" s="130">
        <f t="shared" si="6"/>
        <v>0</v>
      </c>
      <c r="AE20" s="133">
        <f t="shared" si="7"/>
        <v>0</v>
      </c>
    </row>
    <row r="21" spans="1:31" x14ac:dyDescent="0.2">
      <c r="A21" s="437">
        <v>68</v>
      </c>
      <c r="B21" s="1" t="s">
        <v>216</v>
      </c>
      <c r="C21" s="1" t="str">
        <f t="shared" si="8"/>
        <v>craig girvan</v>
      </c>
      <c r="D21" s="1" t="s">
        <v>124</v>
      </c>
      <c r="E21" s="11" t="s">
        <v>217</v>
      </c>
      <c r="F21" s="11"/>
      <c r="G21" s="1" t="s">
        <v>218</v>
      </c>
      <c r="H21" s="167" t="str">
        <f t="shared" si="15"/>
        <v/>
      </c>
      <c r="I21" s="167" t="str">
        <f t="shared" si="15"/>
        <v/>
      </c>
      <c r="J21" s="167" t="str">
        <f t="shared" si="15"/>
        <v/>
      </c>
      <c r="K21" s="167" t="str">
        <f t="shared" si="15"/>
        <v/>
      </c>
      <c r="L21" s="167" t="str">
        <f t="shared" si="15"/>
        <v/>
      </c>
      <c r="M21" s="167" t="str">
        <f t="shared" si="15"/>
        <v/>
      </c>
      <c r="N21" s="167">
        <f t="shared" si="15"/>
        <v>60</v>
      </c>
      <c r="O21" s="167" t="str">
        <f t="shared" si="15"/>
        <v/>
      </c>
      <c r="P21" s="167" t="str">
        <f t="shared" si="15"/>
        <v/>
      </c>
      <c r="Q21" s="167" t="str">
        <f t="shared" si="15"/>
        <v/>
      </c>
      <c r="R21" s="167" t="str">
        <f t="shared" si="15"/>
        <v/>
      </c>
      <c r="S21" s="167" t="str">
        <f t="shared" si="15"/>
        <v/>
      </c>
      <c r="T21" s="177" t="str">
        <f t="shared" si="15"/>
        <v/>
      </c>
      <c r="U21" s="133">
        <f t="shared" si="1"/>
        <v>60</v>
      </c>
      <c r="V21" s="119">
        <f t="shared" si="12"/>
        <v>-45</v>
      </c>
      <c r="W21" s="107">
        <f>IFERROR(VLOOKUP(D21,BenchmarksRd1,3,0)*86400,"")</f>
        <v>91.527999999999992</v>
      </c>
      <c r="X21" s="131">
        <f t="shared" si="14"/>
        <v>7.4890000000000043</v>
      </c>
      <c r="Y21" s="70">
        <f t="shared" si="11"/>
        <v>-10</v>
      </c>
      <c r="Z21" s="207">
        <f t="shared" si="4"/>
        <v>4</v>
      </c>
      <c r="AA21" s="120">
        <f t="shared" si="5"/>
        <v>7</v>
      </c>
      <c r="AB21" s="120">
        <f>IF($AA21="n/a","",IFERROR(COUNTIF($AA$2:$AA21,"="&amp;AA21),""))</f>
        <v>3</v>
      </c>
      <c r="AC21" s="120">
        <f>COUNTIF($Z$2:Z20,"&lt;"&amp;Z21)</f>
        <v>6</v>
      </c>
      <c r="AD21" s="130">
        <f t="shared" si="6"/>
        <v>15</v>
      </c>
      <c r="AE21" s="133">
        <f t="shared" si="7"/>
        <v>5</v>
      </c>
    </row>
    <row r="22" spans="1:31" x14ac:dyDescent="0.2">
      <c r="A22" s="437">
        <v>48</v>
      </c>
      <c r="B22" s="1" t="s">
        <v>219</v>
      </c>
      <c r="C22" s="1" t="str">
        <f t="shared" si="8"/>
        <v>wayne scanlan</v>
      </c>
      <c r="D22" s="1" t="s">
        <v>91</v>
      </c>
      <c r="E22" s="11" t="s">
        <v>220</v>
      </c>
      <c r="F22" s="11"/>
      <c r="G22" s="1" t="s">
        <v>107</v>
      </c>
      <c r="H22" s="273" t="str">
        <f t="shared" si="15"/>
        <v/>
      </c>
      <c r="I22" s="273" t="str">
        <f t="shared" si="15"/>
        <v/>
      </c>
      <c r="J22" s="273" t="str">
        <f t="shared" si="15"/>
        <v/>
      </c>
      <c r="K22" s="273" t="str">
        <f t="shared" si="15"/>
        <v/>
      </c>
      <c r="L22" s="273" t="str">
        <f t="shared" si="15"/>
        <v/>
      </c>
      <c r="M22" s="273" t="str">
        <f t="shared" si="15"/>
        <v/>
      </c>
      <c r="N22" s="273" t="str">
        <f t="shared" si="15"/>
        <v/>
      </c>
      <c r="O22" s="273" t="str">
        <f t="shared" si="15"/>
        <v/>
      </c>
      <c r="P22" s="273" t="str">
        <f t="shared" si="15"/>
        <v/>
      </c>
      <c r="Q22" s="273" t="str">
        <f t="shared" si="15"/>
        <v/>
      </c>
      <c r="R22" s="273" t="str">
        <f t="shared" si="15"/>
        <v/>
      </c>
      <c r="S22" s="273" t="str">
        <f t="shared" si="15"/>
        <v/>
      </c>
      <c r="T22" s="274" t="str">
        <f t="shared" si="15"/>
        <v/>
      </c>
      <c r="U22" s="133">
        <f t="shared" si="1"/>
        <v>0</v>
      </c>
      <c r="V22" s="119"/>
      <c r="W22" s="107"/>
      <c r="X22" s="131"/>
      <c r="Y22" s="70"/>
      <c r="Z22" s="207" t="str">
        <f t="shared" ref="Z22" si="16">IFERROR(VLOOKUP(D22,Class2019,4,0),"n/a")</f>
        <v>n/a</v>
      </c>
      <c r="AA22" s="120" t="str">
        <f t="shared" ref="AA22" si="17">IFERROR(VLOOKUP(D22,Class2019,3,0),"n/a")</f>
        <v>n/a</v>
      </c>
      <c r="AB22" s="120" t="str">
        <f>IF($AA22="n/a","",IFERROR(COUNTIF($AA$2:$AA22,"="&amp;AA22),""))</f>
        <v/>
      </c>
      <c r="AC22" s="120">
        <f>COUNTIF($Z$2:Z20,"&lt;"&amp;Z22)</f>
        <v>0</v>
      </c>
      <c r="AD22" s="130">
        <f t="shared" ref="AD22" si="18">IF($AA22="n/a",0,IFERROR(VLOOKUP(AB22+AC22,Points2019,2,0),15))</f>
        <v>0</v>
      </c>
      <c r="AE22" s="133">
        <f t="shared" ref="AE22" si="19">(U22+V22+Y22)</f>
        <v>0</v>
      </c>
    </row>
    <row r="23" spans="1:31" x14ac:dyDescent="0.2">
      <c r="A23" s="437">
        <v>41</v>
      </c>
      <c r="B23" s="1" t="s">
        <v>221</v>
      </c>
      <c r="C23" s="1" t="str">
        <f t="shared" si="8"/>
        <v>john downes</v>
      </c>
      <c r="D23" s="1" t="s">
        <v>5</v>
      </c>
      <c r="E23" s="11" t="s">
        <v>222</v>
      </c>
      <c r="F23" s="11"/>
      <c r="G23" s="1" t="s">
        <v>223</v>
      </c>
      <c r="H23" s="273" t="str">
        <f t="shared" si="15"/>
        <v/>
      </c>
      <c r="I23" s="273" t="str">
        <f t="shared" si="15"/>
        <v/>
      </c>
      <c r="J23" s="273" t="str">
        <f t="shared" si="15"/>
        <v/>
      </c>
      <c r="K23" s="273" t="str">
        <f t="shared" si="15"/>
        <v/>
      </c>
      <c r="L23" s="273" t="str">
        <f t="shared" si="15"/>
        <v/>
      </c>
      <c r="M23" s="273" t="str">
        <f t="shared" si="15"/>
        <v/>
      </c>
      <c r="N23" s="273" t="str">
        <f t="shared" si="15"/>
        <v/>
      </c>
      <c r="O23" s="273" t="str">
        <f t="shared" si="15"/>
        <v/>
      </c>
      <c r="P23" s="273" t="str">
        <f t="shared" si="15"/>
        <v/>
      </c>
      <c r="Q23" s="273" t="str">
        <f t="shared" si="15"/>
        <v/>
      </c>
      <c r="R23" s="273" t="str">
        <f t="shared" si="15"/>
        <v/>
      </c>
      <c r="S23" s="273">
        <f t="shared" si="15"/>
        <v>60</v>
      </c>
      <c r="T23" s="274" t="str">
        <f t="shared" si="15"/>
        <v/>
      </c>
      <c r="U23" s="133">
        <f t="shared" si="1"/>
        <v>60</v>
      </c>
      <c r="V23" s="119">
        <f t="shared" si="12"/>
        <v>0</v>
      </c>
      <c r="W23" s="107">
        <f>IFERROR(VLOOKUP(D23,BenchmarksRd1,3,0)*86400,"")</f>
        <v>95.12</v>
      </c>
      <c r="X23" s="131">
        <f t="shared" si="14"/>
        <v>5.2169999999999987</v>
      </c>
      <c r="Y23" s="70">
        <f t="shared" si="11"/>
        <v>-10</v>
      </c>
      <c r="Z23" s="207">
        <f t="shared" si="4"/>
        <v>1</v>
      </c>
      <c r="AA23" s="120">
        <f t="shared" si="5"/>
        <v>2</v>
      </c>
      <c r="AB23" s="120">
        <f>IF($AA23="n/a","",IFERROR(COUNTIF($AA$2:$AA23,"="&amp;AA23),""))</f>
        <v>3</v>
      </c>
      <c r="AC23" s="120">
        <f>COUNTIF($Z$2:Z21,"&lt;"&amp;Z23)</f>
        <v>0</v>
      </c>
      <c r="AD23" s="130">
        <f t="shared" si="6"/>
        <v>60</v>
      </c>
      <c r="AE23" s="133">
        <f t="shared" si="7"/>
        <v>50</v>
      </c>
    </row>
    <row r="24" spans="1:31" x14ac:dyDescent="0.2">
      <c r="A24" s="437">
        <v>1</v>
      </c>
      <c r="B24" s="1" t="s">
        <v>224</v>
      </c>
      <c r="C24" s="1" t="str">
        <f t="shared" si="8"/>
        <v>peter whitaker</v>
      </c>
      <c r="D24" s="1" t="s">
        <v>91</v>
      </c>
      <c r="E24" s="11" t="s">
        <v>225</v>
      </c>
      <c r="F24" s="11"/>
      <c r="G24" s="1" t="s">
        <v>218</v>
      </c>
      <c r="H24" s="167" t="str">
        <f t="shared" si="15"/>
        <v/>
      </c>
      <c r="I24" s="167" t="str">
        <f t="shared" si="15"/>
        <v/>
      </c>
      <c r="J24" s="167" t="str">
        <f t="shared" si="15"/>
        <v/>
      </c>
      <c r="K24" s="167" t="str">
        <f t="shared" si="15"/>
        <v/>
      </c>
      <c r="L24" s="167" t="str">
        <f t="shared" si="15"/>
        <v/>
      </c>
      <c r="M24" s="167" t="str">
        <f t="shared" si="15"/>
        <v/>
      </c>
      <c r="N24" s="167" t="str">
        <f t="shared" si="15"/>
        <v/>
      </c>
      <c r="O24" s="167" t="str">
        <f t="shared" si="15"/>
        <v/>
      </c>
      <c r="P24" s="167" t="str">
        <f t="shared" si="15"/>
        <v/>
      </c>
      <c r="Q24" s="167" t="str">
        <f t="shared" si="15"/>
        <v/>
      </c>
      <c r="R24" s="167" t="str">
        <f t="shared" si="15"/>
        <v/>
      </c>
      <c r="S24" s="167" t="str">
        <f t="shared" si="15"/>
        <v/>
      </c>
      <c r="T24" s="177" t="str">
        <f t="shared" si="15"/>
        <v/>
      </c>
      <c r="U24" s="133">
        <f t="shared" si="1"/>
        <v>0</v>
      </c>
      <c r="V24" s="119"/>
      <c r="W24" s="107"/>
      <c r="X24" s="131"/>
      <c r="Y24" s="70"/>
      <c r="Z24" s="207" t="str">
        <f t="shared" si="4"/>
        <v>n/a</v>
      </c>
      <c r="AA24" s="120" t="str">
        <f t="shared" si="5"/>
        <v>n/a</v>
      </c>
      <c r="AB24" s="120" t="str">
        <f>IF($AA24="n/a","",IFERROR(COUNTIF($AA$2:$AA24,"="&amp;AA24),""))</f>
        <v/>
      </c>
      <c r="AC24" s="120">
        <f>COUNTIF($Z$2:Z23,"&lt;"&amp;Z24)</f>
        <v>0</v>
      </c>
      <c r="AD24" s="130">
        <f t="shared" si="6"/>
        <v>0</v>
      </c>
      <c r="AE24" s="133">
        <f t="shared" si="7"/>
        <v>0</v>
      </c>
    </row>
    <row r="25" spans="1:31" x14ac:dyDescent="0.2">
      <c r="A25" s="437">
        <v>56</v>
      </c>
      <c r="B25" s="1" t="s">
        <v>226</v>
      </c>
      <c r="C25" s="1" t="str">
        <f t="shared" si="8"/>
        <v>john mcbreen</v>
      </c>
      <c r="D25" s="1" t="s">
        <v>40</v>
      </c>
      <c r="E25" s="11" t="s">
        <v>227</v>
      </c>
      <c r="F25" s="11"/>
      <c r="G25" s="1" t="s">
        <v>203</v>
      </c>
      <c r="H25" s="167" t="str">
        <f t="shared" si="15"/>
        <v/>
      </c>
      <c r="I25" s="167" t="str">
        <f t="shared" si="15"/>
        <v/>
      </c>
      <c r="J25" s="167" t="str">
        <f t="shared" si="15"/>
        <v/>
      </c>
      <c r="K25" s="167" t="str">
        <f t="shared" si="15"/>
        <v/>
      </c>
      <c r="L25" s="167" t="str">
        <f t="shared" si="15"/>
        <v/>
      </c>
      <c r="M25" s="167" t="str">
        <f t="shared" si="15"/>
        <v/>
      </c>
      <c r="N25" s="167" t="str">
        <f t="shared" si="15"/>
        <v/>
      </c>
      <c r="O25" s="167">
        <f t="shared" si="15"/>
        <v>100</v>
      </c>
      <c r="P25" s="167" t="str">
        <f t="shared" si="15"/>
        <v/>
      </c>
      <c r="Q25" s="167" t="str">
        <f t="shared" si="15"/>
        <v/>
      </c>
      <c r="R25" s="167" t="str">
        <f t="shared" si="15"/>
        <v/>
      </c>
      <c r="S25" s="167" t="str">
        <f t="shared" si="15"/>
        <v/>
      </c>
      <c r="T25" s="177" t="str">
        <f t="shared" si="15"/>
        <v/>
      </c>
      <c r="U25" s="133">
        <f t="shared" si="1"/>
        <v>100</v>
      </c>
      <c r="V25" s="119">
        <f t="shared" si="12"/>
        <v>-85</v>
      </c>
      <c r="W25" s="107">
        <f>IFERROR(VLOOKUP(D25,BenchmarksRd1,3,0)*86400,"")</f>
        <v>91.751999999999995</v>
      </c>
      <c r="X25" s="131">
        <f t="shared" si="14"/>
        <v>12.25</v>
      </c>
      <c r="Y25" s="70">
        <f t="shared" si="11"/>
        <v>-10</v>
      </c>
      <c r="Z25" s="207">
        <f t="shared" si="4"/>
        <v>3</v>
      </c>
      <c r="AA25" s="120">
        <f t="shared" si="5"/>
        <v>6</v>
      </c>
      <c r="AB25" s="120">
        <f>IF($AA25="n/a","",IFERROR(COUNTIF($AA$2:$AA25,"="&amp;AA25),""))</f>
        <v>1</v>
      </c>
      <c r="AC25" s="120">
        <f>COUNTIF($Z$2:Z24,"&lt;"&amp;Z25)</f>
        <v>6</v>
      </c>
      <c r="AD25" s="130">
        <f t="shared" si="6"/>
        <v>15</v>
      </c>
      <c r="AE25" s="133">
        <f t="shared" si="7"/>
        <v>5</v>
      </c>
    </row>
    <row r="26" spans="1:31" x14ac:dyDescent="0.2">
      <c r="A26" s="437">
        <v>28</v>
      </c>
      <c r="B26" s="1" t="s">
        <v>228</v>
      </c>
      <c r="C26" s="1" t="str">
        <f t="shared" si="8"/>
        <v>james kent</v>
      </c>
      <c r="D26" s="1" t="s">
        <v>91</v>
      </c>
      <c r="E26" s="11" t="s">
        <v>229</v>
      </c>
      <c r="F26" s="11"/>
      <c r="G26" s="1" t="s">
        <v>230</v>
      </c>
      <c r="H26" s="167" t="str">
        <f t="shared" si="15"/>
        <v/>
      </c>
      <c r="I26" s="167" t="str">
        <f t="shared" si="15"/>
        <v/>
      </c>
      <c r="J26" s="167" t="str">
        <f t="shared" si="15"/>
        <v/>
      </c>
      <c r="K26" s="167" t="str">
        <f t="shared" si="15"/>
        <v/>
      </c>
      <c r="L26" s="167" t="str">
        <f t="shared" si="15"/>
        <v/>
      </c>
      <c r="M26" s="167" t="str">
        <f t="shared" si="15"/>
        <v/>
      </c>
      <c r="N26" s="167" t="str">
        <f t="shared" si="15"/>
        <v/>
      </c>
      <c r="O26" s="167" t="str">
        <f t="shared" si="15"/>
        <v/>
      </c>
      <c r="P26" s="167" t="str">
        <f t="shared" si="15"/>
        <v/>
      </c>
      <c r="Q26" s="167" t="str">
        <f t="shared" si="15"/>
        <v/>
      </c>
      <c r="R26" s="167" t="str">
        <f t="shared" si="15"/>
        <v/>
      </c>
      <c r="S26" s="167" t="str">
        <f t="shared" si="15"/>
        <v/>
      </c>
      <c r="T26" s="177" t="str">
        <f t="shared" si="15"/>
        <v/>
      </c>
      <c r="U26" s="133">
        <f t="shared" si="1"/>
        <v>0</v>
      </c>
      <c r="V26" s="119"/>
      <c r="W26" s="107"/>
      <c r="X26" s="131"/>
      <c r="Y26" s="70"/>
      <c r="Z26" s="207" t="str">
        <f t="shared" si="4"/>
        <v>n/a</v>
      </c>
      <c r="AA26" s="120" t="str">
        <f t="shared" si="5"/>
        <v>n/a</v>
      </c>
      <c r="AB26" s="120" t="str">
        <f>IF($AA26="n/a","",IFERROR(COUNTIF($AA$2:$AA26,"="&amp;AA26),""))</f>
        <v/>
      </c>
      <c r="AC26" s="120">
        <f>COUNTIF($Z$2:Z25,"&lt;"&amp;Z26)</f>
        <v>0</v>
      </c>
      <c r="AD26" s="130">
        <f t="shared" si="6"/>
        <v>0</v>
      </c>
      <c r="AE26" s="133">
        <f t="shared" si="7"/>
        <v>0</v>
      </c>
    </row>
    <row r="27" spans="1:31" x14ac:dyDescent="0.2">
      <c r="A27" s="437">
        <v>18</v>
      </c>
      <c r="B27" s="1" t="s">
        <v>231</v>
      </c>
      <c r="C27" s="1" t="str">
        <f t="shared" si="8"/>
        <v>michael day</v>
      </c>
      <c r="D27" s="1" t="s">
        <v>91</v>
      </c>
      <c r="E27" s="11" t="s">
        <v>232</v>
      </c>
      <c r="F27" s="11"/>
      <c r="G27" s="1" t="s">
        <v>203</v>
      </c>
      <c r="H27" s="167" t="str">
        <f t="shared" si="15"/>
        <v/>
      </c>
      <c r="I27" s="167" t="str">
        <f t="shared" si="15"/>
        <v/>
      </c>
      <c r="J27" s="167" t="str">
        <f t="shared" si="15"/>
        <v/>
      </c>
      <c r="K27" s="167" t="str">
        <f t="shared" si="15"/>
        <v/>
      </c>
      <c r="L27" s="167" t="str">
        <f t="shared" si="15"/>
        <v/>
      </c>
      <c r="M27" s="167" t="str">
        <f t="shared" si="15"/>
        <v/>
      </c>
      <c r="N27" s="167" t="str">
        <f t="shared" si="15"/>
        <v/>
      </c>
      <c r="O27" s="167" t="str">
        <f t="shared" si="15"/>
        <v/>
      </c>
      <c r="P27" s="167" t="str">
        <f t="shared" si="15"/>
        <v/>
      </c>
      <c r="Q27" s="167" t="str">
        <f t="shared" si="15"/>
        <v/>
      </c>
      <c r="R27" s="167" t="str">
        <f t="shared" si="15"/>
        <v/>
      </c>
      <c r="S27" s="167" t="str">
        <f t="shared" si="15"/>
        <v/>
      </c>
      <c r="T27" s="177" t="str">
        <f t="shared" si="15"/>
        <v/>
      </c>
      <c r="U27" s="133">
        <f t="shared" si="1"/>
        <v>0</v>
      </c>
      <c r="V27" s="119"/>
      <c r="W27" s="107"/>
      <c r="X27" s="131"/>
      <c r="Y27" s="70"/>
      <c r="Z27" s="207" t="str">
        <f t="shared" si="4"/>
        <v>n/a</v>
      </c>
      <c r="AA27" s="120" t="str">
        <f t="shared" si="5"/>
        <v>n/a</v>
      </c>
      <c r="AB27" s="120" t="str">
        <f>IF($AA27="n/a","",IFERROR(COUNTIF($AA$2:$AA27,"="&amp;AA27),""))</f>
        <v/>
      </c>
      <c r="AC27" s="120">
        <f>COUNTIF($Z$2:Z26,"&lt;"&amp;Z27)</f>
        <v>0</v>
      </c>
      <c r="AD27" s="130">
        <f t="shared" si="6"/>
        <v>0</v>
      </c>
      <c r="AE27" s="133">
        <f t="shared" si="7"/>
        <v>0</v>
      </c>
    </row>
    <row r="28" spans="1:31" x14ac:dyDescent="0.2">
      <c r="A28" s="437">
        <v>40</v>
      </c>
      <c r="B28" s="1" t="s">
        <v>233</v>
      </c>
      <c r="C28" s="1" t="str">
        <f t="shared" si="8"/>
        <v>robert mason</v>
      </c>
      <c r="D28" s="1" t="s">
        <v>3</v>
      </c>
      <c r="E28" s="11" t="s">
        <v>234</v>
      </c>
      <c r="F28" s="11"/>
      <c r="G28" s="1" t="s">
        <v>203</v>
      </c>
      <c r="H28" s="167" t="str">
        <f t="shared" si="15"/>
        <v/>
      </c>
      <c r="I28" s="167" t="str">
        <f t="shared" si="15"/>
        <v/>
      </c>
      <c r="J28" s="167" t="str">
        <f t="shared" si="15"/>
        <v/>
      </c>
      <c r="K28" s="167" t="str">
        <f t="shared" si="15"/>
        <v/>
      </c>
      <c r="L28" s="167" t="str">
        <f t="shared" si="15"/>
        <v/>
      </c>
      <c r="M28" s="167" t="str">
        <f t="shared" si="15"/>
        <v/>
      </c>
      <c r="N28" s="167" t="str">
        <f t="shared" si="15"/>
        <v/>
      </c>
      <c r="O28" s="167" t="str">
        <f t="shared" si="15"/>
        <v/>
      </c>
      <c r="P28" s="167" t="str">
        <f t="shared" si="15"/>
        <v/>
      </c>
      <c r="Q28" s="167" t="str">
        <f t="shared" si="15"/>
        <v/>
      </c>
      <c r="R28" s="167" t="str">
        <f t="shared" si="15"/>
        <v/>
      </c>
      <c r="S28" s="167" t="str">
        <f t="shared" si="15"/>
        <v/>
      </c>
      <c r="T28" s="177">
        <f t="shared" si="15"/>
        <v>100</v>
      </c>
      <c r="U28" s="133">
        <f t="shared" si="1"/>
        <v>100</v>
      </c>
      <c r="V28" s="119">
        <f t="shared" si="12"/>
        <v>0</v>
      </c>
      <c r="W28" s="107">
        <f>IFERROR(VLOOKUP(D28,BenchmarksRd1,3,0)*86400,"")</f>
        <v>97.106999999999999</v>
      </c>
      <c r="X28" s="131">
        <f t="shared" si="14"/>
        <v>8.304000000000002</v>
      </c>
      <c r="Y28" s="70">
        <f t="shared" si="11"/>
        <v>-10</v>
      </c>
      <c r="Z28" s="207">
        <f t="shared" si="4"/>
        <v>1</v>
      </c>
      <c r="AA28" s="120">
        <f t="shared" si="5"/>
        <v>1</v>
      </c>
      <c r="AB28" s="120">
        <f>IF($AA28="n/a","",IFERROR(COUNTIF($AA$2:$AA28,"="&amp;AA28),""))</f>
        <v>1</v>
      </c>
      <c r="AC28" s="120">
        <f>COUNTIF($Z$2:Z27,"&lt;"&amp;Z28)</f>
        <v>0</v>
      </c>
      <c r="AD28" s="130">
        <f t="shared" si="6"/>
        <v>100</v>
      </c>
      <c r="AE28" s="133">
        <f t="shared" si="7"/>
        <v>90</v>
      </c>
    </row>
    <row r="29" spans="1:31" ht="13.5" thickBot="1" x14ac:dyDescent="0.25">
      <c r="A29" s="438">
        <v>25</v>
      </c>
      <c r="B29" s="179" t="s">
        <v>235</v>
      </c>
      <c r="C29" s="179" t="str">
        <f t="shared" si="8"/>
        <v>jarrah pitt</v>
      </c>
      <c r="D29" s="179" t="s">
        <v>91</v>
      </c>
      <c r="E29" s="439" t="s">
        <v>236</v>
      </c>
      <c r="F29" s="439"/>
      <c r="G29" s="179" t="s">
        <v>237</v>
      </c>
      <c r="H29" s="180" t="str">
        <f t="shared" si="15"/>
        <v/>
      </c>
      <c r="I29" s="180" t="str">
        <f t="shared" si="15"/>
        <v/>
      </c>
      <c r="J29" s="180" t="str">
        <f t="shared" si="15"/>
        <v/>
      </c>
      <c r="K29" s="180" t="str">
        <f t="shared" si="15"/>
        <v/>
      </c>
      <c r="L29" s="180" t="str">
        <f t="shared" si="15"/>
        <v/>
      </c>
      <c r="M29" s="180" t="str">
        <f t="shared" si="15"/>
        <v/>
      </c>
      <c r="N29" s="180" t="str">
        <f t="shared" si="15"/>
        <v/>
      </c>
      <c r="O29" s="180" t="str">
        <f t="shared" si="15"/>
        <v/>
      </c>
      <c r="P29" s="180" t="str">
        <f t="shared" si="15"/>
        <v/>
      </c>
      <c r="Q29" s="180" t="str">
        <f t="shared" si="15"/>
        <v/>
      </c>
      <c r="R29" s="180" t="str">
        <f t="shared" si="15"/>
        <v/>
      </c>
      <c r="S29" s="180" t="str">
        <f t="shared" si="15"/>
        <v/>
      </c>
      <c r="T29" s="181" t="str">
        <f t="shared" si="15"/>
        <v/>
      </c>
      <c r="U29" s="134">
        <f t="shared" si="1"/>
        <v>0</v>
      </c>
      <c r="V29" s="125"/>
      <c r="W29" s="108"/>
      <c r="X29" s="178"/>
      <c r="Y29" s="116"/>
      <c r="Z29" s="208" t="str">
        <f t="shared" si="4"/>
        <v>n/a</v>
      </c>
      <c r="AA29" s="209" t="str">
        <f t="shared" si="5"/>
        <v>n/a</v>
      </c>
      <c r="AB29" s="209" t="str">
        <f>IF($AA29="n/a","",IFERROR(COUNTIF($AA$2:$AA29,"="&amp;AA29),""))</f>
        <v/>
      </c>
      <c r="AC29" s="209">
        <f>COUNTIF($Z$2:Z28,"&lt;"&amp;Z29)</f>
        <v>0</v>
      </c>
      <c r="AD29" s="210">
        <f t="shared" si="6"/>
        <v>0</v>
      </c>
      <c r="AE29" s="134">
        <f t="shared" si="7"/>
        <v>0</v>
      </c>
    </row>
    <row r="30" spans="1:31" ht="13.5" thickBot="1" x14ac:dyDescent="0.25">
      <c r="F30" s="115"/>
      <c r="G30" s="117" t="s">
        <v>26</v>
      </c>
      <c r="H30" s="118">
        <f t="shared" ref="H30:U30" si="20">COUNT(H2:H29)</f>
        <v>1</v>
      </c>
      <c r="I30" s="118">
        <f t="shared" si="20"/>
        <v>0</v>
      </c>
      <c r="J30" s="118">
        <f t="shared" si="20"/>
        <v>1</v>
      </c>
      <c r="K30" s="118">
        <f t="shared" si="20"/>
        <v>2</v>
      </c>
      <c r="L30" s="118">
        <f t="shared" si="20"/>
        <v>3</v>
      </c>
      <c r="M30" s="118">
        <f t="shared" si="20"/>
        <v>1</v>
      </c>
      <c r="N30" s="118">
        <f t="shared" si="20"/>
        <v>3</v>
      </c>
      <c r="O30" s="118">
        <f t="shared" si="20"/>
        <v>1</v>
      </c>
      <c r="P30" s="118">
        <f t="shared" si="20"/>
        <v>1</v>
      </c>
      <c r="Q30" s="118">
        <f>COUNT(Q2:Q29)</f>
        <v>3</v>
      </c>
      <c r="R30" s="118">
        <f>COUNT(R2:R29)</f>
        <v>0</v>
      </c>
      <c r="S30" s="118">
        <f t="shared" si="20"/>
        <v>3</v>
      </c>
      <c r="T30" s="118">
        <f t="shared" si="20"/>
        <v>1</v>
      </c>
      <c r="U30" s="198">
        <f t="shared" si="20"/>
        <v>28</v>
      </c>
      <c r="V30" s="135"/>
      <c r="W30" s="135"/>
      <c r="X30" s="128"/>
      <c r="Y30" s="135"/>
      <c r="Z30" s="135"/>
      <c r="AA30" s="135"/>
      <c r="AB30" s="135"/>
      <c r="AC30" s="135"/>
      <c r="AD30" s="135"/>
      <c r="AE30" s="135"/>
    </row>
    <row r="31" spans="1:31" x14ac:dyDescent="0.2">
      <c r="V31" s="8"/>
      <c r="W31" s="8"/>
      <c r="X31" s="128"/>
      <c r="Y31" s="8"/>
      <c r="Z31" s="8"/>
      <c r="AA31" s="8"/>
      <c r="AB31" s="8"/>
      <c r="AC31" s="8"/>
      <c r="AD31" s="8"/>
      <c r="AE31" s="8"/>
    </row>
    <row r="32" spans="1:31" x14ac:dyDescent="0.2">
      <c r="B32" s="2"/>
      <c r="C32" s="2"/>
      <c r="D32" s="73"/>
      <c r="V32" s="73"/>
      <c r="Z32" s="73"/>
      <c r="AA32" s="73"/>
      <c r="AB32" s="73"/>
      <c r="AC32" s="73"/>
      <c r="AD32" s="73"/>
    </row>
    <row r="35" spans="8:8" x14ac:dyDescent="0.2">
      <c r="H35" s="23"/>
    </row>
  </sheetData>
  <mergeCells count="1">
    <mergeCell ref="AG1:AI1"/>
  </mergeCells>
  <conditionalFormatting sqref="A2:L21 O2:T21 O23:T29 A23:L29 V2:Y29">
    <cfRule type="expression" dxfId="380" priority="40" stopIfTrue="1">
      <formula>$D2="SNA"</formula>
    </cfRule>
    <cfRule type="expression" dxfId="379" priority="41" stopIfTrue="1">
      <formula>$D2="SNB"</formula>
    </cfRule>
    <cfRule type="expression" dxfId="378" priority="42">
      <formula>$D2="SNC"</formula>
    </cfRule>
    <cfRule type="expression" dxfId="377" priority="43">
      <formula>$D2="SND"</formula>
    </cfRule>
    <cfRule type="expression" dxfId="376" priority="44">
      <formula>$D2="NAC"</formula>
    </cfRule>
    <cfRule type="expression" dxfId="375" priority="45">
      <formula>$D2="NBC"</formula>
    </cfRule>
    <cfRule type="expression" dxfId="374" priority="46">
      <formula>$D2="NCC"</formula>
    </cfRule>
    <cfRule type="expression" dxfId="373" priority="47">
      <formula>$D2="NDC"</formula>
    </cfRule>
    <cfRule type="expression" dxfId="372" priority="48">
      <formula>$D2="ABMOD"</formula>
    </cfRule>
    <cfRule type="expression" dxfId="371" priority="49">
      <formula>$D2="CDMOD"</formula>
    </cfRule>
    <cfRule type="expression" dxfId="370" priority="50">
      <formula>$D2="SMOD"</formula>
    </cfRule>
    <cfRule type="expression" dxfId="369" priority="51">
      <formula>$D2="RES"</formula>
    </cfRule>
    <cfRule type="expression" dxfId="368" priority="52">
      <formula>$D2="OPN"</formula>
    </cfRule>
  </conditionalFormatting>
  <conditionalFormatting sqref="M2:N21 M23:N29">
    <cfRule type="expression" dxfId="367" priority="27" stopIfTrue="1">
      <formula>$D2="SNA"</formula>
    </cfRule>
    <cfRule type="expression" dxfId="366" priority="28" stopIfTrue="1">
      <formula>$D2="SNB"</formula>
    </cfRule>
    <cfRule type="expression" dxfId="365" priority="29">
      <formula>$D2="SNC"</formula>
    </cfRule>
    <cfRule type="expression" dxfId="364" priority="30">
      <formula>$D2="SND"</formula>
    </cfRule>
    <cfRule type="expression" dxfId="363" priority="31">
      <formula>$D2="NAC"</formula>
    </cfRule>
    <cfRule type="expression" dxfId="362" priority="32">
      <formula>$D2="NBC"</formula>
    </cfRule>
    <cfRule type="expression" dxfId="361" priority="33">
      <formula>$D2="NCC"</formula>
    </cfRule>
    <cfRule type="expression" dxfId="360" priority="34">
      <formula>$D2="NDC"</formula>
    </cfRule>
    <cfRule type="expression" dxfId="359" priority="35">
      <formula>$D2="ABMOD"</formula>
    </cfRule>
    <cfRule type="expression" dxfId="358" priority="36">
      <formula>$D2="CDMOD"</formula>
    </cfRule>
    <cfRule type="expression" dxfId="357" priority="37">
      <formula>$D2="SMOD"</formula>
    </cfRule>
    <cfRule type="expression" dxfId="356" priority="38">
      <formula>$D2="RES"</formula>
    </cfRule>
    <cfRule type="expression" dxfId="355" priority="39">
      <formula>$D2="OPN"</formula>
    </cfRule>
  </conditionalFormatting>
  <conditionalFormatting sqref="O22:T22 A22:L22">
    <cfRule type="expression" dxfId="354" priority="14" stopIfTrue="1">
      <formula>$D22="SNA"</formula>
    </cfRule>
    <cfRule type="expression" dxfId="353" priority="15" stopIfTrue="1">
      <formula>$D22="SNB"</formula>
    </cfRule>
    <cfRule type="expression" dxfId="352" priority="16">
      <formula>$D22="SNC"</formula>
    </cfRule>
    <cfRule type="expression" dxfId="351" priority="17">
      <formula>$D22="SND"</formula>
    </cfRule>
    <cfRule type="expression" dxfId="350" priority="18">
      <formula>$D22="NAC"</formula>
    </cfRule>
    <cfRule type="expression" dxfId="349" priority="19">
      <formula>$D22="NBC"</formula>
    </cfRule>
    <cfRule type="expression" dxfId="348" priority="20">
      <formula>$D22="NCC"</formula>
    </cfRule>
    <cfRule type="expression" dxfId="347" priority="21">
      <formula>$D22="NDC"</formula>
    </cfRule>
    <cfRule type="expression" dxfId="346" priority="22">
      <formula>$D22="ABMOD"</formula>
    </cfRule>
    <cfRule type="expression" dxfId="345" priority="23">
      <formula>$D22="CDMOD"</formula>
    </cfRule>
    <cfRule type="expression" dxfId="344" priority="24">
      <formula>$D22="SMOD"</formula>
    </cfRule>
    <cfRule type="expression" dxfId="343" priority="25">
      <formula>$D22="RES"</formula>
    </cfRule>
    <cfRule type="expression" dxfId="342" priority="26">
      <formula>$D22="OPN"</formula>
    </cfRule>
  </conditionalFormatting>
  <conditionalFormatting sqref="M22:N22">
    <cfRule type="expression" dxfId="341" priority="1" stopIfTrue="1">
      <formula>$D22="SNA"</formula>
    </cfRule>
    <cfRule type="expression" dxfId="340" priority="2" stopIfTrue="1">
      <formula>$D22="SNB"</formula>
    </cfRule>
    <cfRule type="expression" dxfId="339" priority="3">
      <formula>$D22="SNC"</formula>
    </cfRule>
    <cfRule type="expression" dxfId="338" priority="4">
      <formula>$D22="SND"</formula>
    </cfRule>
    <cfRule type="expression" dxfId="337" priority="5">
      <formula>$D22="NAC"</formula>
    </cfRule>
    <cfRule type="expression" dxfId="336" priority="6">
      <formula>$D22="NBC"</formula>
    </cfRule>
    <cfRule type="expression" dxfId="335" priority="7">
      <formula>$D22="NCC"</formula>
    </cfRule>
    <cfRule type="expression" dxfId="334" priority="8">
      <formula>$D22="NDC"</formula>
    </cfRule>
    <cfRule type="expression" dxfId="333" priority="9">
      <formula>$D22="ABMOD"</formula>
    </cfRule>
    <cfRule type="expression" dxfId="332" priority="10">
      <formula>$D22="CDMOD"</formula>
    </cfRule>
    <cfRule type="expression" dxfId="331" priority="11">
      <formula>$D22="SMOD"</formula>
    </cfRule>
    <cfRule type="expression" dxfId="330" priority="12">
      <formula>$D22="RES"</formula>
    </cfRule>
    <cfRule type="expression" dxfId="329" priority="13">
      <formula>$D22="OPN"</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86565-E88E-439C-8984-249762D5C127}">
  <dimension ref="A1:AI38"/>
  <sheetViews>
    <sheetView zoomScale="90" zoomScaleNormal="90" workbookViewId="0">
      <selection activeCell="A2" sqref="A2"/>
    </sheetView>
  </sheetViews>
  <sheetFormatPr defaultColWidth="8.85546875" defaultRowHeight="12.75" x14ac:dyDescent="0.2"/>
  <cols>
    <col min="1" max="1" width="8.140625" style="71" customWidth="1"/>
    <col min="2" max="2" width="20.28515625" style="72" customWidth="1"/>
    <col min="3" max="3" width="20.7109375" style="72" hidden="1" customWidth="1"/>
    <col min="4" max="4" width="8.28515625" style="72" bestFit="1" customWidth="1"/>
    <col min="5" max="5" width="11.5703125" style="72" customWidth="1"/>
    <col min="6" max="6" width="16.140625" style="72" bestFit="1" customWidth="1"/>
    <col min="7" max="7" width="9.28515625" style="72" bestFit="1" customWidth="1"/>
    <col min="8" max="20" width="7.7109375" style="72" customWidth="1"/>
    <col min="21" max="21" width="6.7109375" style="72" customWidth="1"/>
    <col min="22" max="22" width="7.28515625" style="72" bestFit="1" customWidth="1"/>
    <col min="23" max="23" width="8.28515625" style="72" customWidth="1"/>
    <col min="24" max="24" width="8.85546875" style="106" customWidth="1"/>
    <col min="25" max="25" width="8.85546875" style="72" customWidth="1"/>
    <col min="26" max="26" width="14.28515625" style="72" hidden="1" customWidth="1"/>
    <col min="27" max="29" width="8.85546875" style="72" hidden="1" customWidth="1"/>
    <col min="30" max="30" width="11.42578125" style="72" hidden="1" customWidth="1"/>
    <col min="31" max="31" width="8.85546875" style="72" customWidth="1"/>
    <col min="32" max="32" width="5.85546875" style="72" customWidth="1"/>
    <col min="33" max="33" width="8.85546875" style="72"/>
    <col min="34" max="34" width="22.28515625" style="72" customWidth="1"/>
    <col min="35" max="35" width="10.28515625" style="72" customWidth="1"/>
    <col min="36" max="16384" width="8.85546875" style="72"/>
  </cols>
  <sheetData>
    <row r="1" spans="1:35" s="71" customFormat="1" ht="43.15" customHeight="1" thickBot="1" x14ac:dyDescent="0.25">
      <c r="A1" s="418" t="s">
        <v>23</v>
      </c>
      <c r="B1" s="419" t="s">
        <v>1</v>
      </c>
      <c r="C1" s="420" t="s">
        <v>1</v>
      </c>
      <c r="D1" s="420" t="s">
        <v>2</v>
      </c>
      <c r="E1" s="421" t="s">
        <v>24</v>
      </c>
      <c r="F1" s="422"/>
      <c r="G1" s="422" t="s">
        <v>25</v>
      </c>
      <c r="H1" s="423" t="s">
        <v>14</v>
      </c>
      <c r="I1" s="424" t="s">
        <v>13</v>
      </c>
      <c r="J1" s="425" t="s">
        <v>16</v>
      </c>
      <c r="K1" s="426" t="s">
        <v>42</v>
      </c>
      <c r="L1" s="427" t="s">
        <v>41</v>
      </c>
      <c r="M1" s="428" t="s">
        <v>128</v>
      </c>
      <c r="N1" s="429" t="s">
        <v>124</v>
      </c>
      <c r="O1" s="430" t="s">
        <v>40</v>
      </c>
      <c r="P1" s="431" t="s">
        <v>4</v>
      </c>
      <c r="Q1" s="432" t="s">
        <v>21</v>
      </c>
      <c r="R1" s="433" t="s">
        <v>22</v>
      </c>
      <c r="S1" s="434" t="s">
        <v>5</v>
      </c>
      <c r="T1" s="435" t="s">
        <v>3</v>
      </c>
      <c r="U1" s="199" t="s">
        <v>49</v>
      </c>
      <c r="V1" s="126" t="s">
        <v>61</v>
      </c>
      <c r="W1" s="126" t="s">
        <v>46</v>
      </c>
      <c r="X1" s="129" t="s">
        <v>47</v>
      </c>
      <c r="Y1" s="127" t="s">
        <v>48</v>
      </c>
      <c r="Z1" s="200" t="s">
        <v>59</v>
      </c>
      <c r="AA1" s="200" t="s">
        <v>2</v>
      </c>
      <c r="AB1" s="200" t="s">
        <v>63</v>
      </c>
      <c r="AC1" s="200" t="s">
        <v>55</v>
      </c>
      <c r="AD1" s="200" t="s">
        <v>60</v>
      </c>
      <c r="AE1" s="199" t="s">
        <v>64</v>
      </c>
      <c r="AG1" s="541" t="s">
        <v>72</v>
      </c>
      <c r="AH1" s="541"/>
      <c r="AI1" s="541"/>
    </row>
    <row r="2" spans="1:35" x14ac:dyDescent="0.2">
      <c r="A2" s="72">
        <v>51</v>
      </c>
      <c r="B2" t="s">
        <v>71</v>
      </c>
      <c r="C2" t="str">
        <f>LOWER(B2)</f>
        <v>russell garner</v>
      </c>
      <c r="D2" s="72" t="s">
        <v>16</v>
      </c>
      <c r="E2" s="444" t="s">
        <v>257</v>
      </c>
      <c r="F2" s="443" t="s">
        <v>307</v>
      </c>
      <c r="G2" s="72">
        <v>36</v>
      </c>
      <c r="H2" s="227" t="str">
        <f t="shared" ref="H2:T22" si="0">IF($D2=H$1,$U2,"")</f>
        <v/>
      </c>
      <c r="I2" s="227" t="str">
        <f t="shared" si="0"/>
        <v/>
      </c>
      <c r="J2" s="227">
        <f t="shared" si="0"/>
        <v>100</v>
      </c>
      <c r="K2" s="227" t="str">
        <f t="shared" si="0"/>
        <v/>
      </c>
      <c r="L2" s="227" t="str">
        <f t="shared" si="0"/>
        <v/>
      </c>
      <c r="M2" s="227" t="str">
        <f t="shared" si="0"/>
        <v/>
      </c>
      <c r="N2" s="227" t="str">
        <f t="shared" si="0"/>
        <v/>
      </c>
      <c r="O2" s="227" t="str">
        <f t="shared" si="0"/>
        <v/>
      </c>
      <c r="P2" s="227" t="str">
        <f t="shared" si="0"/>
        <v/>
      </c>
      <c r="Q2" s="227" t="str">
        <f t="shared" si="0"/>
        <v/>
      </c>
      <c r="R2" s="227" t="str">
        <f t="shared" si="0"/>
        <v/>
      </c>
      <c r="S2" s="227" t="str">
        <f t="shared" si="0"/>
        <v/>
      </c>
      <c r="T2" s="228" t="str">
        <f t="shared" si="0"/>
        <v/>
      </c>
      <c r="U2" s="132">
        <f t="shared" ref="U2:U32" si="1">IFERROR(VLOOKUP($AB2,Points2018,2,0),0)</f>
        <v>100</v>
      </c>
      <c r="V2" s="222">
        <f t="shared" ref="V2:V4" si="2">AD2-U2</f>
        <v>0</v>
      </c>
      <c r="W2" s="223" t="s">
        <v>308</v>
      </c>
      <c r="X2" s="224" t="str">
        <f t="shared" ref="X2:X4" si="3">IFERROR((($E2*86400)-W2),"")</f>
        <v/>
      </c>
      <c r="Y2" s="225">
        <v>0</v>
      </c>
      <c r="Z2" s="206">
        <f t="shared" ref="Z2:Z32" si="4">IFERROR(VLOOKUP(D2,Class2019,4,0),"n/a")</f>
        <v>6</v>
      </c>
      <c r="AA2" s="136">
        <f t="shared" ref="AA2:AA32" si="5">IFERROR(VLOOKUP(D2,Class2019,3,0),"n/a")</f>
        <v>11</v>
      </c>
      <c r="AB2" s="136">
        <f>IF($AA2="n/a","",IFERROR(COUNTIF($AA$2:$AA2,"="&amp;AA2),""))</f>
        <v>1</v>
      </c>
      <c r="AC2" s="136">
        <f>COUNTIF($Z1:Z$2,"&lt;"&amp;Z2)</f>
        <v>0</v>
      </c>
      <c r="AD2" s="166">
        <f t="shared" ref="AD2:AD32" si="6">IF($AA2="n/a",0,IFERROR(VLOOKUP(AB2+AC2,Points2019,2,0),15))</f>
        <v>100</v>
      </c>
      <c r="AE2" s="132">
        <f t="shared" ref="AE2:AE32" si="7">(U2+V2+Y2)</f>
        <v>100</v>
      </c>
      <c r="AG2" s="168" t="s">
        <v>3</v>
      </c>
      <c r="AH2" s="393"/>
      <c r="AI2" s="394"/>
    </row>
    <row r="3" spans="1:35" x14ac:dyDescent="0.2">
      <c r="A3" s="72">
        <v>57</v>
      </c>
      <c r="B3" t="s">
        <v>54</v>
      </c>
      <c r="C3" t="str">
        <f t="shared" ref="C3:C31" si="8">LOWER(B3)</f>
        <v>paul ledwith</v>
      </c>
      <c r="D3" s="72" t="s">
        <v>13</v>
      </c>
      <c r="E3" s="444" t="s">
        <v>258</v>
      </c>
      <c r="F3" s="443" t="s">
        <v>307</v>
      </c>
      <c r="G3" s="72">
        <v>46</v>
      </c>
      <c r="H3" s="167" t="str">
        <f t="shared" si="0"/>
        <v/>
      </c>
      <c r="I3" s="167">
        <f t="shared" si="0"/>
        <v>100</v>
      </c>
      <c r="J3" s="167" t="str">
        <f t="shared" si="0"/>
        <v/>
      </c>
      <c r="K3" s="167" t="str">
        <f t="shared" si="0"/>
        <v/>
      </c>
      <c r="L3" s="167" t="str">
        <f t="shared" si="0"/>
        <v/>
      </c>
      <c r="M3" s="167" t="str">
        <f t="shared" si="0"/>
        <v/>
      </c>
      <c r="N3" s="167" t="str">
        <f t="shared" si="0"/>
        <v/>
      </c>
      <c r="O3" s="167" t="str">
        <f t="shared" si="0"/>
        <v/>
      </c>
      <c r="P3" s="167" t="str">
        <f t="shared" si="0"/>
        <v/>
      </c>
      <c r="Q3" s="167" t="str">
        <f t="shared" si="0"/>
        <v/>
      </c>
      <c r="R3" s="167" t="str">
        <f t="shared" si="0"/>
        <v/>
      </c>
      <c r="S3" s="167" t="str">
        <f t="shared" si="0"/>
        <v/>
      </c>
      <c r="T3" s="177" t="str">
        <f t="shared" si="0"/>
        <v/>
      </c>
      <c r="U3" s="133">
        <f t="shared" si="1"/>
        <v>100</v>
      </c>
      <c r="V3" s="119">
        <f t="shared" si="2"/>
        <v>-25</v>
      </c>
      <c r="W3" s="107" t="s">
        <v>308</v>
      </c>
      <c r="X3" s="131" t="str">
        <f t="shared" si="3"/>
        <v/>
      </c>
      <c r="Y3" s="70">
        <v>0</v>
      </c>
      <c r="Z3" s="207">
        <f t="shared" si="4"/>
        <v>7</v>
      </c>
      <c r="AA3" s="120">
        <f t="shared" si="5"/>
        <v>12</v>
      </c>
      <c r="AB3" s="120">
        <f>IF($AA3="n/a","",IFERROR(COUNTIF($AA$2:$AA3,"="&amp;AA3),""))</f>
        <v>1</v>
      </c>
      <c r="AC3" s="120">
        <f>COUNTIF($Z$2:Z2,"&lt;"&amp;Z3)</f>
        <v>1</v>
      </c>
      <c r="AD3" s="130">
        <f t="shared" si="6"/>
        <v>75</v>
      </c>
      <c r="AE3" s="133">
        <f t="shared" si="7"/>
        <v>75</v>
      </c>
      <c r="AG3" s="169" t="s">
        <v>5</v>
      </c>
      <c r="AH3" s="395"/>
      <c r="AI3" s="396"/>
    </row>
    <row r="4" spans="1:35" x14ac:dyDescent="0.2">
      <c r="A4" s="72">
        <v>41</v>
      </c>
      <c r="B4" t="s">
        <v>259</v>
      </c>
      <c r="C4" t="str">
        <f t="shared" si="8"/>
        <v>chris hogan</v>
      </c>
      <c r="D4" s="72" t="s">
        <v>91</v>
      </c>
      <c r="E4" s="445" t="s">
        <v>260</v>
      </c>
      <c r="F4"/>
      <c r="G4" s="72">
        <v>21</v>
      </c>
      <c r="H4" s="167" t="str">
        <f t="shared" si="0"/>
        <v/>
      </c>
      <c r="I4" s="167" t="str">
        <f t="shared" si="0"/>
        <v/>
      </c>
      <c r="J4" s="167" t="str">
        <f t="shared" si="0"/>
        <v/>
      </c>
      <c r="K4" s="167" t="str">
        <f t="shared" si="0"/>
        <v/>
      </c>
      <c r="L4" s="167" t="str">
        <f t="shared" si="0"/>
        <v/>
      </c>
      <c r="M4" s="167" t="str">
        <f t="shared" si="0"/>
        <v/>
      </c>
      <c r="N4" s="167" t="str">
        <f t="shared" si="0"/>
        <v/>
      </c>
      <c r="O4" s="167" t="str">
        <f t="shared" si="0"/>
        <v/>
      </c>
      <c r="P4" s="167" t="str">
        <f t="shared" si="0"/>
        <v/>
      </c>
      <c r="Q4" s="167" t="str">
        <f t="shared" si="0"/>
        <v/>
      </c>
      <c r="R4" s="167" t="str">
        <f t="shared" si="0"/>
        <v/>
      </c>
      <c r="S4" s="167" t="str">
        <f t="shared" si="0"/>
        <v/>
      </c>
      <c r="T4" s="177" t="str">
        <f t="shared" si="0"/>
        <v/>
      </c>
      <c r="U4" s="133">
        <f t="shared" si="1"/>
        <v>0</v>
      </c>
      <c r="V4" s="119">
        <f t="shared" si="2"/>
        <v>0</v>
      </c>
      <c r="W4" s="107" t="str">
        <f>IFERROR(VLOOKUP(D4,BenchmarksRd1,3,0)*86400,"")</f>
        <v/>
      </c>
      <c r="X4" s="131" t="str">
        <f t="shared" si="3"/>
        <v/>
      </c>
      <c r="Y4" s="70"/>
      <c r="Z4" s="207" t="str">
        <f t="shared" si="4"/>
        <v>n/a</v>
      </c>
      <c r="AA4" s="120" t="str">
        <f t="shared" si="5"/>
        <v>n/a</v>
      </c>
      <c r="AB4" s="120" t="str">
        <f>IF($AA4="n/a","",IFERROR(COUNTIF($AA$2:$AA4,"="&amp;AA4),""))</f>
        <v/>
      </c>
      <c r="AC4" s="120">
        <f>COUNTIF($Z$2:Z3,"&lt;"&amp;Z4)</f>
        <v>0</v>
      </c>
      <c r="AD4" s="130">
        <f t="shared" si="6"/>
        <v>0</v>
      </c>
      <c r="AE4" s="133">
        <f t="shared" si="7"/>
        <v>0</v>
      </c>
      <c r="AG4" s="366" t="s">
        <v>4</v>
      </c>
      <c r="AH4" s="410"/>
      <c r="AI4" s="411"/>
    </row>
    <row r="5" spans="1:35" x14ac:dyDescent="0.2">
      <c r="A5" s="72">
        <v>50</v>
      </c>
      <c r="B5" t="s">
        <v>93</v>
      </c>
      <c r="C5" t="str">
        <f t="shared" si="8"/>
        <v>david adam</v>
      </c>
      <c r="D5" s="72" t="s">
        <v>42</v>
      </c>
      <c r="E5" s="444" t="s">
        <v>261</v>
      </c>
      <c r="F5" s="443" t="s">
        <v>307</v>
      </c>
      <c r="G5" s="72">
        <v>74</v>
      </c>
      <c r="H5" s="167" t="str">
        <f t="shared" si="0"/>
        <v/>
      </c>
      <c r="I5" s="167" t="str">
        <f t="shared" si="0"/>
        <v/>
      </c>
      <c r="J5" s="167" t="str">
        <f t="shared" si="0"/>
        <v/>
      </c>
      <c r="K5" s="167">
        <f t="shared" si="0"/>
        <v>100</v>
      </c>
      <c r="L5" s="167" t="str">
        <f t="shared" si="0"/>
        <v/>
      </c>
      <c r="M5" s="167" t="str">
        <f t="shared" si="0"/>
        <v/>
      </c>
      <c r="N5" s="167" t="str">
        <f t="shared" si="0"/>
        <v/>
      </c>
      <c r="O5" s="167" t="str">
        <f t="shared" si="0"/>
        <v/>
      </c>
      <c r="P5" s="167" t="str">
        <f t="shared" si="0"/>
        <v/>
      </c>
      <c r="Q5" s="167" t="str">
        <f t="shared" si="0"/>
        <v/>
      </c>
      <c r="R5" s="167" t="str">
        <f t="shared" si="0"/>
        <v/>
      </c>
      <c r="S5" s="167" t="str">
        <f t="shared" si="0"/>
        <v/>
      </c>
      <c r="T5" s="177" t="str">
        <f t="shared" si="0"/>
        <v/>
      </c>
      <c r="U5" s="133">
        <f t="shared" si="1"/>
        <v>100</v>
      </c>
      <c r="V5" s="119">
        <f t="shared" ref="V5:V7" si="9">AD5-U5</f>
        <v>0</v>
      </c>
      <c r="W5" s="107" t="s">
        <v>308</v>
      </c>
      <c r="X5" s="131" t="str">
        <f t="shared" ref="X5:X7" si="10">IFERROR((($E5*86400)-W5),"")</f>
        <v/>
      </c>
      <c r="Y5" s="70">
        <v>0</v>
      </c>
      <c r="Z5" s="207">
        <f t="shared" si="4"/>
        <v>5</v>
      </c>
      <c r="AA5" s="120">
        <f t="shared" si="5"/>
        <v>10</v>
      </c>
      <c r="AB5" s="120">
        <f>IF($AA5="n/a","",IFERROR(COUNTIF($AA$2:$AA5,"="&amp;AA5),""))</f>
        <v>1</v>
      </c>
      <c r="AC5" s="120">
        <f>COUNTIF($Z$2:Z4,"&lt;"&amp;Z5)</f>
        <v>0</v>
      </c>
      <c r="AD5" s="130">
        <f t="shared" si="6"/>
        <v>100</v>
      </c>
      <c r="AE5" s="133">
        <f t="shared" si="7"/>
        <v>100</v>
      </c>
      <c r="AG5" s="363" t="s">
        <v>40</v>
      </c>
      <c r="AH5" s="412"/>
      <c r="AI5" s="413"/>
    </row>
    <row r="6" spans="1:35" x14ac:dyDescent="0.2">
      <c r="A6" s="72">
        <v>45</v>
      </c>
      <c r="B6" t="s">
        <v>262</v>
      </c>
      <c r="C6" t="str">
        <f t="shared" si="8"/>
        <v>mark seaton</v>
      </c>
      <c r="E6" s="445" t="s">
        <v>263</v>
      </c>
      <c r="F6"/>
      <c r="G6" s="72">
        <v>14</v>
      </c>
      <c r="H6" s="167" t="str">
        <f t="shared" si="0"/>
        <v/>
      </c>
      <c r="I6" s="167" t="str">
        <f t="shared" si="0"/>
        <v/>
      </c>
      <c r="J6" s="167" t="str">
        <f t="shared" si="0"/>
        <v/>
      </c>
      <c r="K6" s="167" t="str">
        <f t="shared" si="0"/>
        <v/>
      </c>
      <c r="L6" s="167" t="str">
        <f t="shared" si="0"/>
        <v/>
      </c>
      <c r="M6" s="167" t="str">
        <f t="shared" si="0"/>
        <v/>
      </c>
      <c r="N6" s="167" t="str">
        <f t="shared" si="0"/>
        <v/>
      </c>
      <c r="O6" s="167" t="str">
        <f t="shared" si="0"/>
        <v/>
      </c>
      <c r="P6" s="167" t="str">
        <f t="shared" si="0"/>
        <v/>
      </c>
      <c r="Q6" s="167" t="str">
        <f t="shared" si="0"/>
        <v/>
      </c>
      <c r="R6" s="167" t="str">
        <f t="shared" si="0"/>
        <v/>
      </c>
      <c r="S6" s="167" t="str">
        <f t="shared" si="0"/>
        <v/>
      </c>
      <c r="T6" s="177" t="str">
        <f t="shared" si="0"/>
        <v/>
      </c>
      <c r="U6" s="133">
        <f t="shared" si="1"/>
        <v>0</v>
      </c>
      <c r="V6" s="119">
        <f t="shared" si="9"/>
        <v>0</v>
      </c>
      <c r="W6" s="107" t="str">
        <f>IFERROR(VLOOKUP(D6,BenchmarksRd1,3,0)*86400,"")</f>
        <v/>
      </c>
      <c r="X6" s="131" t="str">
        <f t="shared" si="10"/>
        <v/>
      </c>
      <c r="Y6" s="70"/>
      <c r="Z6" s="207" t="str">
        <f t="shared" si="4"/>
        <v>n/a</v>
      </c>
      <c r="AA6" s="120" t="str">
        <f t="shared" si="5"/>
        <v>n/a</v>
      </c>
      <c r="AB6" s="120" t="str">
        <f>IF($AA6="n/a","",IFERROR(COUNTIF($AA$2:$AA6,"="&amp;AA6),""))</f>
        <v/>
      </c>
      <c r="AC6" s="120">
        <f>COUNTIF($Z$2:Z5,"&lt;"&amp;Z6)</f>
        <v>0</v>
      </c>
      <c r="AD6" s="130">
        <f t="shared" si="6"/>
        <v>0</v>
      </c>
      <c r="AE6" s="133">
        <f t="shared" si="7"/>
        <v>0</v>
      </c>
      <c r="AG6" s="170" t="s">
        <v>22</v>
      </c>
      <c r="AH6" s="397"/>
      <c r="AI6" s="398"/>
    </row>
    <row r="7" spans="1:35" x14ac:dyDescent="0.2">
      <c r="A7" s="72">
        <v>65</v>
      </c>
      <c r="B7" t="s">
        <v>95</v>
      </c>
      <c r="C7" t="str">
        <f t="shared" si="8"/>
        <v>noel heritage</v>
      </c>
      <c r="D7" s="72" t="s">
        <v>41</v>
      </c>
      <c r="E7" s="444" t="s">
        <v>264</v>
      </c>
      <c r="F7" s="443" t="s">
        <v>307</v>
      </c>
      <c r="G7" s="72">
        <v>62</v>
      </c>
      <c r="H7" s="167" t="str">
        <f t="shared" si="0"/>
        <v/>
      </c>
      <c r="I7" s="167" t="str">
        <f t="shared" si="0"/>
        <v/>
      </c>
      <c r="J7" s="167" t="str">
        <f t="shared" si="0"/>
        <v/>
      </c>
      <c r="K7" s="167" t="str">
        <f t="shared" si="0"/>
        <v/>
      </c>
      <c r="L7" s="167">
        <f t="shared" si="0"/>
        <v>100</v>
      </c>
      <c r="M7" s="167" t="str">
        <f t="shared" si="0"/>
        <v/>
      </c>
      <c r="N7" s="167" t="str">
        <f t="shared" si="0"/>
        <v/>
      </c>
      <c r="O7" s="167" t="str">
        <f t="shared" si="0"/>
        <v/>
      </c>
      <c r="P7" s="167" t="str">
        <f t="shared" si="0"/>
        <v/>
      </c>
      <c r="Q7" s="167" t="str">
        <f t="shared" si="0"/>
        <v/>
      </c>
      <c r="R7" s="167" t="str">
        <f t="shared" si="0"/>
        <v/>
      </c>
      <c r="S7" s="167" t="str">
        <f t="shared" si="0"/>
        <v/>
      </c>
      <c r="T7" s="177" t="str">
        <f t="shared" si="0"/>
        <v/>
      </c>
      <c r="U7" s="133">
        <f t="shared" si="1"/>
        <v>100</v>
      </c>
      <c r="V7" s="119">
        <f t="shared" si="9"/>
        <v>0</v>
      </c>
      <c r="W7" s="107" t="s">
        <v>308</v>
      </c>
      <c r="X7" s="131" t="str">
        <f t="shared" si="10"/>
        <v/>
      </c>
      <c r="Y7" s="70">
        <v>0</v>
      </c>
      <c r="Z7" s="207">
        <f t="shared" si="4"/>
        <v>5</v>
      </c>
      <c r="AA7" s="120">
        <f t="shared" si="5"/>
        <v>9</v>
      </c>
      <c r="AB7" s="120">
        <f>IF($AA7="n/a","",IFERROR(COUNTIF($AA$2:$AA7,"="&amp;AA7),""))</f>
        <v>1</v>
      </c>
      <c r="AC7" s="120">
        <f>COUNTIF($Z$2:Z6,"&lt;"&amp;Z7)</f>
        <v>0</v>
      </c>
      <c r="AD7" s="130">
        <f t="shared" si="6"/>
        <v>100</v>
      </c>
      <c r="AE7" s="133">
        <f t="shared" si="7"/>
        <v>100</v>
      </c>
      <c r="AG7" s="171" t="s">
        <v>21</v>
      </c>
      <c r="AH7" s="399"/>
      <c r="AI7" s="400"/>
    </row>
    <row r="8" spans="1:35" x14ac:dyDescent="0.2">
      <c r="A8" s="72">
        <v>56</v>
      </c>
      <c r="B8" t="s">
        <v>50</v>
      </c>
      <c r="C8" t="str">
        <f t="shared" si="8"/>
        <v>alan conrad</v>
      </c>
      <c r="D8" s="72" t="s">
        <v>42</v>
      </c>
      <c r="E8" s="445" t="s">
        <v>265</v>
      </c>
      <c r="F8"/>
      <c r="G8" s="72">
        <v>48</v>
      </c>
      <c r="H8" s="167" t="str">
        <f t="shared" si="0"/>
        <v/>
      </c>
      <c r="I8" s="167" t="str">
        <f t="shared" si="0"/>
        <v/>
      </c>
      <c r="J8" s="167" t="str">
        <f t="shared" si="0"/>
        <v/>
      </c>
      <c r="K8" s="167">
        <f t="shared" si="0"/>
        <v>75</v>
      </c>
      <c r="L8" s="167" t="str">
        <f t="shared" si="0"/>
        <v/>
      </c>
      <c r="M8" s="167" t="str">
        <f t="shared" si="0"/>
        <v/>
      </c>
      <c r="N8" s="167" t="str">
        <f t="shared" si="0"/>
        <v/>
      </c>
      <c r="O8" s="167" t="str">
        <f t="shared" si="0"/>
        <v/>
      </c>
      <c r="P8" s="167" t="str">
        <f t="shared" si="0"/>
        <v/>
      </c>
      <c r="Q8" s="167" t="str">
        <f t="shared" si="0"/>
        <v/>
      </c>
      <c r="R8" s="167" t="str">
        <f t="shared" si="0"/>
        <v/>
      </c>
      <c r="S8" s="167" t="str">
        <f t="shared" si="0"/>
        <v/>
      </c>
      <c r="T8" s="177" t="str">
        <f t="shared" si="0"/>
        <v/>
      </c>
      <c r="U8" s="133">
        <f t="shared" si="1"/>
        <v>75</v>
      </c>
      <c r="V8" s="119">
        <f t="shared" ref="V8:V24" si="11">AD8-U8</f>
        <v>0</v>
      </c>
      <c r="W8" s="107" t="s">
        <v>308</v>
      </c>
      <c r="X8" s="131" t="str">
        <f t="shared" ref="X8:X23" si="12">IFERROR((($E8*86400)-W8),"")</f>
        <v/>
      </c>
      <c r="Y8" s="70">
        <v>0</v>
      </c>
      <c r="Z8" s="207">
        <f t="shared" si="4"/>
        <v>5</v>
      </c>
      <c r="AA8" s="120">
        <f t="shared" si="5"/>
        <v>10</v>
      </c>
      <c r="AB8" s="120">
        <f>IF($AA8="n/a","",IFERROR(COUNTIF($AA$2:$AA8,"="&amp;AA8),""))</f>
        <v>2</v>
      </c>
      <c r="AC8" s="120">
        <f>COUNTIF($Z$2:Z7,"&lt;"&amp;Z8)</f>
        <v>0</v>
      </c>
      <c r="AD8" s="130">
        <f t="shared" si="6"/>
        <v>75</v>
      </c>
      <c r="AE8" s="133">
        <f t="shared" si="7"/>
        <v>75</v>
      </c>
      <c r="AG8" s="359" t="s">
        <v>124</v>
      </c>
      <c r="AH8" s="414"/>
      <c r="AI8" s="415"/>
    </row>
    <row r="9" spans="1:35" x14ac:dyDescent="0.2">
      <c r="A9" s="72">
        <v>53</v>
      </c>
      <c r="B9" t="s">
        <v>266</v>
      </c>
      <c r="C9" t="str">
        <f t="shared" si="8"/>
        <v>gavin newman</v>
      </c>
      <c r="D9" s="72" t="s">
        <v>41</v>
      </c>
      <c r="E9" s="445" t="s">
        <v>267</v>
      </c>
      <c r="F9"/>
      <c r="G9" s="72">
        <v>64</v>
      </c>
      <c r="H9" s="167" t="str">
        <f t="shared" si="0"/>
        <v/>
      </c>
      <c r="I9" s="167" t="str">
        <f t="shared" si="0"/>
        <v/>
      </c>
      <c r="J9" s="167" t="str">
        <f t="shared" si="0"/>
        <v/>
      </c>
      <c r="K9" s="167" t="str">
        <f t="shared" si="0"/>
        <v/>
      </c>
      <c r="L9" s="167">
        <f t="shared" si="0"/>
        <v>75</v>
      </c>
      <c r="M9" s="167" t="str">
        <f t="shared" si="0"/>
        <v/>
      </c>
      <c r="N9" s="167" t="str">
        <f t="shared" si="0"/>
        <v/>
      </c>
      <c r="O9" s="167" t="str">
        <f t="shared" si="0"/>
        <v/>
      </c>
      <c r="P9" s="167" t="str">
        <f t="shared" si="0"/>
        <v/>
      </c>
      <c r="Q9" s="167" t="str">
        <f t="shared" si="0"/>
        <v/>
      </c>
      <c r="R9" s="167" t="str">
        <f t="shared" si="0"/>
        <v/>
      </c>
      <c r="S9" s="167" t="str">
        <f t="shared" si="0"/>
        <v/>
      </c>
      <c r="T9" s="177" t="str">
        <f t="shared" si="0"/>
        <v/>
      </c>
      <c r="U9" s="133">
        <f t="shared" si="1"/>
        <v>75</v>
      </c>
      <c r="V9" s="119">
        <f t="shared" si="11"/>
        <v>0</v>
      </c>
      <c r="W9" s="107" t="s">
        <v>308</v>
      </c>
      <c r="X9" s="131" t="str">
        <f t="shared" si="12"/>
        <v/>
      </c>
      <c r="Y9" s="70">
        <v>0</v>
      </c>
      <c r="Z9" s="207">
        <f t="shared" si="4"/>
        <v>5</v>
      </c>
      <c r="AA9" s="120">
        <f t="shared" si="5"/>
        <v>9</v>
      </c>
      <c r="AB9" s="120">
        <f>IF($AA9="n/a","",IFERROR(COUNTIF($AA$2:$AA9,"="&amp;AA9),""))</f>
        <v>2</v>
      </c>
      <c r="AC9" s="120">
        <f>COUNTIF($Z$2:Z8,"&lt;"&amp;Z9)</f>
        <v>0</v>
      </c>
      <c r="AD9" s="130">
        <f t="shared" si="6"/>
        <v>75</v>
      </c>
      <c r="AE9" s="133">
        <f t="shared" si="7"/>
        <v>75</v>
      </c>
      <c r="AG9" s="356" t="s">
        <v>128</v>
      </c>
      <c r="AH9" s="416"/>
      <c r="AI9" s="417"/>
    </row>
    <row r="10" spans="1:35" x14ac:dyDescent="0.2">
      <c r="A10" s="72">
        <v>66</v>
      </c>
      <c r="B10" t="s">
        <v>268</v>
      </c>
      <c r="C10" t="str">
        <f t="shared" si="8"/>
        <v>peter stagno navarra</v>
      </c>
      <c r="D10" s="72" t="s">
        <v>91</v>
      </c>
      <c r="E10" s="445" t="s">
        <v>269</v>
      </c>
      <c r="F10"/>
      <c r="G10" s="72">
        <v>39</v>
      </c>
      <c r="H10" s="167" t="str">
        <f t="shared" si="0"/>
        <v/>
      </c>
      <c r="I10" s="167" t="str">
        <f t="shared" si="0"/>
        <v/>
      </c>
      <c r="J10" s="167" t="str">
        <f t="shared" si="0"/>
        <v/>
      </c>
      <c r="K10" s="167" t="str">
        <f t="shared" si="0"/>
        <v/>
      </c>
      <c r="L10" s="167" t="str">
        <f t="shared" si="0"/>
        <v/>
      </c>
      <c r="M10" s="167" t="str">
        <f t="shared" si="0"/>
        <v/>
      </c>
      <c r="N10" s="167" t="str">
        <f t="shared" si="0"/>
        <v/>
      </c>
      <c r="O10" s="167" t="str">
        <f t="shared" si="0"/>
        <v/>
      </c>
      <c r="P10" s="167" t="str">
        <f t="shared" si="0"/>
        <v/>
      </c>
      <c r="Q10" s="167" t="str">
        <f t="shared" si="0"/>
        <v/>
      </c>
      <c r="R10" s="167" t="str">
        <f t="shared" si="0"/>
        <v/>
      </c>
      <c r="S10" s="167" t="str">
        <f t="shared" si="0"/>
        <v/>
      </c>
      <c r="T10" s="177" t="str">
        <f t="shared" si="0"/>
        <v/>
      </c>
      <c r="U10" s="133">
        <f t="shared" si="1"/>
        <v>0</v>
      </c>
      <c r="V10" s="119">
        <f t="shared" si="11"/>
        <v>0</v>
      </c>
      <c r="W10" s="107" t="str">
        <f t="shared" ref="W10:W16" si="13">IFERROR(VLOOKUP(D10,BenchmarksRd1,3,0)*86400,"")</f>
        <v/>
      </c>
      <c r="X10" s="131" t="str">
        <f t="shared" si="12"/>
        <v/>
      </c>
      <c r="Y10" s="70"/>
      <c r="Z10" s="207" t="str">
        <f t="shared" si="4"/>
        <v>n/a</v>
      </c>
      <c r="AA10" s="120" t="str">
        <f t="shared" si="5"/>
        <v>n/a</v>
      </c>
      <c r="AB10" s="120" t="str">
        <f>IF($AA10="n/a","",IFERROR(COUNTIF($AA$2:$AA10,"="&amp;AA10),""))</f>
        <v/>
      </c>
      <c r="AC10" s="120">
        <f>COUNTIF($Z$2:Z9,"&lt;"&amp;Z10)</f>
        <v>0</v>
      </c>
      <c r="AD10" s="130">
        <f t="shared" si="6"/>
        <v>0</v>
      </c>
      <c r="AE10" s="133">
        <f t="shared" si="7"/>
        <v>0</v>
      </c>
      <c r="AG10" s="172" t="s">
        <v>41</v>
      </c>
      <c r="AH10" s="401"/>
      <c r="AI10" s="402"/>
    </row>
    <row r="11" spans="1:35" x14ac:dyDescent="0.2">
      <c r="A11" s="72">
        <v>62</v>
      </c>
      <c r="B11" t="s">
        <v>270</v>
      </c>
      <c r="C11" t="str">
        <f t="shared" si="8"/>
        <v>dean brooking</v>
      </c>
      <c r="D11" s="72" t="s">
        <v>91</v>
      </c>
      <c r="E11" s="445" t="s">
        <v>271</v>
      </c>
      <c r="F11"/>
      <c r="G11" s="72">
        <v>35</v>
      </c>
      <c r="H11" s="167" t="str">
        <f t="shared" si="0"/>
        <v/>
      </c>
      <c r="I11" s="167" t="str">
        <f t="shared" si="0"/>
        <v/>
      </c>
      <c r="J11" s="167" t="str">
        <f t="shared" si="0"/>
        <v/>
      </c>
      <c r="K11" s="167" t="str">
        <f t="shared" si="0"/>
        <v/>
      </c>
      <c r="L11" s="167" t="str">
        <f t="shared" si="0"/>
        <v/>
      </c>
      <c r="M11" s="167" t="str">
        <f t="shared" si="0"/>
        <v/>
      </c>
      <c r="N11" s="167" t="str">
        <f t="shared" si="0"/>
        <v/>
      </c>
      <c r="O11" s="167" t="str">
        <f t="shared" si="0"/>
        <v/>
      </c>
      <c r="P11" s="167" t="str">
        <f t="shared" si="0"/>
        <v/>
      </c>
      <c r="Q11" s="167" t="str">
        <f t="shared" si="0"/>
        <v/>
      </c>
      <c r="R11" s="167" t="str">
        <f t="shared" si="0"/>
        <v/>
      </c>
      <c r="S11" s="167" t="str">
        <f t="shared" si="0"/>
        <v/>
      </c>
      <c r="T11" s="177" t="str">
        <f t="shared" si="0"/>
        <v/>
      </c>
      <c r="U11" s="133">
        <f t="shared" si="1"/>
        <v>0</v>
      </c>
      <c r="V11" s="119">
        <f t="shared" si="11"/>
        <v>0</v>
      </c>
      <c r="W11" s="107" t="str">
        <f t="shared" si="13"/>
        <v/>
      </c>
      <c r="X11" s="131" t="str">
        <f t="shared" si="12"/>
        <v/>
      </c>
      <c r="Y11" s="70"/>
      <c r="Z11" s="207" t="str">
        <f t="shared" si="4"/>
        <v>n/a</v>
      </c>
      <c r="AA11" s="120" t="str">
        <f t="shared" si="5"/>
        <v>n/a</v>
      </c>
      <c r="AB11" s="120" t="str">
        <f>IF($AA11="n/a","",IFERROR(COUNTIF($AA$2:$AA11,"="&amp;AA11),""))</f>
        <v/>
      </c>
      <c r="AC11" s="120">
        <f>COUNTIF($Z$2:Z10,"&lt;"&amp;Z11)</f>
        <v>0</v>
      </c>
      <c r="AD11" s="130">
        <f t="shared" si="6"/>
        <v>0</v>
      </c>
      <c r="AE11" s="133">
        <f t="shared" si="7"/>
        <v>0</v>
      </c>
      <c r="AG11" s="173" t="s">
        <v>42</v>
      </c>
      <c r="AH11" s="403"/>
      <c r="AI11" s="404"/>
    </row>
    <row r="12" spans="1:35" x14ac:dyDescent="0.2">
      <c r="A12" s="72">
        <v>69</v>
      </c>
      <c r="B12" t="s">
        <v>272</v>
      </c>
      <c r="C12" t="str">
        <f t="shared" si="8"/>
        <v>joseph maccora</v>
      </c>
      <c r="D12" s="448" t="s">
        <v>91</v>
      </c>
      <c r="E12" s="449" t="s">
        <v>273</v>
      </c>
      <c r="F12" s="443"/>
      <c r="G12" s="72">
        <v>50</v>
      </c>
      <c r="H12" s="167" t="str">
        <f t="shared" si="0"/>
        <v/>
      </c>
      <c r="I12" s="167" t="str">
        <f t="shared" si="0"/>
        <v/>
      </c>
      <c r="J12" s="167" t="str">
        <f t="shared" si="0"/>
        <v/>
      </c>
      <c r="K12" s="167" t="str">
        <f t="shared" si="0"/>
        <v/>
      </c>
      <c r="L12" s="167" t="str">
        <f t="shared" si="0"/>
        <v/>
      </c>
      <c r="M12" s="167" t="str">
        <f t="shared" si="0"/>
        <v/>
      </c>
      <c r="N12" s="167" t="str">
        <f t="shared" si="0"/>
        <v/>
      </c>
      <c r="O12" s="167" t="str">
        <f t="shared" si="0"/>
        <v/>
      </c>
      <c r="P12" s="167" t="str">
        <f t="shared" si="0"/>
        <v/>
      </c>
      <c r="Q12" s="167" t="str">
        <f t="shared" si="0"/>
        <v/>
      </c>
      <c r="R12" s="167" t="str">
        <f t="shared" si="0"/>
        <v/>
      </c>
      <c r="S12" s="167" t="str">
        <f t="shared" si="0"/>
        <v/>
      </c>
      <c r="T12" s="177" t="str">
        <f t="shared" si="0"/>
        <v/>
      </c>
      <c r="U12" s="133">
        <f t="shared" si="1"/>
        <v>0</v>
      </c>
      <c r="V12" s="119">
        <f t="shared" si="11"/>
        <v>0</v>
      </c>
      <c r="W12" s="107" t="s">
        <v>308</v>
      </c>
      <c r="X12" s="131" t="str">
        <f t="shared" si="12"/>
        <v/>
      </c>
      <c r="Y12" s="70">
        <v>0</v>
      </c>
      <c r="Z12" s="207" t="str">
        <f t="shared" si="4"/>
        <v>n/a</v>
      </c>
      <c r="AA12" s="120" t="str">
        <f t="shared" si="5"/>
        <v>n/a</v>
      </c>
      <c r="AB12" s="120" t="str">
        <f>IF($AA12="n/a","",IFERROR(COUNTIF($AA$2:$AA12,"="&amp;AA12),""))</f>
        <v/>
      </c>
      <c r="AC12" s="120">
        <f>COUNTIF($Z$2:Z11,"&lt;"&amp;Z12)</f>
        <v>0</v>
      </c>
      <c r="AD12" s="130">
        <f t="shared" si="6"/>
        <v>0</v>
      </c>
      <c r="AE12" s="133">
        <f t="shared" si="7"/>
        <v>0</v>
      </c>
      <c r="AG12" s="174" t="s">
        <v>16</v>
      </c>
      <c r="AH12" s="405"/>
      <c r="AI12" s="406"/>
    </row>
    <row r="13" spans="1:35" x14ac:dyDescent="0.2">
      <c r="A13" s="72">
        <v>39</v>
      </c>
      <c r="B13" t="s">
        <v>274</v>
      </c>
      <c r="C13" t="str">
        <f t="shared" si="8"/>
        <v>jensen engelhardt</v>
      </c>
      <c r="D13" s="72" t="s">
        <v>91</v>
      </c>
      <c r="E13" s="445" t="s">
        <v>275</v>
      </c>
      <c r="F13"/>
      <c r="G13" s="72">
        <v>41</v>
      </c>
      <c r="H13" s="167" t="str">
        <f t="shared" si="0"/>
        <v/>
      </c>
      <c r="I13" s="167" t="str">
        <f t="shared" si="0"/>
        <v/>
      </c>
      <c r="J13" s="167" t="str">
        <f t="shared" si="0"/>
        <v/>
      </c>
      <c r="K13" s="167" t="str">
        <f t="shared" si="0"/>
        <v/>
      </c>
      <c r="L13" s="167" t="str">
        <f t="shared" si="0"/>
        <v/>
      </c>
      <c r="M13" s="167" t="str">
        <f t="shared" si="0"/>
        <v/>
      </c>
      <c r="N13" s="167" t="str">
        <f t="shared" si="0"/>
        <v/>
      </c>
      <c r="O13" s="167" t="str">
        <f t="shared" si="0"/>
        <v/>
      </c>
      <c r="P13" s="167" t="str">
        <f t="shared" si="0"/>
        <v/>
      </c>
      <c r="Q13" s="167" t="str">
        <f t="shared" si="0"/>
        <v/>
      </c>
      <c r="R13" s="167" t="str">
        <f t="shared" si="0"/>
        <v/>
      </c>
      <c r="S13" s="167" t="str">
        <f t="shared" si="0"/>
        <v/>
      </c>
      <c r="T13" s="177" t="str">
        <f t="shared" si="0"/>
        <v/>
      </c>
      <c r="U13" s="133">
        <f t="shared" si="1"/>
        <v>0</v>
      </c>
      <c r="V13" s="119">
        <f t="shared" si="11"/>
        <v>0</v>
      </c>
      <c r="W13" s="107" t="str">
        <f t="shared" si="13"/>
        <v/>
      </c>
      <c r="X13" s="131" t="str">
        <f t="shared" si="12"/>
        <v/>
      </c>
      <c r="Y13" s="70"/>
      <c r="Z13" s="207" t="str">
        <f t="shared" si="4"/>
        <v>n/a</v>
      </c>
      <c r="AA13" s="120" t="str">
        <f t="shared" si="5"/>
        <v>n/a</v>
      </c>
      <c r="AB13" s="120" t="str">
        <f>IF($AA13="n/a","",IFERROR(COUNTIF($AA$2:$AA13,"="&amp;AA13),""))</f>
        <v/>
      </c>
      <c r="AC13" s="120">
        <f>COUNTIF($Z$2:Z12,"&lt;"&amp;Z13)</f>
        <v>0</v>
      </c>
      <c r="AD13" s="130">
        <f t="shared" si="6"/>
        <v>0</v>
      </c>
      <c r="AE13" s="133">
        <f t="shared" si="7"/>
        <v>0</v>
      </c>
      <c r="AG13" s="175" t="s">
        <v>13</v>
      </c>
      <c r="AH13" s="56"/>
      <c r="AI13" s="407"/>
    </row>
    <row r="14" spans="1:35" ht="13.5" thickBot="1" x14ac:dyDescent="0.25">
      <c r="A14" s="72">
        <v>59</v>
      </c>
      <c r="B14" s="79" t="s">
        <v>53</v>
      </c>
      <c r="C14" t="str">
        <f t="shared" si="8"/>
        <v>steve williamsz</v>
      </c>
      <c r="D14" s="72" t="s">
        <v>21</v>
      </c>
      <c r="E14" s="444" t="s">
        <v>276</v>
      </c>
      <c r="F14" s="443" t="s">
        <v>307</v>
      </c>
      <c r="G14" s="72">
        <v>61</v>
      </c>
      <c r="H14" s="167" t="str">
        <f t="shared" si="0"/>
        <v/>
      </c>
      <c r="I14" s="167" t="str">
        <f t="shared" si="0"/>
        <v/>
      </c>
      <c r="J14" s="167" t="str">
        <f t="shared" si="0"/>
        <v/>
      </c>
      <c r="K14" s="167" t="str">
        <f t="shared" si="0"/>
        <v/>
      </c>
      <c r="L14" s="167" t="str">
        <f t="shared" si="0"/>
        <v/>
      </c>
      <c r="M14" s="167" t="str">
        <f t="shared" si="0"/>
        <v/>
      </c>
      <c r="N14" s="167" t="str">
        <f t="shared" si="0"/>
        <v/>
      </c>
      <c r="O14" s="167" t="str">
        <f t="shared" si="0"/>
        <v/>
      </c>
      <c r="P14" s="167" t="str">
        <f t="shared" si="0"/>
        <v/>
      </c>
      <c r="Q14" s="167">
        <f t="shared" si="0"/>
        <v>100</v>
      </c>
      <c r="R14" s="167" t="str">
        <f t="shared" si="0"/>
        <v/>
      </c>
      <c r="S14" s="167" t="str">
        <f t="shared" si="0"/>
        <v/>
      </c>
      <c r="T14" s="177" t="str">
        <f t="shared" si="0"/>
        <v/>
      </c>
      <c r="U14" s="133">
        <f t="shared" si="1"/>
        <v>100</v>
      </c>
      <c r="V14" s="119">
        <f t="shared" si="11"/>
        <v>0</v>
      </c>
      <c r="W14" s="107" t="s">
        <v>308</v>
      </c>
      <c r="X14" s="131" t="str">
        <f t="shared" si="12"/>
        <v/>
      </c>
      <c r="Y14" s="70">
        <v>0</v>
      </c>
      <c r="Z14" s="207">
        <f t="shared" si="4"/>
        <v>2</v>
      </c>
      <c r="AA14" s="120">
        <f t="shared" si="5"/>
        <v>4</v>
      </c>
      <c r="AB14" s="120">
        <f>IF($AA14="n/a","",IFERROR(COUNTIF($AA$2:$AA14,"="&amp;AA14),""))</f>
        <v>1</v>
      </c>
      <c r="AC14" s="120">
        <f>COUNTIF($Z$2:Z13,"&lt;"&amp;Z14)</f>
        <v>0</v>
      </c>
      <c r="AD14" s="130">
        <f t="shared" si="6"/>
        <v>100</v>
      </c>
      <c r="AE14" s="133">
        <f t="shared" si="7"/>
        <v>100</v>
      </c>
      <c r="AG14" s="176" t="s">
        <v>14</v>
      </c>
      <c r="AH14" s="408"/>
      <c r="AI14" s="409"/>
    </row>
    <row r="15" spans="1:35" x14ac:dyDescent="0.2">
      <c r="A15" s="72">
        <v>40</v>
      </c>
      <c r="B15" t="s">
        <v>277</v>
      </c>
      <c r="C15" t="str">
        <f t="shared" si="8"/>
        <v>matthew hogan</v>
      </c>
      <c r="D15" s="72" t="s">
        <v>91</v>
      </c>
      <c r="E15" s="445" t="s">
        <v>278</v>
      </c>
      <c r="F15"/>
      <c r="G15" s="72">
        <v>18</v>
      </c>
      <c r="H15" s="167" t="str">
        <f t="shared" si="0"/>
        <v/>
      </c>
      <c r="I15" s="167" t="str">
        <f t="shared" si="0"/>
        <v/>
      </c>
      <c r="J15" s="167" t="str">
        <f t="shared" si="0"/>
        <v/>
      </c>
      <c r="K15" s="167" t="str">
        <f t="shared" si="0"/>
        <v/>
      </c>
      <c r="L15" s="167" t="str">
        <f t="shared" si="0"/>
        <v/>
      </c>
      <c r="M15" s="167" t="str">
        <f t="shared" si="0"/>
        <v/>
      </c>
      <c r="N15" s="167" t="str">
        <f t="shared" si="0"/>
        <v/>
      </c>
      <c r="O15" s="167" t="str">
        <f t="shared" si="0"/>
        <v/>
      </c>
      <c r="P15" s="167" t="str">
        <f t="shared" si="0"/>
        <v/>
      </c>
      <c r="Q15" s="167" t="str">
        <f t="shared" si="0"/>
        <v/>
      </c>
      <c r="R15" s="167" t="str">
        <f t="shared" si="0"/>
        <v/>
      </c>
      <c r="S15" s="167" t="str">
        <f t="shared" si="0"/>
        <v/>
      </c>
      <c r="T15" s="177" t="str">
        <f t="shared" si="0"/>
        <v/>
      </c>
      <c r="U15" s="133">
        <f t="shared" si="1"/>
        <v>0</v>
      </c>
      <c r="V15" s="119">
        <f t="shared" si="11"/>
        <v>0</v>
      </c>
      <c r="W15" s="107" t="str">
        <f t="shared" si="13"/>
        <v/>
      </c>
      <c r="X15" s="131" t="str">
        <f t="shared" si="12"/>
        <v/>
      </c>
      <c r="Y15" s="70"/>
      <c r="Z15" s="207" t="str">
        <f t="shared" si="4"/>
        <v>n/a</v>
      </c>
      <c r="AA15" s="120" t="str">
        <f t="shared" si="5"/>
        <v>n/a</v>
      </c>
      <c r="AB15" s="120" t="str">
        <f>IF($AA15="n/a","",IFERROR(COUNTIF($AA$2:$AA15,"="&amp;AA15),""))</f>
        <v/>
      </c>
      <c r="AC15" s="120">
        <f>COUNTIF($Z$2:Z14,"&lt;"&amp;Z15)</f>
        <v>0</v>
      </c>
      <c r="AD15" s="130">
        <f t="shared" si="6"/>
        <v>0</v>
      </c>
      <c r="AE15" s="133">
        <f t="shared" si="7"/>
        <v>0</v>
      </c>
    </row>
    <row r="16" spans="1:35" x14ac:dyDescent="0.2">
      <c r="A16" s="72">
        <v>38</v>
      </c>
      <c r="B16" t="s">
        <v>279</v>
      </c>
      <c r="C16" t="str">
        <f t="shared" si="8"/>
        <v>isaac pittolo</v>
      </c>
      <c r="D16" s="72" t="s">
        <v>91</v>
      </c>
      <c r="E16" s="445" t="s">
        <v>280</v>
      </c>
      <c r="F16"/>
      <c r="G16" s="72">
        <v>83</v>
      </c>
      <c r="H16" s="167" t="str">
        <f t="shared" si="0"/>
        <v/>
      </c>
      <c r="I16" s="167" t="str">
        <f t="shared" si="0"/>
        <v/>
      </c>
      <c r="J16" s="167" t="str">
        <f t="shared" si="0"/>
        <v/>
      </c>
      <c r="K16" s="167" t="str">
        <f t="shared" si="0"/>
        <v/>
      </c>
      <c r="L16" s="167" t="str">
        <f t="shared" si="0"/>
        <v/>
      </c>
      <c r="M16" s="167" t="str">
        <f t="shared" si="0"/>
        <v/>
      </c>
      <c r="N16" s="167" t="str">
        <f t="shared" si="0"/>
        <v/>
      </c>
      <c r="O16" s="167" t="str">
        <f t="shared" si="0"/>
        <v/>
      </c>
      <c r="P16" s="167" t="str">
        <f t="shared" si="0"/>
        <v/>
      </c>
      <c r="Q16" s="167" t="str">
        <f t="shared" si="0"/>
        <v/>
      </c>
      <c r="R16" s="167" t="str">
        <f t="shared" si="0"/>
        <v/>
      </c>
      <c r="S16" s="167" t="str">
        <f t="shared" si="0"/>
        <v/>
      </c>
      <c r="T16" s="177" t="str">
        <f t="shared" si="0"/>
        <v/>
      </c>
      <c r="U16" s="133">
        <f t="shared" si="1"/>
        <v>0</v>
      </c>
      <c r="V16" s="119">
        <f t="shared" si="11"/>
        <v>0</v>
      </c>
      <c r="W16" s="107" t="str">
        <f t="shared" si="13"/>
        <v/>
      </c>
      <c r="X16" s="131" t="str">
        <f t="shared" si="12"/>
        <v/>
      </c>
      <c r="Y16" s="70"/>
      <c r="Z16" s="207" t="str">
        <f t="shared" si="4"/>
        <v>n/a</v>
      </c>
      <c r="AA16" s="120" t="str">
        <f t="shared" si="5"/>
        <v>n/a</v>
      </c>
      <c r="AB16" s="120" t="str">
        <f>IF($AA16="n/a","",IFERROR(COUNTIF($AA$2:$AA16,"="&amp;AA16),""))</f>
        <v/>
      </c>
      <c r="AC16" s="120">
        <f>COUNTIF($Z$2:Z15,"&lt;"&amp;Z16)</f>
        <v>0</v>
      </c>
      <c r="AD16" s="130">
        <f t="shared" si="6"/>
        <v>0</v>
      </c>
      <c r="AE16" s="133">
        <f t="shared" si="7"/>
        <v>0</v>
      </c>
    </row>
    <row r="17" spans="1:31" x14ac:dyDescent="0.2">
      <c r="A17" s="72">
        <v>30</v>
      </c>
      <c r="B17" t="s">
        <v>281</v>
      </c>
      <c r="C17" t="str">
        <f t="shared" si="8"/>
        <v>sam gumina</v>
      </c>
      <c r="D17" s="72" t="s">
        <v>91</v>
      </c>
      <c r="E17" s="445" t="s">
        <v>282</v>
      </c>
      <c r="F17"/>
      <c r="G17" s="72">
        <v>47</v>
      </c>
      <c r="H17" s="167" t="str">
        <f t="shared" si="0"/>
        <v/>
      </c>
      <c r="I17" s="167" t="str">
        <f t="shared" si="0"/>
        <v/>
      </c>
      <c r="J17" s="167" t="str">
        <f t="shared" si="0"/>
        <v/>
      </c>
      <c r="K17" s="167" t="str">
        <f t="shared" si="0"/>
        <v/>
      </c>
      <c r="L17" s="167" t="str">
        <f t="shared" si="0"/>
        <v/>
      </c>
      <c r="M17" s="167" t="str">
        <f t="shared" si="0"/>
        <v/>
      </c>
      <c r="N17" s="167" t="str">
        <f t="shared" si="0"/>
        <v/>
      </c>
      <c r="O17" s="167" t="str">
        <f t="shared" si="0"/>
        <v/>
      </c>
      <c r="P17" s="167" t="str">
        <f t="shared" si="0"/>
        <v/>
      </c>
      <c r="Q17" s="167" t="str">
        <f t="shared" si="0"/>
        <v/>
      </c>
      <c r="R17" s="167" t="str">
        <f t="shared" si="0"/>
        <v/>
      </c>
      <c r="S17" s="167" t="str">
        <f t="shared" si="0"/>
        <v/>
      </c>
      <c r="T17" s="177" t="str">
        <f t="shared" si="0"/>
        <v/>
      </c>
      <c r="U17" s="133">
        <f t="shared" si="1"/>
        <v>0</v>
      </c>
      <c r="V17" s="119">
        <f t="shared" ref="V17:V21" si="14">AD17-U17</f>
        <v>0</v>
      </c>
      <c r="W17" s="107" t="str">
        <f t="shared" ref="W17" si="15">IFERROR(VLOOKUP(D17,BenchmarksRd1,3,0)*86400,"")</f>
        <v/>
      </c>
      <c r="X17" s="131" t="str">
        <f t="shared" ref="X17:X21" si="16">IFERROR((($E17*86400)-W17),"")</f>
        <v/>
      </c>
      <c r="Y17" s="70"/>
      <c r="Z17" s="207" t="str">
        <f t="shared" ref="Z17:Z21" si="17">IFERROR(VLOOKUP(D17,Class2019,4,0),"n/a")</f>
        <v>n/a</v>
      </c>
      <c r="AA17" s="120" t="str">
        <f t="shared" ref="AA17:AA21" si="18">IFERROR(VLOOKUP(D17,Class2019,3,0),"n/a")</f>
        <v>n/a</v>
      </c>
      <c r="AB17" s="120" t="str">
        <f>IF($AA17="n/a","",IFERROR(COUNTIF($AA$2:$AA17,"="&amp;AA17),""))</f>
        <v/>
      </c>
      <c r="AC17" s="120">
        <f>COUNTIF($Z$2:Z11,"&lt;"&amp;Z17)</f>
        <v>0</v>
      </c>
      <c r="AD17" s="130">
        <f t="shared" ref="AD17:AD21" si="19">IF($AA17="n/a",0,IFERROR(VLOOKUP(AB17+AC17,Points2019,2,0),15))</f>
        <v>0</v>
      </c>
      <c r="AE17" s="133">
        <f t="shared" ref="AE17:AE21" si="20">(U17+V17+Y17)</f>
        <v>0</v>
      </c>
    </row>
    <row r="18" spans="1:31" x14ac:dyDescent="0.2">
      <c r="A18" s="72">
        <v>32</v>
      </c>
      <c r="B18" t="s">
        <v>283</v>
      </c>
      <c r="C18" t="str">
        <f t="shared" si="8"/>
        <v>barry payne</v>
      </c>
      <c r="D18" s="72" t="s">
        <v>41</v>
      </c>
      <c r="E18" s="445" t="s">
        <v>284</v>
      </c>
      <c r="F18"/>
      <c r="G18" s="72">
        <v>45</v>
      </c>
      <c r="H18" s="167" t="str">
        <f t="shared" si="0"/>
        <v/>
      </c>
      <c r="I18" s="167" t="str">
        <f t="shared" si="0"/>
        <v/>
      </c>
      <c r="J18" s="167" t="str">
        <f t="shared" si="0"/>
        <v/>
      </c>
      <c r="K18" s="167" t="str">
        <f t="shared" si="0"/>
        <v/>
      </c>
      <c r="L18" s="167">
        <f t="shared" si="0"/>
        <v>60</v>
      </c>
      <c r="M18" s="167" t="str">
        <f t="shared" si="0"/>
        <v/>
      </c>
      <c r="N18" s="167" t="str">
        <f t="shared" si="0"/>
        <v/>
      </c>
      <c r="O18" s="167" t="str">
        <f t="shared" si="0"/>
        <v/>
      </c>
      <c r="P18" s="167" t="str">
        <f t="shared" si="0"/>
        <v/>
      </c>
      <c r="Q18" s="167" t="str">
        <f t="shared" si="0"/>
        <v/>
      </c>
      <c r="R18" s="167" t="str">
        <f t="shared" si="0"/>
        <v/>
      </c>
      <c r="S18" s="167" t="str">
        <f t="shared" si="0"/>
        <v/>
      </c>
      <c r="T18" s="177" t="str">
        <f t="shared" si="0"/>
        <v/>
      </c>
      <c r="U18" s="133">
        <f t="shared" si="1"/>
        <v>60</v>
      </c>
      <c r="V18" s="119">
        <f t="shared" si="14"/>
        <v>-15</v>
      </c>
      <c r="W18" s="107" t="s">
        <v>308</v>
      </c>
      <c r="X18" s="131" t="str">
        <f t="shared" si="16"/>
        <v/>
      </c>
      <c r="Y18" s="70">
        <v>0</v>
      </c>
      <c r="Z18" s="207">
        <f t="shared" si="17"/>
        <v>5</v>
      </c>
      <c r="AA18" s="120">
        <f t="shared" si="18"/>
        <v>9</v>
      </c>
      <c r="AB18" s="120">
        <f>IF($AA18="n/a","",IFERROR(COUNTIF($AA$2:$AA18,"="&amp;AA18),""))</f>
        <v>3</v>
      </c>
      <c r="AC18" s="120">
        <f>COUNTIF($Z$2:Z17,"&lt;"&amp;Z18)</f>
        <v>1</v>
      </c>
      <c r="AD18" s="130">
        <f t="shared" si="19"/>
        <v>45</v>
      </c>
      <c r="AE18" s="133">
        <f t="shared" si="20"/>
        <v>45</v>
      </c>
    </row>
    <row r="19" spans="1:31" x14ac:dyDescent="0.2">
      <c r="A19" s="72">
        <v>58</v>
      </c>
      <c r="B19" t="s">
        <v>52</v>
      </c>
      <c r="C19" t="str">
        <f t="shared" si="8"/>
        <v>robert downes</v>
      </c>
      <c r="D19" s="72" t="s">
        <v>128</v>
      </c>
      <c r="E19" s="444" t="s">
        <v>285</v>
      </c>
      <c r="F19" s="443" t="s">
        <v>307</v>
      </c>
      <c r="G19" s="72">
        <v>45</v>
      </c>
      <c r="H19" s="167" t="str">
        <f t="shared" si="0"/>
        <v/>
      </c>
      <c r="I19" s="167" t="str">
        <f t="shared" si="0"/>
        <v/>
      </c>
      <c r="J19" s="167" t="str">
        <f t="shared" si="0"/>
        <v/>
      </c>
      <c r="K19" s="167" t="str">
        <f t="shared" si="0"/>
        <v/>
      </c>
      <c r="L19" s="167" t="str">
        <f t="shared" si="0"/>
        <v/>
      </c>
      <c r="M19" s="167">
        <f t="shared" si="0"/>
        <v>100</v>
      </c>
      <c r="N19" s="167" t="str">
        <f t="shared" si="0"/>
        <v/>
      </c>
      <c r="O19" s="167" t="str">
        <f t="shared" si="0"/>
        <v/>
      </c>
      <c r="P19" s="167" t="str">
        <f t="shared" si="0"/>
        <v/>
      </c>
      <c r="Q19" s="167" t="str">
        <f t="shared" si="0"/>
        <v/>
      </c>
      <c r="R19" s="167" t="str">
        <f t="shared" si="0"/>
        <v/>
      </c>
      <c r="S19" s="167" t="str">
        <f t="shared" si="0"/>
        <v/>
      </c>
      <c r="T19" s="177" t="str">
        <f t="shared" si="0"/>
        <v/>
      </c>
      <c r="U19" s="133">
        <f t="shared" si="1"/>
        <v>100</v>
      </c>
      <c r="V19" s="119">
        <f t="shared" si="14"/>
        <v>-25</v>
      </c>
      <c r="W19" s="107" t="s">
        <v>308</v>
      </c>
      <c r="X19" s="131" t="str">
        <f t="shared" si="16"/>
        <v/>
      </c>
      <c r="Y19" s="70">
        <v>0</v>
      </c>
      <c r="Z19" s="207">
        <f t="shared" si="17"/>
        <v>4</v>
      </c>
      <c r="AA19" s="120">
        <f t="shared" si="18"/>
        <v>8</v>
      </c>
      <c r="AB19" s="120">
        <f>IF($AA19="n/a","",IFERROR(COUNTIF($AA$2:$AA19,"="&amp;AA19),""))</f>
        <v>1</v>
      </c>
      <c r="AC19" s="120">
        <f>COUNTIF($Z$2:Z18,"&lt;"&amp;Z19)</f>
        <v>1</v>
      </c>
      <c r="AD19" s="130">
        <f t="shared" si="19"/>
        <v>75</v>
      </c>
      <c r="AE19" s="133">
        <f t="shared" si="20"/>
        <v>75</v>
      </c>
    </row>
    <row r="20" spans="1:31" x14ac:dyDescent="0.2">
      <c r="A20" s="72">
        <v>68</v>
      </c>
      <c r="B20" t="s">
        <v>286</v>
      </c>
      <c r="C20" t="str">
        <f t="shared" si="8"/>
        <v>andrew potter</v>
      </c>
      <c r="D20" s="72" t="s">
        <v>41</v>
      </c>
      <c r="E20" s="445" t="s">
        <v>287</v>
      </c>
      <c r="F20"/>
      <c r="G20" s="72">
        <v>12</v>
      </c>
      <c r="H20" s="167" t="str">
        <f t="shared" si="0"/>
        <v/>
      </c>
      <c r="I20" s="167" t="str">
        <f t="shared" si="0"/>
        <v/>
      </c>
      <c r="J20" s="167" t="str">
        <f t="shared" si="0"/>
        <v/>
      </c>
      <c r="K20" s="167" t="str">
        <f t="shared" si="0"/>
        <v/>
      </c>
      <c r="L20" s="167">
        <f t="shared" si="0"/>
        <v>45</v>
      </c>
      <c r="M20" s="167" t="str">
        <f t="shared" si="0"/>
        <v/>
      </c>
      <c r="N20" s="167" t="str">
        <f t="shared" si="0"/>
        <v/>
      </c>
      <c r="O20" s="167" t="str">
        <f t="shared" si="0"/>
        <v/>
      </c>
      <c r="P20" s="167" t="str">
        <f t="shared" ref="P20:T20" si="21">IF($D20=P$1,$U20,"")</f>
        <v/>
      </c>
      <c r="Q20" s="167" t="str">
        <f t="shared" si="21"/>
        <v/>
      </c>
      <c r="R20" s="167" t="str">
        <f t="shared" si="21"/>
        <v/>
      </c>
      <c r="S20" s="167" t="str">
        <f t="shared" si="21"/>
        <v/>
      </c>
      <c r="T20" s="177" t="str">
        <f t="shared" si="21"/>
        <v/>
      </c>
      <c r="U20" s="133">
        <f t="shared" si="1"/>
        <v>45</v>
      </c>
      <c r="V20" s="119">
        <f t="shared" si="14"/>
        <v>-30</v>
      </c>
      <c r="W20" s="107" t="s">
        <v>308</v>
      </c>
      <c r="X20" s="131" t="str">
        <f t="shared" si="16"/>
        <v/>
      </c>
      <c r="Y20" s="70">
        <v>0</v>
      </c>
      <c r="Z20" s="207">
        <f t="shared" si="17"/>
        <v>5</v>
      </c>
      <c r="AA20" s="120">
        <f t="shared" si="18"/>
        <v>9</v>
      </c>
      <c r="AB20" s="120">
        <f>IF($AA20="n/a","",IFERROR(COUNTIF($AA$2:$AA20,"="&amp;AA20),""))</f>
        <v>4</v>
      </c>
      <c r="AC20" s="120">
        <f>COUNTIF($Z$2:Z19,"&lt;"&amp;Z20)</f>
        <v>2</v>
      </c>
      <c r="AD20" s="130">
        <f t="shared" si="19"/>
        <v>15</v>
      </c>
      <c r="AE20" s="133">
        <f t="shared" si="20"/>
        <v>15</v>
      </c>
    </row>
    <row r="21" spans="1:31" x14ac:dyDescent="0.2">
      <c r="A21" s="72">
        <v>36</v>
      </c>
      <c r="B21" t="s">
        <v>136</v>
      </c>
      <c r="C21" t="str">
        <f t="shared" si="8"/>
        <v>craig girvan</v>
      </c>
      <c r="D21" s="72" t="s">
        <v>124</v>
      </c>
      <c r="E21" s="444" t="s">
        <v>288</v>
      </c>
      <c r="F21" s="443" t="s">
        <v>307</v>
      </c>
      <c r="G21" s="72">
        <v>67</v>
      </c>
      <c r="H21" s="167" t="str">
        <f t="shared" ref="H21:T21" si="22">IF($D21=H$1,$U21,"")</f>
        <v/>
      </c>
      <c r="I21" s="167" t="str">
        <f t="shared" si="22"/>
        <v/>
      </c>
      <c r="J21" s="167" t="str">
        <f t="shared" si="22"/>
        <v/>
      </c>
      <c r="K21" s="167" t="str">
        <f t="shared" si="22"/>
        <v/>
      </c>
      <c r="L21" s="167" t="str">
        <f t="shared" si="22"/>
        <v/>
      </c>
      <c r="M21" s="167" t="str">
        <f t="shared" si="22"/>
        <v/>
      </c>
      <c r="N21" s="167">
        <f t="shared" si="22"/>
        <v>100</v>
      </c>
      <c r="O21" s="167" t="str">
        <f t="shared" si="22"/>
        <v/>
      </c>
      <c r="P21" s="167" t="str">
        <f t="shared" si="22"/>
        <v/>
      </c>
      <c r="Q21" s="167" t="str">
        <f t="shared" si="22"/>
        <v/>
      </c>
      <c r="R21" s="167" t="str">
        <f t="shared" si="22"/>
        <v/>
      </c>
      <c r="S21" s="167" t="str">
        <f t="shared" si="22"/>
        <v/>
      </c>
      <c r="T21" s="177" t="str">
        <f t="shared" si="22"/>
        <v/>
      </c>
      <c r="U21" s="133">
        <f t="shared" si="1"/>
        <v>100</v>
      </c>
      <c r="V21" s="119">
        <f t="shared" si="14"/>
        <v>-25</v>
      </c>
      <c r="W21" s="107" t="s">
        <v>308</v>
      </c>
      <c r="X21" s="131" t="str">
        <f t="shared" si="16"/>
        <v/>
      </c>
      <c r="Y21" s="70">
        <v>0</v>
      </c>
      <c r="Z21" s="207">
        <f t="shared" si="17"/>
        <v>4</v>
      </c>
      <c r="AA21" s="120">
        <f t="shared" si="18"/>
        <v>7</v>
      </c>
      <c r="AB21" s="120">
        <f>IF($AA21="n/a","",IFERROR(COUNTIF($AA$2:$AA21,"="&amp;AA21),""))</f>
        <v>1</v>
      </c>
      <c r="AC21" s="120">
        <f>COUNTIF($Z$2:Z20,"&lt;"&amp;Z21)</f>
        <v>1</v>
      </c>
      <c r="AD21" s="130">
        <f t="shared" si="19"/>
        <v>75</v>
      </c>
      <c r="AE21" s="133">
        <f t="shared" si="20"/>
        <v>75</v>
      </c>
    </row>
    <row r="22" spans="1:31" x14ac:dyDescent="0.2">
      <c r="A22" s="72">
        <v>64</v>
      </c>
      <c r="B22" t="s">
        <v>96</v>
      </c>
      <c r="C22" t="str">
        <f t="shared" si="8"/>
        <v>peter dannock</v>
      </c>
      <c r="D22" s="72" t="s">
        <v>21</v>
      </c>
      <c r="E22" s="445" t="s">
        <v>289</v>
      </c>
      <c r="F22"/>
      <c r="G22" s="72">
        <v>46</v>
      </c>
      <c r="H22" s="167" t="str">
        <f t="shared" si="0"/>
        <v/>
      </c>
      <c r="I22" s="167" t="str">
        <f t="shared" si="0"/>
        <v/>
      </c>
      <c r="J22" s="167" t="str">
        <f t="shared" si="0"/>
        <v/>
      </c>
      <c r="K22" s="167" t="str">
        <f t="shared" si="0"/>
        <v/>
      </c>
      <c r="L22" s="167" t="str">
        <f t="shared" si="0"/>
        <v/>
      </c>
      <c r="M22" s="167" t="str">
        <f t="shared" si="0"/>
        <v/>
      </c>
      <c r="N22" s="167" t="str">
        <f t="shared" si="0"/>
        <v/>
      </c>
      <c r="O22" s="167" t="str">
        <f t="shared" si="0"/>
        <v/>
      </c>
      <c r="P22" s="167" t="str">
        <f t="shared" si="0"/>
        <v/>
      </c>
      <c r="Q22" s="167">
        <f t="shared" si="0"/>
        <v>75</v>
      </c>
      <c r="R22" s="167" t="str">
        <f t="shared" si="0"/>
        <v/>
      </c>
      <c r="S22" s="167" t="str">
        <f t="shared" si="0"/>
        <v/>
      </c>
      <c r="T22" s="177" t="str">
        <f t="shared" si="0"/>
        <v/>
      </c>
      <c r="U22" s="133">
        <f t="shared" si="1"/>
        <v>75</v>
      </c>
      <c r="V22" s="119">
        <f t="shared" si="11"/>
        <v>0</v>
      </c>
      <c r="W22" s="107" t="s">
        <v>308</v>
      </c>
      <c r="X22" s="131" t="str">
        <f t="shared" si="12"/>
        <v/>
      </c>
      <c r="Y22" s="70">
        <v>0</v>
      </c>
      <c r="Z22" s="207">
        <f t="shared" si="4"/>
        <v>2</v>
      </c>
      <c r="AA22" s="120">
        <f t="shared" si="5"/>
        <v>4</v>
      </c>
      <c r="AB22" s="120">
        <f>IF($AA22="n/a","",IFERROR(COUNTIF($AA$2:$AA22,"="&amp;AA22),""))</f>
        <v>2</v>
      </c>
      <c r="AC22" s="120">
        <f>COUNTIF($Z$2:Z16,"&lt;"&amp;Z22)</f>
        <v>0</v>
      </c>
      <c r="AD22" s="130">
        <f t="shared" si="6"/>
        <v>75</v>
      </c>
      <c r="AE22" s="133">
        <f t="shared" si="7"/>
        <v>75</v>
      </c>
    </row>
    <row r="23" spans="1:31" x14ac:dyDescent="0.2">
      <c r="A23" s="72">
        <v>29</v>
      </c>
      <c r="B23" t="s">
        <v>290</v>
      </c>
      <c r="C23" t="str">
        <f t="shared" si="8"/>
        <v>ian vague</v>
      </c>
      <c r="D23" s="72" t="s">
        <v>124</v>
      </c>
      <c r="E23" s="445" t="s">
        <v>291</v>
      </c>
      <c r="F23"/>
      <c r="G23" s="72">
        <v>54</v>
      </c>
      <c r="H23" s="167" t="str">
        <f t="shared" ref="H23:T32" si="23">IF($D23=H$1,$U23,"")</f>
        <v/>
      </c>
      <c r="I23" s="167" t="str">
        <f t="shared" si="23"/>
        <v/>
      </c>
      <c r="J23" s="167" t="str">
        <f t="shared" si="23"/>
        <v/>
      </c>
      <c r="K23" s="167" t="str">
        <f t="shared" si="23"/>
        <v/>
      </c>
      <c r="L23" s="167" t="str">
        <f t="shared" si="23"/>
        <v/>
      </c>
      <c r="M23" s="167" t="str">
        <f t="shared" si="23"/>
        <v/>
      </c>
      <c r="N23" s="167">
        <f t="shared" si="23"/>
        <v>75</v>
      </c>
      <c r="O23" s="167" t="str">
        <f t="shared" si="23"/>
        <v/>
      </c>
      <c r="P23" s="167" t="str">
        <f t="shared" si="23"/>
        <v/>
      </c>
      <c r="Q23" s="167" t="str">
        <f t="shared" si="23"/>
        <v/>
      </c>
      <c r="R23" s="167" t="str">
        <f t="shared" si="23"/>
        <v/>
      </c>
      <c r="S23" s="167" t="str">
        <f t="shared" si="23"/>
        <v/>
      </c>
      <c r="T23" s="177" t="str">
        <f t="shared" si="23"/>
        <v/>
      </c>
      <c r="U23" s="133">
        <f t="shared" si="1"/>
        <v>75</v>
      </c>
      <c r="V23" s="119">
        <f t="shared" si="11"/>
        <v>-30</v>
      </c>
      <c r="W23" s="107" t="s">
        <v>308</v>
      </c>
      <c r="X23" s="131" t="str">
        <f t="shared" si="12"/>
        <v/>
      </c>
      <c r="Y23" s="70">
        <v>0</v>
      </c>
      <c r="Z23" s="207">
        <f t="shared" si="4"/>
        <v>4</v>
      </c>
      <c r="AA23" s="120">
        <f t="shared" si="5"/>
        <v>7</v>
      </c>
      <c r="AB23" s="120">
        <f>IF($AA23="n/a","",IFERROR(COUNTIF($AA$2:$AA23,"="&amp;AA23),""))</f>
        <v>2</v>
      </c>
      <c r="AC23" s="120">
        <f>COUNTIF($Z$2:Z22,"&lt;"&amp;Z23)</f>
        <v>2</v>
      </c>
      <c r="AD23" s="130">
        <f t="shared" si="6"/>
        <v>45</v>
      </c>
      <c r="AE23" s="133">
        <f t="shared" si="7"/>
        <v>45</v>
      </c>
    </row>
    <row r="24" spans="1:31" x14ac:dyDescent="0.2">
      <c r="A24" s="72">
        <v>61</v>
      </c>
      <c r="B24" t="s">
        <v>292</v>
      </c>
      <c r="C24" t="str">
        <f t="shared" si="8"/>
        <v>murray seymour</v>
      </c>
      <c r="D24" s="72" t="s">
        <v>91</v>
      </c>
      <c r="E24" s="445" t="s">
        <v>293</v>
      </c>
      <c r="F24"/>
      <c r="G24" s="72">
        <v>54</v>
      </c>
      <c r="H24" s="167" t="str">
        <f t="shared" si="23"/>
        <v/>
      </c>
      <c r="I24" s="167" t="str">
        <f t="shared" si="23"/>
        <v/>
      </c>
      <c r="J24" s="167" t="str">
        <f t="shared" si="23"/>
        <v/>
      </c>
      <c r="K24" s="167" t="str">
        <f t="shared" si="23"/>
        <v/>
      </c>
      <c r="L24" s="167" t="str">
        <f t="shared" si="23"/>
        <v/>
      </c>
      <c r="M24" s="167" t="str">
        <f t="shared" si="23"/>
        <v/>
      </c>
      <c r="N24" s="167" t="str">
        <f t="shared" si="23"/>
        <v/>
      </c>
      <c r="O24" s="167" t="str">
        <f t="shared" si="23"/>
        <v/>
      </c>
      <c r="P24" s="167" t="str">
        <f t="shared" si="23"/>
        <v/>
      </c>
      <c r="Q24" s="167" t="str">
        <f t="shared" si="23"/>
        <v/>
      </c>
      <c r="R24" s="167" t="str">
        <f t="shared" si="23"/>
        <v/>
      </c>
      <c r="S24" s="167" t="str">
        <f t="shared" si="23"/>
        <v/>
      </c>
      <c r="T24" s="177" t="str">
        <f t="shared" si="23"/>
        <v/>
      </c>
      <c r="U24" s="133">
        <f t="shared" si="1"/>
        <v>0</v>
      </c>
      <c r="V24" s="119">
        <f t="shared" si="11"/>
        <v>0</v>
      </c>
      <c r="W24" s="107"/>
      <c r="X24" s="131"/>
      <c r="Y24" s="70"/>
      <c r="Z24" s="207" t="str">
        <f t="shared" si="4"/>
        <v>n/a</v>
      </c>
      <c r="AA24" s="120" t="str">
        <f t="shared" si="5"/>
        <v>n/a</v>
      </c>
      <c r="AB24" s="120" t="str">
        <f>IF($AA24="n/a","",IFERROR(COUNTIF($AA$2:$AA24,"="&amp;AA24),""))</f>
        <v/>
      </c>
      <c r="AC24" s="120">
        <f>COUNTIF($Z$2:Z23,"&lt;"&amp;Z24)</f>
        <v>0</v>
      </c>
      <c r="AD24" s="130">
        <f t="shared" si="6"/>
        <v>0</v>
      </c>
      <c r="AE24" s="133">
        <f t="shared" si="7"/>
        <v>0</v>
      </c>
    </row>
    <row r="25" spans="1:31" x14ac:dyDescent="0.2">
      <c r="A25" s="72">
        <v>52</v>
      </c>
      <c r="B25" t="s">
        <v>294</v>
      </c>
      <c r="C25" t="str">
        <f t="shared" si="8"/>
        <v>tim meaden</v>
      </c>
      <c r="D25" s="72" t="s">
        <v>13</v>
      </c>
      <c r="E25" s="445" t="s">
        <v>295</v>
      </c>
      <c r="F25"/>
      <c r="G25" s="72">
        <v>43</v>
      </c>
      <c r="H25" s="167" t="str">
        <f t="shared" si="23"/>
        <v/>
      </c>
      <c r="I25" s="167">
        <f t="shared" si="23"/>
        <v>75</v>
      </c>
      <c r="J25" s="167" t="str">
        <f t="shared" si="23"/>
        <v/>
      </c>
      <c r="K25" s="167" t="str">
        <f t="shared" si="23"/>
        <v/>
      </c>
      <c r="L25" s="167" t="str">
        <f t="shared" si="23"/>
        <v/>
      </c>
      <c r="M25" s="167" t="str">
        <f t="shared" si="23"/>
        <v/>
      </c>
      <c r="N25" s="167" t="str">
        <f t="shared" si="23"/>
        <v/>
      </c>
      <c r="O25" s="167" t="str">
        <f t="shared" si="23"/>
        <v/>
      </c>
      <c r="P25" s="167" t="str">
        <f t="shared" si="23"/>
        <v/>
      </c>
      <c r="Q25" s="167" t="str">
        <f t="shared" si="23"/>
        <v/>
      </c>
      <c r="R25" s="167" t="str">
        <f t="shared" si="23"/>
        <v/>
      </c>
      <c r="S25" s="167" t="str">
        <f t="shared" si="23"/>
        <v/>
      </c>
      <c r="T25" s="177" t="str">
        <f t="shared" si="23"/>
        <v/>
      </c>
      <c r="U25" s="133">
        <f t="shared" si="1"/>
        <v>75</v>
      </c>
      <c r="V25" s="119">
        <f t="shared" ref="V25:V31" si="24">AD25-U25</f>
        <v>-60</v>
      </c>
      <c r="W25" s="107" t="s">
        <v>308</v>
      </c>
      <c r="X25" s="131" t="str">
        <f t="shared" ref="X25:X31" si="25">IFERROR((($E25*86400)-W25),"")</f>
        <v/>
      </c>
      <c r="Y25" s="70">
        <v>0</v>
      </c>
      <c r="Z25" s="207">
        <f t="shared" si="4"/>
        <v>7</v>
      </c>
      <c r="AA25" s="120">
        <f t="shared" si="5"/>
        <v>12</v>
      </c>
      <c r="AB25" s="120">
        <f>IF($AA25="n/a","",IFERROR(COUNTIF($AA$2:$AA25,"="&amp;AA25),""))</f>
        <v>2</v>
      </c>
      <c r="AC25" s="120">
        <f>COUNTIF($Z$2:Z24,"&lt;"&amp;Z25)</f>
        <v>12</v>
      </c>
      <c r="AD25" s="130">
        <f t="shared" si="6"/>
        <v>15</v>
      </c>
      <c r="AE25" s="133">
        <f t="shared" si="7"/>
        <v>15</v>
      </c>
    </row>
    <row r="26" spans="1:31" x14ac:dyDescent="0.2">
      <c r="A26" s="72">
        <v>35</v>
      </c>
      <c r="B26" t="s">
        <v>296</v>
      </c>
      <c r="C26" t="str">
        <f t="shared" si="8"/>
        <v>john mcbreen</v>
      </c>
      <c r="D26" s="72" t="s">
        <v>40</v>
      </c>
      <c r="E26" s="444" t="s">
        <v>297</v>
      </c>
      <c r="F26" s="443" t="s">
        <v>307</v>
      </c>
      <c r="G26" s="72">
        <v>46</v>
      </c>
      <c r="H26" s="167" t="str">
        <f t="shared" si="23"/>
        <v/>
      </c>
      <c r="I26" s="167" t="str">
        <f t="shared" si="23"/>
        <v/>
      </c>
      <c r="J26" s="167" t="str">
        <f t="shared" si="23"/>
        <v/>
      </c>
      <c r="K26" s="167" t="str">
        <f t="shared" si="23"/>
        <v/>
      </c>
      <c r="L26" s="167" t="str">
        <f t="shared" si="23"/>
        <v/>
      </c>
      <c r="M26" s="167" t="str">
        <f t="shared" si="23"/>
        <v/>
      </c>
      <c r="N26" s="167" t="str">
        <f t="shared" si="23"/>
        <v/>
      </c>
      <c r="O26" s="167">
        <f t="shared" si="23"/>
        <v>100</v>
      </c>
      <c r="P26" s="167" t="str">
        <f t="shared" si="23"/>
        <v/>
      </c>
      <c r="Q26" s="167" t="str">
        <f t="shared" si="23"/>
        <v/>
      </c>
      <c r="R26" s="167" t="str">
        <f t="shared" si="23"/>
        <v/>
      </c>
      <c r="S26" s="167" t="str">
        <f t="shared" si="23"/>
        <v/>
      </c>
      <c r="T26" s="177" t="str">
        <f t="shared" si="23"/>
        <v/>
      </c>
      <c r="U26" s="133">
        <f t="shared" si="1"/>
        <v>100</v>
      </c>
      <c r="V26" s="119">
        <f t="shared" si="24"/>
        <v>-40</v>
      </c>
      <c r="W26" s="107" t="s">
        <v>308</v>
      </c>
      <c r="X26" s="131" t="str">
        <f t="shared" si="25"/>
        <v/>
      </c>
      <c r="Y26" s="70">
        <v>0</v>
      </c>
      <c r="Z26" s="207">
        <f t="shared" si="4"/>
        <v>3</v>
      </c>
      <c r="AA26" s="120">
        <f t="shared" si="5"/>
        <v>6</v>
      </c>
      <c r="AB26" s="120">
        <f>IF($AA26="n/a","",IFERROR(COUNTIF($AA$2:$AA26,"="&amp;AA26),""))</f>
        <v>1</v>
      </c>
      <c r="AC26" s="120">
        <f>COUNTIF($Z$2:Z25,"&lt;"&amp;Z26)</f>
        <v>2</v>
      </c>
      <c r="AD26" s="130">
        <f t="shared" si="6"/>
        <v>60</v>
      </c>
      <c r="AE26" s="133">
        <f t="shared" si="7"/>
        <v>60</v>
      </c>
    </row>
    <row r="27" spans="1:31" x14ac:dyDescent="0.2">
      <c r="A27" s="72">
        <v>67</v>
      </c>
      <c r="B27" t="s">
        <v>298</v>
      </c>
      <c r="C27" t="str">
        <f t="shared" si="8"/>
        <v>craig baird</v>
      </c>
      <c r="D27" s="72" t="s">
        <v>4</v>
      </c>
      <c r="E27" s="444" t="s">
        <v>299</v>
      </c>
      <c r="F27" s="443" t="s">
        <v>307</v>
      </c>
      <c r="G27" s="72">
        <v>16</v>
      </c>
      <c r="H27" s="167" t="str">
        <f t="shared" si="23"/>
        <v/>
      </c>
      <c r="I27" s="167" t="str">
        <f t="shared" si="23"/>
        <v/>
      </c>
      <c r="J27" s="167" t="str">
        <f t="shared" si="23"/>
        <v/>
      </c>
      <c r="K27" s="167" t="str">
        <f t="shared" si="23"/>
        <v/>
      </c>
      <c r="L27" s="167" t="str">
        <f t="shared" si="23"/>
        <v/>
      </c>
      <c r="M27" s="167" t="str">
        <f t="shared" si="23"/>
        <v/>
      </c>
      <c r="N27" s="167" t="str">
        <f t="shared" si="23"/>
        <v/>
      </c>
      <c r="O27" s="167" t="str">
        <f t="shared" si="23"/>
        <v/>
      </c>
      <c r="P27" s="167">
        <f t="shared" si="23"/>
        <v>100</v>
      </c>
      <c r="Q27" s="167" t="str">
        <f t="shared" si="23"/>
        <v/>
      </c>
      <c r="R27" s="167" t="str">
        <f t="shared" si="23"/>
        <v/>
      </c>
      <c r="S27" s="167" t="str">
        <f t="shared" si="23"/>
        <v/>
      </c>
      <c r="T27" s="177" t="str">
        <f t="shared" si="23"/>
        <v/>
      </c>
      <c r="U27" s="133">
        <f t="shared" si="1"/>
        <v>100</v>
      </c>
      <c r="V27" s="119">
        <f t="shared" si="24"/>
        <v>-40</v>
      </c>
      <c r="W27" s="107" t="s">
        <v>308</v>
      </c>
      <c r="X27" s="131" t="str">
        <f t="shared" si="25"/>
        <v/>
      </c>
      <c r="Y27" s="70">
        <v>0</v>
      </c>
      <c r="Z27" s="207">
        <f t="shared" si="4"/>
        <v>3</v>
      </c>
      <c r="AA27" s="120">
        <f t="shared" si="5"/>
        <v>5</v>
      </c>
      <c r="AB27" s="120">
        <f>IF($AA27="n/a","",IFERROR(COUNTIF($AA$2:$AA27,"="&amp;AA27),""))</f>
        <v>1</v>
      </c>
      <c r="AC27" s="120">
        <f>COUNTIF($Z$2:Z25,"&lt;"&amp;Z27)</f>
        <v>2</v>
      </c>
      <c r="AD27" s="130">
        <f t="shared" si="6"/>
        <v>60</v>
      </c>
      <c r="AE27" s="133">
        <f t="shared" si="7"/>
        <v>60</v>
      </c>
    </row>
    <row r="28" spans="1:31" x14ac:dyDescent="0.2">
      <c r="A28" s="72">
        <v>33</v>
      </c>
      <c r="B28" t="s">
        <v>300</v>
      </c>
      <c r="C28" t="str">
        <f t="shared" si="8"/>
        <v>adrian zadro</v>
      </c>
      <c r="D28" s="72" t="s">
        <v>5</v>
      </c>
      <c r="E28" s="444" t="s">
        <v>301</v>
      </c>
      <c r="F28" s="443" t="s">
        <v>307</v>
      </c>
      <c r="G28" s="72">
        <v>53</v>
      </c>
      <c r="H28" s="167" t="str">
        <f t="shared" si="23"/>
        <v/>
      </c>
      <c r="I28" s="167" t="str">
        <f t="shared" si="23"/>
        <v/>
      </c>
      <c r="J28" s="167" t="str">
        <f t="shared" si="23"/>
        <v/>
      </c>
      <c r="K28" s="167" t="str">
        <f t="shared" si="23"/>
        <v/>
      </c>
      <c r="L28" s="167" t="str">
        <f t="shared" si="23"/>
        <v/>
      </c>
      <c r="M28" s="167" t="str">
        <f t="shared" si="23"/>
        <v/>
      </c>
      <c r="N28" s="167" t="str">
        <f t="shared" si="23"/>
        <v/>
      </c>
      <c r="O28" s="167" t="str">
        <f t="shared" si="23"/>
        <v/>
      </c>
      <c r="P28" s="167" t="str">
        <f t="shared" si="23"/>
        <v/>
      </c>
      <c r="Q28" s="167" t="str">
        <f t="shared" si="23"/>
        <v/>
      </c>
      <c r="R28" s="167" t="str">
        <f t="shared" si="23"/>
        <v/>
      </c>
      <c r="S28" s="167">
        <f t="shared" si="23"/>
        <v>100</v>
      </c>
      <c r="T28" s="177" t="str">
        <f t="shared" si="23"/>
        <v/>
      </c>
      <c r="U28" s="133">
        <f t="shared" si="1"/>
        <v>100</v>
      </c>
      <c r="V28" s="119">
        <f t="shared" si="24"/>
        <v>0</v>
      </c>
      <c r="W28" s="107" t="s">
        <v>308</v>
      </c>
      <c r="X28" s="131" t="str">
        <f t="shared" si="25"/>
        <v/>
      </c>
      <c r="Y28" s="70">
        <v>0</v>
      </c>
      <c r="Z28" s="207">
        <f t="shared" si="4"/>
        <v>1</v>
      </c>
      <c r="AA28" s="120">
        <f t="shared" si="5"/>
        <v>2</v>
      </c>
      <c r="AB28" s="120">
        <f>IF($AA28="n/a","",IFERROR(COUNTIF($AA$2:$AA28,"="&amp;AA28),""))</f>
        <v>1</v>
      </c>
      <c r="AC28" s="120">
        <f>COUNTIF($Z$2:Z26,"&lt;"&amp;Z28)</f>
        <v>0</v>
      </c>
      <c r="AD28" s="130">
        <f t="shared" si="6"/>
        <v>100</v>
      </c>
      <c r="AE28" s="133">
        <f t="shared" si="7"/>
        <v>100</v>
      </c>
    </row>
    <row r="29" spans="1:31" x14ac:dyDescent="0.2">
      <c r="A29" s="72">
        <v>42</v>
      </c>
      <c r="B29" t="s">
        <v>302</v>
      </c>
      <c r="C29" t="str">
        <f t="shared" si="8"/>
        <v>annabel silver</v>
      </c>
      <c r="D29" s="72" t="s">
        <v>91</v>
      </c>
      <c r="E29" s="445" t="s">
        <v>303</v>
      </c>
      <c r="F29"/>
      <c r="G29" s="72">
        <v>27</v>
      </c>
      <c r="H29" s="167" t="str">
        <f t="shared" si="23"/>
        <v/>
      </c>
      <c r="I29" s="167" t="str">
        <f t="shared" si="23"/>
        <v/>
      </c>
      <c r="J29" s="167" t="str">
        <f t="shared" si="23"/>
        <v/>
      </c>
      <c r="K29" s="167" t="str">
        <f t="shared" si="23"/>
        <v/>
      </c>
      <c r="L29" s="167" t="str">
        <f t="shared" si="23"/>
        <v/>
      </c>
      <c r="M29" s="167" t="str">
        <f t="shared" si="23"/>
        <v/>
      </c>
      <c r="N29" s="167" t="str">
        <f t="shared" si="23"/>
        <v/>
      </c>
      <c r="O29" s="167" t="str">
        <f t="shared" si="23"/>
        <v/>
      </c>
      <c r="P29" s="167" t="str">
        <f t="shared" si="23"/>
        <v/>
      </c>
      <c r="Q29" s="167" t="str">
        <f t="shared" si="23"/>
        <v/>
      </c>
      <c r="R29" s="167" t="str">
        <f t="shared" si="23"/>
        <v/>
      </c>
      <c r="S29" s="167" t="str">
        <f t="shared" si="23"/>
        <v/>
      </c>
      <c r="T29" s="177" t="str">
        <f t="shared" si="23"/>
        <v/>
      </c>
      <c r="U29" s="133">
        <f t="shared" si="1"/>
        <v>0</v>
      </c>
      <c r="V29" s="119">
        <f t="shared" si="24"/>
        <v>0</v>
      </c>
      <c r="W29" s="107" t="str">
        <f t="shared" ref="W29:W31" si="26">IFERROR(VLOOKUP(D29,BenchmarksRd1,3,0)*86400,"")</f>
        <v/>
      </c>
      <c r="X29" s="131" t="str">
        <f t="shared" si="25"/>
        <v/>
      </c>
      <c r="Y29" s="70"/>
      <c r="Z29" s="207" t="str">
        <f t="shared" si="4"/>
        <v>n/a</v>
      </c>
      <c r="AA29" s="120" t="str">
        <f t="shared" si="5"/>
        <v>n/a</v>
      </c>
      <c r="AB29" s="120" t="str">
        <f>IF($AA29="n/a","",IFERROR(COUNTIF($AA$2:$AA29,"="&amp;AA29),""))</f>
        <v/>
      </c>
      <c r="AC29" s="120">
        <f>COUNTIF($Z$2:Z28,"&lt;"&amp;Z29)</f>
        <v>0</v>
      </c>
      <c r="AD29" s="130">
        <f t="shared" si="6"/>
        <v>0</v>
      </c>
      <c r="AE29" s="133">
        <f t="shared" si="7"/>
        <v>0</v>
      </c>
    </row>
    <row r="30" spans="1:31" x14ac:dyDescent="0.2">
      <c r="A30" s="72">
        <v>34</v>
      </c>
      <c r="B30" t="s">
        <v>140</v>
      </c>
      <c r="C30" t="str">
        <f t="shared" si="8"/>
        <v>john downes</v>
      </c>
      <c r="D30" s="72" t="s">
        <v>5</v>
      </c>
      <c r="E30" s="445" t="s">
        <v>304</v>
      </c>
      <c r="F30"/>
      <c r="G30" s="72">
        <v>55</v>
      </c>
      <c r="H30" s="167" t="str">
        <f t="shared" si="23"/>
        <v/>
      </c>
      <c r="I30" s="167" t="str">
        <f t="shared" si="23"/>
        <v/>
      </c>
      <c r="J30" s="167" t="str">
        <f t="shared" si="23"/>
        <v/>
      </c>
      <c r="K30" s="167" t="str">
        <f t="shared" si="23"/>
        <v/>
      </c>
      <c r="L30" s="167" t="str">
        <f t="shared" si="23"/>
        <v/>
      </c>
      <c r="M30" s="167" t="str">
        <f t="shared" si="23"/>
        <v/>
      </c>
      <c r="N30" s="167" t="str">
        <f t="shared" si="23"/>
        <v/>
      </c>
      <c r="O30" s="167" t="str">
        <f t="shared" si="23"/>
        <v/>
      </c>
      <c r="P30" s="167" t="str">
        <f t="shared" si="23"/>
        <v/>
      </c>
      <c r="Q30" s="167" t="str">
        <f t="shared" si="23"/>
        <v/>
      </c>
      <c r="R30" s="167" t="str">
        <f t="shared" si="23"/>
        <v/>
      </c>
      <c r="S30" s="167">
        <f t="shared" si="23"/>
        <v>75</v>
      </c>
      <c r="T30" s="177" t="str">
        <f t="shared" si="23"/>
        <v/>
      </c>
      <c r="U30" s="133">
        <f t="shared" si="1"/>
        <v>75</v>
      </c>
      <c r="V30" s="119">
        <f t="shared" si="24"/>
        <v>0</v>
      </c>
      <c r="W30" s="107" t="s">
        <v>308</v>
      </c>
      <c r="X30" s="131" t="str">
        <f t="shared" si="25"/>
        <v/>
      </c>
      <c r="Y30" s="70">
        <v>0</v>
      </c>
      <c r="Z30" s="207">
        <f t="shared" si="4"/>
        <v>1</v>
      </c>
      <c r="AA30" s="120">
        <f t="shared" si="5"/>
        <v>2</v>
      </c>
      <c r="AB30" s="120">
        <f>IF($AA30="n/a","",IFERROR(COUNTIF($AA$2:$AA30,"="&amp;AA30),""))</f>
        <v>2</v>
      </c>
      <c r="AC30" s="120">
        <f>COUNTIF($Z$2:Z29,"&lt;"&amp;Z30)</f>
        <v>0</v>
      </c>
      <c r="AD30" s="130">
        <f t="shared" si="6"/>
        <v>75</v>
      </c>
      <c r="AE30" s="133">
        <f t="shared" si="7"/>
        <v>75</v>
      </c>
    </row>
    <row r="31" spans="1:31" x14ac:dyDescent="0.2">
      <c r="A31" s="72">
        <v>43</v>
      </c>
      <c r="B31" t="s">
        <v>305</v>
      </c>
      <c r="C31" t="str">
        <f t="shared" si="8"/>
        <v>grant howitt</v>
      </c>
      <c r="D31" s="72" t="s">
        <v>91</v>
      </c>
      <c r="E31" s="445" t="s">
        <v>306</v>
      </c>
      <c r="F31"/>
      <c r="H31" s="167" t="str">
        <f t="shared" si="23"/>
        <v/>
      </c>
      <c r="I31" s="167" t="str">
        <f t="shared" si="23"/>
        <v/>
      </c>
      <c r="J31" s="167" t="str">
        <f t="shared" si="23"/>
        <v/>
      </c>
      <c r="K31" s="167" t="str">
        <f t="shared" si="23"/>
        <v/>
      </c>
      <c r="L31" s="167" t="str">
        <f t="shared" si="23"/>
        <v/>
      </c>
      <c r="M31" s="167" t="str">
        <f t="shared" si="23"/>
        <v/>
      </c>
      <c r="N31" s="167" t="str">
        <f t="shared" si="23"/>
        <v/>
      </c>
      <c r="O31" s="167" t="str">
        <f t="shared" si="23"/>
        <v/>
      </c>
      <c r="P31" s="167" t="str">
        <f t="shared" si="23"/>
        <v/>
      </c>
      <c r="Q31" s="167" t="str">
        <f t="shared" si="23"/>
        <v/>
      </c>
      <c r="R31" s="167" t="str">
        <f t="shared" si="23"/>
        <v/>
      </c>
      <c r="S31" s="167" t="str">
        <f t="shared" si="23"/>
        <v/>
      </c>
      <c r="T31" s="177" t="str">
        <f t="shared" si="23"/>
        <v/>
      </c>
      <c r="U31" s="133">
        <f t="shared" si="1"/>
        <v>0</v>
      </c>
      <c r="V31" s="119">
        <f t="shared" si="24"/>
        <v>0</v>
      </c>
      <c r="W31" s="107" t="str">
        <f t="shared" si="26"/>
        <v/>
      </c>
      <c r="X31" s="131" t="str">
        <f t="shared" si="25"/>
        <v/>
      </c>
      <c r="Y31" s="70"/>
      <c r="Z31" s="207" t="str">
        <f t="shared" si="4"/>
        <v>n/a</v>
      </c>
      <c r="AA31" s="120" t="str">
        <f t="shared" si="5"/>
        <v>n/a</v>
      </c>
      <c r="AB31" s="120" t="str">
        <f>IF($AA31="n/a","",IFERROR(COUNTIF($AA$2:$AA31,"="&amp;AA31),""))</f>
        <v/>
      </c>
      <c r="AC31" s="120">
        <f>COUNTIF($Z$2:Z30,"&lt;"&amp;Z31)</f>
        <v>0</v>
      </c>
      <c r="AD31" s="130">
        <f t="shared" si="6"/>
        <v>0</v>
      </c>
      <c r="AE31" s="133">
        <f t="shared" si="7"/>
        <v>0</v>
      </c>
    </row>
    <row r="32" spans="1:31" ht="13.5" thickBot="1" x14ac:dyDescent="0.25">
      <c r="A32" s="203"/>
      <c r="B32" s="179"/>
      <c r="C32" s="179"/>
      <c r="D32" s="202"/>
      <c r="E32" s="377"/>
      <c r="F32" s="439"/>
      <c r="G32" s="202"/>
      <c r="H32" s="180" t="str">
        <f t="shared" si="23"/>
        <v/>
      </c>
      <c r="I32" s="180" t="str">
        <f t="shared" si="23"/>
        <v/>
      </c>
      <c r="J32" s="180" t="str">
        <f t="shared" si="23"/>
        <v/>
      </c>
      <c r="K32" s="180" t="str">
        <f t="shared" si="23"/>
        <v/>
      </c>
      <c r="L32" s="180" t="str">
        <f t="shared" si="23"/>
        <v/>
      </c>
      <c r="M32" s="180" t="str">
        <f t="shared" si="23"/>
        <v/>
      </c>
      <c r="N32" s="180" t="str">
        <f t="shared" si="23"/>
        <v/>
      </c>
      <c r="O32" s="180" t="str">
        <f t="shared" si="23"/>
        <v/>
      </c>
      <c r="P32" s="180" t="str">
        <f t="shared" si="23"/>
        <v/>
      </c>
      <c r="Q32" s="180" t="str">
        <f t="shared" si="23"/>
        <v/>
      </c>
      <c r="R32" s="180" t="str">
        <f t="shared" si="23"/>
        <v/>
      </c>
      <c r="S32" s="180" t="str">
        <f t="shared" si="23"/>
        <v/>
      </c>
      <c r="T32" s="181" t="str">
        <f t="shared" si="23"/>
        <v/>
      </c>
      <c r="U32" s="134">
        <f t="shared" si="1"/>
        <v>0</v>
      </c>
      <c r="V32" s="125"/>
      <c r="W32" s="108"/>
      <c r="X32" s="178"/>
      <c r="Y32" s="116"/>
      <c r="Z32" s="208" t="str">
        <f t="shared" si="4"/>
        <v>n/a</v>
      </c>
      <c r="AA32" s="209" t="str">
        <f t="shared" si="5"/>
        <v>n/a</v>
      </c>
      <c r="AB32" s="209" t="str">
        <f>IF($AA32="n/a","",IFERROR(COUNTIF($AA$2:$AA32,"="&amp;AA32),""))</f>
        <v/>
      </c>
      <c r="AC32" s="209">
        <f>COUNTIF($Z$2:Z31,"&lt;"&amp;Z32)</f>
        <v>0</v>
      </c>
      <c r="AD32" s="210">
        <f t="shared" si="6"/>
        <v>0</v>
      </c>
      <c r="AE32" s="134">
        <f t="shared" si="7"/>
        <v>0</v>
      </c>
    </row>
    <row r="33" spans="2:31" ht="13.5" thickBot="1" x14ac:dyDescent="0.25">
      <c r="F33" s="115"/>
      <c r="G33" s="117" t="s">
        <v>26</v>
      </c>
      <c r="H33" s="118">
        <f t="shared" ref="H33:U33" si="27">COUNT(H2:H32)</f>
        <v>0</v>
      </c>
      <c r="I33" s="118">
        <f t="shared" si="27"/>
        <v>2</v>
      </c>
      <c r="J33" s="118">
        <f t="shared" si="27"/>
        <v>1</v>
      </c>
      <c r="K33" s="118">
        <f t="shared" si="27"/>
        <v>2</v>
      </c>
      <c r="L33" s="118">
        <f t="shared" si="27"/>
        <v>4</v>
      </c>
      <c r="M33" s="118">
        <f t="shared" si="27"/>
        <v>1</v>
      </c>
      <c r="N33" s="118">
        <f t="shared" si="27"/>
        <v>2</v>
      </c>
      <c r="O33" s="118">
        <f t="shared" si="27"/>
        <v>1</v>
      </c>
      <c r="P33" s="118">
        <f t="shared" si="27"/>
        <v>1</v>
      </c>
      <c r="Q33" s="118">
        <f t="shared" si="27"/>
        <v>2</v>
      </c>
      <c r="R33" s="118">
        <f t="shared" si="27"/>
        <v>0</v>
      </c>
      <c r="S33" s="118">
        <f t="shared" si="27"/>
        <v>2</v>
      </c>
      <c r="T33" s="118">
        <f t="shared" si="27"/>
        <v>0</v>
      </c>
      <c r="U33" s="198">
        <f t="shared" si="27"/>
        <v>31</v>
      </c>
      <c r="V33" s="135"/>
      <c r="W33" s="135"/>
      <c r="X33" s="128"/>
      <c r="Y33" s="135"/>
      <c r="Z33" s="135"/>
      <c r="AA33" s="135"/>
      <c r="AB33" s="135"/>
      <c r="AC33" s="135"/>
      <c r="AD33" s="135"/>
      <c r="AE33" s="135"/>
    </row>
    <row r="34" spans="2:31" x14ac:dyDescent="0.2">
      <c r="V34" s="8"/>
      <c r="W34" s="8"/>
      <c r="X34" s="128"/>
      <c r="Y34" s="8"/>
      <c r="Z34" s="8"/>
      <c r="AA34" s="8"/>
      <c r="AB34" s="8"/>
      <c r="AC34" s="8"/>
      <c r="AD34" s="8"/>
      <c r="AE34" s="8"/>
    </row>
    <row r="35" spans="2:31" x14ac:dyDescent="0.2">
      <c r="B35" s="2"/>
      <c r="C35" s="2"/>
      <c r="D35" s="73"/>
      <c r="V35" s="73"/>
      <c r="Z35" s="73"/>
      <c r="AA35" s="73"/>
      <c r="AB35" s="73"/>
      <c r="AC35" s="73"/>
      <c r="AD35" s="73"/>
    </row>
    <row r="38" spans="2:31" x14ac:dyDescent="0.2">
      <c r="H38" s="23"/>
    </row>
  </sheetData>
  <mergeCells count="1">
    <mergeCell ref="AG1:AI1"/>
  </mergeCells>
  <conditionalFormatting sqref="A2:L16 O2:T16 V2:Y16 O22:T26 A22:L26 A28:T32 V22:Y32">
    <cfRule type="expression" dxfId="328" priority="66" stopIfTrue="1">
      <formula>$D2="SNA"</formula>
    </cfRule>
    <cfRule type="expression" dxfId="327" priority="67" stopIfTrue="1">
      <formula>$D2="SNB"</formula>
    </cfRule>
    <cfRule type="expression" dxfId="326" priority="68">
      <formula>$D2="SNC"</formula>
    </cfRule>
    <cfRule type="expression" dxfId="325" priority="69">
      <formula>$D2="SND"</formula>
    </cfRule>
    <cfRule type="expression" dxfId="324" priority="70">
      <formula>$D2="NAC"</formula>
    </cfRule>
    <cfRule type="expression" dxfId="323" priority="71">
      <formula>$D2="NBC"</formula>
    </cfRule>
    <cfRule type="expression" dxfId="322" priority="72">
      <formula>$D2="NCC"</formula>
    </cfRule>
    <cfRule type="expression" dxfId="321" priority="73">
      <formula>$D2="NDC"</formula>
    </cfRule>
    <cfRule type="expression" dxfId="320" priority="74">
      <formula>$D2="ABMOD"</formula>
    </cfRule>
    <cfRule type="expression" dxfId="319" priority="75">
      <formula>$D2="CDMOD"</formula>
    </cfRule>
    <cfRule type="expression" dxfId="318" priority="76">
      <formula>$D2="SMOD"</formula>
    </cfRule>
    <cfRule type="expression" dxfId="317" priority="77">
      <formula>$D2="RES"</formula>
    </cfRule>
    <cfRule type="expression" dxfId="316" priority="78">
      <formula>$D2="OPN"</formula>
    </cfRule>
  </conditionalFormatting>
  <conditionalFormatting sqref="M2:N16 M22:N26">
    <cfRule type="expression" dxfId="315" priority="53" stopIfTrue="1">
      <formula>$D2="SNA"</formula>
    </cfRule>
    <cfRule type="expression" dxfId="314" priority="54" stopIfTrue="1">
      <formula>$D2="SNB"</formula>
    </cfRule>
    <cfRule type="expression" dxfId="313" priority="55">
      <formula>$D2="SNC"</formula>
    </cfRule>
    <cfRule type="expression" dxfId="312" priority="56">
      <formula>$D2="SND"</formula>
    </cfRule>
    <cfRule type="expression" dxfId="311" priority="57">
      <formula>$D2="NAC"</formula>
    </cfRule>
    <cfRule type="expression" dxfId="310" priority="58">
      <formula>$D2="NBC"</formula>
    </cfRule>
    <cfRule type="expression" dxfId="309" priority="59">
      <formula>$D2="NCC"</formula>
    </cfRule>
    <cfRule type="expression" dxfId="308" priority="60">
      <formula>$D2="NDC"</formula>
    </cfRule>
    <cfRule type="expression" dxfId="307" priority="61">
      <formula>$D2="ABMOD"</formula>
    </cfRule>
    <cfRule type="expression" dxfId="306" priority="62">
      <formula>$D2="CDMOD"</formula>
    </cfRule>
    <cfRule type="expression" dxfId="305" priority="63">
      <formula>$D2="SMOD"</formula>
    </cfRule>
    <cfRule type="expression" dxfId="304" priority="64">
      <formula>$D2="RES"</formula>
    </cfRule>
    <cfRule type="expression" dxfId="303" priority="65">
      <formula>$D2="OPN"</formula>
    </cfRule>
  </conditionalFormatting>
  <conditionalFormatting sqref="O27:T27 A27:L27">
    <cfRule type="expression" dxfId="302" priority="40" stopIfTrue="1">
      <formula>$D27="SNA"</formula>
    </cfRule>
    <cfRule type="expression" dxfId="301" priority="41" stopIfTrue="1">
      <formula>$D27="SNB"</formula>
    </cfRule>
    <cfRule type="expression" dxfId="300" priority="42">
      <formula>$D27="SNC"</formula>
    </cfRule>
    <cfRule type="expression" dxfId="299" priority="43">
      <formula>$D27="SND"</formula>
    </cfRule>
    <cfRule type="expression" dxfId="298" priority="44">
      <formula>$D27="NAC"</formula>
    </cfRule>
    <cfRule type="expression" dxfId="297" priority="45">
      <formula>$D27="NBC"</formula>
    </cfRule>
    <cfRule type="expression" dxfId="296" priority="46">
      <formula>$D27="NCC"</formula>
    </cfRule>
    <cfRule type="expression" dxfId="295" priority="47">
      <formula>$D27="NDC"</formula>
    </cfRule>
    <cfRule type="expression" dxfId="294" priority="48">
      <formula>$D27="ABMOD"</formula>
    </cfRule>
    <cfRule type="expression" dxfId="293" priority="49">
      <formula>$D27="CDMOD"</formula>
    </cfRule>
    <cfRule type="expression" dxfId="292" priority="50">
      <formula>$D27="SMOD"</formula>
    </cfRule>
    <cfRule type="expression" dxfId="291" priority="51">
      <formula>$D27="RES"</formula>
    </cfRule>
    <cfRule type="expression" dxfId="290" priority="52">
      <formula>$D27="OPN"</formula>
    </cfRule>
  </conditionalFormatting>
  <conditionalFormatting sqref="M27:N27">
    <cfRule type="expression" dxfId="289" priority="27" stopIfTrue="1">
      <formula>$D27="SNA"</formula>
    </cfRule>
    <cfRule type="expression" dxfId="288" priority="28" stopIfTrue="1">
      <formula>$D27="SNB"</formula>
    </cfRule>
    <cfRule type="expression" dxfId="287" priority="29">
      <formula>$D27="SNC"</formula>
    </cfRule>
    <cfRule type="expression" dxfId="286" priority="30">
      <formula>$D27="SND"</formula>
    </cfRule>
    <cfRule type="expression" dxfId="285" priority="31">
      <formula>$D27="NAC"</formula>
    </cfRule>
    <cfRule type="expression" dxfId="284" priority="32">
      <formula>$D27="NBC"</formula>
    </cfRule>
    <cfRule type="expression" dxfId="283" priority="33">
      <formula>$D27="NCC"</formula>
    </cfRule>
    <cfRule type="expression" dxfId="282" priority="34">
      <formula>$D27="NDC"</formula>
    </cfRule>
    <cfRule type="expression" dxfId="281" priority="35">
      <formula>$D27="ABMOD"</formula>
    </cfRule>
    <cfRule type="expression" dxfId="280" priority="36">
      <formula>$D27="CDMOD"</formula>
    </cfRule>
    <cfRule type="expression" dxfId="279" priority="37">
      <formula>$D27="SMOD"</formula>
    </cfRule>
    <cfRule type="expression" dxfId="278" priority="38">
      <formula>$D27="RES"</formula>
    </cfRule>
    <cfRule type="expression" dxfId="277" priority="39">
      <formula>$D27="OPN"</formula>
    </cfRule>
  </conditionalFormatting>
  <conditionalFormatting sqref="V17:Y21 O17:T21 A17:L21">
    <cfRule type="expression" dxfId="276" priority="14" stopIfTrue="1">
      <formula>$D17="SNA"</formula>
    </cfRule>
    <cfRule type="expression" dxfId="275" priority="15" stopIfTrue="1">
      <formula>$D17="SNB"</formula>
    </cfRule>
    <cfRule type="expression" dxfId="274" priority="16">
      <formula>$D17="SNC"</formula>
    </cfRule>
    <cfRule type="expression" dxfId="273" priority="17">
      <formula>$D17="SND"</formula>
    </cfRule>
    <cfRule type="expression" dxfId="272" priority="18">
      <formula>$D17="NAC"</formula>
    </cfRule>
    <cfRule type="expression" dxfId="271" priority="19">
      <formula>$D17="NBC"</formula>
    </cfRule>
    <cfRule type="expression" dxfId="270" priority="20">
      <formula>$D17="NCC"</formula>
    </cfRule>
    <cfRule type="expression" dxfId="269" priority="21">
      <formula>$D17="NDC"</formula>
    </cfRule>
    <cfRule type="expression" dxfId="268" priority="22">
      <formula>$D17="ABMOD"</formula>
    </cfRule>
    <cfRule type="expression" dxfId="267" priority="23">
      <formula>$D17="CDMOD"</formula>
    </cfRule>
    <cfRule type="expression" dxfId="266" priority="24">
      <formula>$D17="SMOD"</formula>
    </cfRule>
    <cfRule type="expression" dxfId="265" priority="25">
      <formula>$D17="RES"</formula>
    </cfRule>
    <cfRule type="expression" dxfId="264" priority="26">
      <formula>$D17="OPN"</formula>
    </cfRule>
  </conditionalFormatting>
  <conditionalFormatting sqref="M17:N21">
    <cfRule type="expression" dxfId="263" priority="1" stopIfTrue="1">
      <formula>$D17="SNA"</formula>
    </cfRule>
    <cfRule type="expression" dxfId="262" priority="2" stopIfTrue="1">
      <formula>$D17="SNB"</formula>
    </cfRule>
    <cfRule type="expression" dxfId="261" priority="3">
      <formula>$D17="SNC"</formula>
    </cfRule>
    <cfRule type="expression" dxfId="260" priority="4">
      <formula>$D17="SND"</formula>
    </cfRule>
    <cfRule type="expression" dxfId="259" priority="5">
      <formula>$D17="NAC"</formula>
    </cfRule>
    <cfRule type="expression" dxfId="258" priority="6">
      <formula>$D17="NBC"</formula>
    </cfRule>
    <cfRule type="expression" dxfId="257" priority="7">
      <formula>$D17="NCC"</formula>
    </cfRule>
    <cfRule type="expression" dxfId="256" priority="8">
      <formula>$D17="NDC"</formula>
    </cfRule>
    <cfRule type="expression" dxfId="255" priority="9">
      <formula>$D17="ABMOD"</formula>
    </cfRule>
    <cfRule type="expression" dxfId="254" priority="10">
      <formula>$D17="CDMOD"</formula>
    </cfRule>
    <cfRule type="expression" dxfId="253" priority="11">
      <formula>$D17="SMOD"</formula>
    </cfRule>
    <cfRule type="expression" dxfId="252" priority="12">
      <formula>$D17="RES"</formula>
    </cfRule>
    <cfRule type="expression" dxfId="251" priority="13">
      <formula>$D17="OPN"</formula>
    </cfRule>
  </conditionalFormatting>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8B9AE-ACFB-4D4D-863F-1C1104057392}">
  <dimension ref="A1:AJ31"/>
  <sheetViews>
    <sheetView zoomScale="90" zoomScaleNormal="90" workbookViewId="0">
      <selection activeCell="A2" sqref="A2"/>
    </sheetView>
  </sheetViews>
  <sheetFormatPr defaultColWidth="8.85546875" defaultRowHeight="12.75" x14ac:dyDescent="0.2"/>
  <cols>
    <col min="1" max="1" width="7.85546875" style="71" customWidth="1"/>
    <col min="2" max="2" width="18.7109375" style="72" customWidth="1"/>
    <col min="3" max="3" width="20.85546875" style="72" hidden="1" customWidth="1"/>
    <col min="4" max="4" width="9.7109375" style="72" bestFit="1" customWidth="1"/>
    <col min="5" max="5" width="14.28515625" style="529" bestFit="1" customWidth="1"/>
    <col min="6" max="6" width="11.42578125" style="72" customWidth="1"/>
    <col min="7" max="7" width="10.42578125" style="72" customWidth="1"/>
    <col min="8" max="20" width="7.7109375" style="72" customWidth="1"/>
    <col min="21" max="21" width="6.7109375" style="72" customWidth="1"/>
    <col min="22" max="22" width="7.85546875" style="72" customWidth="1"/>
    <col min="23" max="23" width="8.28515625" style="72" customWidth="1"/>
    <col min="24" max="24" width="9.5703125" style="106" customWidth="1"/>
    <col min="25" max="25" width="8.85546875" style="72" customWidth="1"/>
    <col min="26" max="26" width="14.28515625" style="72" hidden="1" customWidth="1"/>
    <col min="27" max="29" width="8.85546875" style="72" hidden="1" customWidth="1"/>
    <col min="30" max="30" width="11.42578125" style="72" hidden="1" customWidth="1"/>
    <col min="31" max="31" width="8.85546875" customWidth="1"/>
    <col min="32" max="33" width="8.85546875" style="461"/>
    <col min="34" max="34" width="8.7109375" style="461" bestFit="1" customWidth="1"/>
    <col min="35" max="35" width="8.85546875" style="461"/>
    <col min="36" max="36" width="9.140625" style="461" bestFit="1" customWidth="1"/>
    <col min="37" max="258" width="8.85546875" style="461"/>
    <col min="259" max="259" width="7.85546875" style="461" customWidth="1"/>
    <col min="260" max="260" width="24" style="461" customWidth="1"/>
    <col min="261" max="261" width="0" style="461" hidden="1" customWidth="1"/>
    <col min="262" max="262" width="9.7109375" style="461" bestFit="1" customWidth="1"/>
    <col min="263" max="263" width="14.28515625" style="461" bestFit="1" customWidth="1"/>
    <col min="264" max="264" width="11.42578125" style="461" customWidth="1"/>
    <col min="265" max="265" width="10.42578125" style="461" customWidth="1"/>
    <col min="266" max="276" width="7.7109375" style="461" customWidth="1"/>
    <col min="277" max="277" width="6.7109375" style="461" customWidth="1"/>
    <col min="278" max="278" width="7.85546875" style="461" customWidth="1"/>
    <col min="279" max="279" width="8.28515625" style="461" customWidth="1"/>
    <col min="280" max="281" width="8.85546875" style="461"/>
    <col min="282" max="286" width="0" style="461" hidden="1" customWidth="1"/>
    <col min="287" max="289" width="8.85546875" style="461"/>
    <col min="290" max="290" width="8.7109375" style="461" bestFit="1" customWidth="1"/>
    <col min="291" max="291" width="8.85546875" style="461"/>
    <col min="292" max="292" width="9.140625" style="461" bestFit="1" customWidth="1"/>
    <col min="293" max="514" width="8.85546875" style="461"/>
    <col min="515" max="515" width="7.85546875" style="461" customWidth="1"/>
    <col min="516" max="516" width="24" style="461" customWidth="1"/>
    <col min="517" max="517" width="0" style="461" hidden="1" customWidth="1"/>
    <col min="518" max="518" width="9.7109375" style="461" bestFit="1" customWidth="1"/>
    <col min="519" max="519" width="14.28515625" style="461" bestFit="1" customWidth="1"/>
    <col min="520" max="520" width="11.42578125" style="461" customWidth="1"/>
    <col min="521" max="521" width="10.42578125" style="461" customWidth="1"/>
    <col min="522" max="532" width="7.7109375" style="461" customWidth="1"/>
    <col min="533" max="533" width="6.7109375" style="461" customWidth="1"/>
    <col min="534" max="534" width="7.85546875" style="461" customWidth="1"/>
    <col min="535" max="535" width="8.28515625" style="461" customWidth="1"/>
    <col min="536" max="537" width="8.85546875" style="461"/>
    <col min="538" max="542" width="0" style="461" hidden="1" customWidth="1"/>
    <col min="543" max="545" width="8.85546875" style="461"/>
    <col min="546" max="546" width="8.7109375" style="461" bestFit="1" customWidth="1"/>
    <col min="547" max="547" width="8.85546875" style="461"/>
    <col min="548" max="548" width="9.140625" style="461" bestFit="1" customWidth="1"/>
    <col min="549" max="770" width="8.85546875" style="461"/>
    <col min="771" max="771" width="7.85546875" style="461" customWidth="1"/>
    <col min="772" max="772" width="24" style="461" customWidth="1"/>
    <col min="773" max="773" width="0" style="461" hidden="1" customWidth="1"/>
    <col min="774" max="774" width="9.7109375" style="461" bestFit="1" customWidth="1"/>
    <col min="775" max="775" width="14.28515625" style="461" bestFit="1" customWidth="1"/>
    <col min="776" max="776" width="11.42578125" style="461" customWidth="1"/>
    <col min="777" max="777" width="10.42578125" style="461" customWidth="1"/>
    <col min="778" max="788" width="7.7109375" style="461" customWidth="1"/>
    <col min="789" max="789" width="6.7109375" style="461" customWidth="1"/>
    <col min="790" max="790" width="7.85546875" style="461" customWidth="1"/>
    <col min="791" max="791" width="8.28515625" style="461" customWidth="1"/>
    <col min="792" max="793" width="8.85546875" style="461"/>
    <col min="794" max="798" width="0" style="461" hidden="1" customWidth="1"/>
    <col min="799" max="801" width="8.85546875" style="461"/>
    <col min="802" max="802" width="8.7109375" style="461" bestFit="1" customWidth="1"/>
    <col min="803" max="803" width="8.85546875" style="461"/>
    <col min="804" max="804" width="9.140625" style="461" bestFit="1" customWidth="1"/>
    <col min="805" max="1026" width="8.85546875" style="461"/>
    <col min="1027" max="1027" width="7.85546875" style="461" customWidth="1"/>
    <col min="1028" max="1028" width="24" style="461" customWidth="1"/>
    <col min="1029" max="1029" width="0" style="461" hidden="1" customWidth="1"/>
    <col min="1030" max="1030" width="9.7109375" style="461" bestFit="1" customWidth="1"/>
    <col min="1031" max="1031" width="14.28515625" style="461" bestFit="1" customWidth="1"/>
    <col min="1032" max="1032" width="11.42578125" style="461" customWidth="1"/>
    <col min="1033" max="1033" width="10.42578125" style="461" customWidth="1"/>
    <col min="1034" max="1044" width="7.7109375" style="461" customWidth="1"/>
    <col min="1045" max="1045" width="6.7109375" style="461" customWidth="1"/>
    <col min="1046" max="1046" width="7.85546875" style="461" customWidth="1"/>
    <col min="1047" max="1047" width="8.28515625" style="461" customWidth="1"/>
    <col min="1048" max="1049" width="8.85546875" style="461"/>
    <col min="1050" max="1054" width="0" style="461" hidden="1" customWidth="1"/>
    <col min="1055" max="1057" width="8.85546875" style="461"/>
    <col min="1058" max="1058" width="8.7109375" style="461" bestFit="1" customWidth="1"/>
    <col min="1059" max="1059" width="8.85546875" style="461"/>
    <col min="1060" max="1060" width="9.140625" style="461" bestFit="1" customWidth="1"/>
    <col min="1061" max="1282" width="8.85546875" style="461"/>
    <col min="1283" max="1283" width="7.85546875" style="461" customWidth="1"/>
    <col min="1284" max="1284" width="24" style="461" customWidth="1"/>
    <col min="1285" max="1285" width="0" style="461" hidden="1" customWidth="1"/>
    <col min="1286" max="1286" width="9.7109375" style="461" bestFit="1" customWidth="1"/>
    <col min="1287" max="1287" width="14.28515625" style="461" bestFit="1" customWidth="1"/>
    <col min="1288" max="1288" width="11.42578125" style="461" customWidth="1"/>
    <col min="1289" max="1289" width="10.42578125" style="461" customWidth="1"/>
    <col min="1290" max="1300" width="7.7109375" style="461" customWidth="1"/>
    <col min="1301" max="1301" width="6.7109375" style="461" customWidth="1"/>
    <col min="1302" max="1302" width="7.85546875" style="461" customWidth="1"/>
    <col min="1303" max="1303" width="8.28515625" style="461" customWidth="1"/>
    <col min="1304" max="1305" width="8.85546875" style="461"/>
    <col min="1306" max="1310" width="0" style="461" hidden="1" customWidth="1"/>
    <col min="1311" max="1313" width="8.85546875" style="461"/>
    <col min="1314" max="1314" width="8.7109375" style="461" bestFit="1" customWidth="1"/>
    <col min="1315" max="1315" width="8.85546875" style="461"/>
    <col min="1316" max="1316" width="9.140625" style="461" bestFit="1" customWidth="1"/>
    <col min="1317" max="1538" width="8.85546875" style="461"/>
    <col min="1539" max="1539" width="7.85546875" style="461" customWidth="1"/>
    <col min="1540" max="1540" width="24" style="461" customWidth="1"/>
    <col min="1541" max="1541" width="0" style="461" hidden="1" customWidth="1"/>
    <col min="1542" max="1542" width="9.7109375" style="461" bestFit="1" customWidth="1"/>
    <col min="1543" max="1543" width="14.28515625" style="461" bestFit="1" customWidth="1"/>
    <col min="1544" max="1544" width="11.42578125" style="461" customWidth="1"/>
    <col min="1545" max="1545" width="10.42578125" style="461" customWidth="1"/>
    <col min="1546" max="1556" width="7.7109375" style="461" customWidth="1"/>
    <col min="1557" max="1557" width="6.7109375" style="461" customWidth="1"/>
    <col min="1558" max="1558" width="7.85546875" style="461" customWidth="1"/>
    <col min="1559" max="1559" width="8.28515625" style="461" customWidth="1"/>
    <col min="1560" max="1561" width="8.85546875" style="461"/>
    <col min="1562" max="1566" width="0" style="461" hidden="1" customWidth="1"/>
    <col min="1567" max="1569" width="8.85546875" style="461"/>
    <col min="1570" max="1570" width="8.7109375" style="461" bestFit="1" customWidth="1"/>
    <col min="1571" max="1571" width="8.85546875" style="461"/>
    <col min="1572" max="1572" width="9.140625" style="461" bestFit="1" customWidth="1"/>
    <col min="1573" max="1794" width="8.85546875" style="461"/>
    <col min="1795" max="1795" width="7.85546875" style="461" customWidth="1"/>
    <col min="1796" max="1796" width="24" style="461" customWidth="1"/>
    <col min="1797" max="1797" width="0" style="461" hidden="1" customWidth="1"/>
    <col min="1798" max="1798" width="9.7109375" style="461" bestFit="1" customWidth="1"/>
    <col min="1799" max="1799" width="14.28515625" style="461" bestFit="1" customWidth="1"/>
    <col min="1800" max="1800" width="11.42578125" style="461" customWidth="1"/>
    <col min="1801" max="1801" width="10.42578125" style="461" customWidth="1"/>
    <col min="1802" max="1812" width="7.7109375" style="461" customWidth="1"/>
    <col min="1813" max="1813" width="6.7109375" style="461" customWidth="1"/>
    <col min="1814" max="1814" width="7.85546875" style="461" customWidth="1"/>
    <col min="1815" max="1815" width="8.28515625" style="461" customWidth="1"/>
    <col min="1816" max="1817" width="8.85546875" style="461"/>
    <col min="1818" max="1822" width="0" style="461" hidden="1" customWidth="1"/>
    <col min="1823" max="1825" width="8.85546875" style="461"/>
    <col min="1826" max="1826" width="8.7109375" style="461" bestFit="1" customWidth="1"/>
    <col min="1827" max="1827" width="8.85546875" style="461"/>
    <col min="1828" max="1828" width="9.140625" style="461" bestFit="1" customWidth="1"/>
    <col min="1829" max="2050" width="8.85546875" style="461"/>
    <col min="2051" max="2051" width="7.85546875" style="461" customWidth="1"/>
    <col min="2052" max="2052" width="24" style="461" customWidth="1"/>
    <col min="2053" max="2053" width="0" style="461" hidden="1" customWidth="1"/>
    <col min="2054" max="2054" width="9.7109375" style="461" bestFit="1" customWidth="1"/>
    <col min="2055" max="2055" width="14.28515625" style="461" bestFit="1" customWidth="1"/>
    <col min="2056" max="2056" width="11.42578125" style="461" customWidth="1"/>
    <col min="2057" max="2057" width="10.42578125" style="461" customWidth="1"/>
    <col min="2058" max="2068" width="7.7109375" style="461" customWidth="1"/>
    <col min="2069" max="2069" width="6.7109375" style="461" customWidth="1"/>
    <col min="2070" max="2070" width="7.85546875" style="461" customWidth="1"/>
    <col min="2071" max="2071" width="8.28515625" style="461" customWidth="1"/>
    <col min="2072" max="2073" width="8.85546875" style="461"/>
    <col min="2074" max="2078" width="0" style="461" hidden="1" customWidth="1"/>
    <col min="2079" max="2081" width="8.85546875" style="461"/>
    <col min="2082" max="2082" width="8.7109375" style="461" bestFit="1" customWidth="1"/>
    <col min="2083" max="2083" width="8.85546875" style="461"/>
    <col min="2084" max="2084" width="9.140625" style="461" bestFit="1" customWidth="1"/>
    <col min="2085" max="2306" width="8.85546875" style="461"/>
    <col min="2307" max="2307" width="7.85546875" style="461" customWidth="1"/>
    <col min="2308" max="2308" width="24" style="461" customWidth="1"/>
    <col min="2309" max="2309" width="0" style="461" hidden="1" customWidth="1"/>
    <col min="2310" max="2310" width="9.7109375" style="461" bestFit="1" customWidth="1"/>
    <col min="2311" max="2311" width="14.28515625" style="461" bestFit="1" customWidth="1"/>
    <col min="2312" max="2312" width="11.42578125" style="461" customWidth="1"/>
    <col min="2313" max="2313" width="10.42578125" style="461" customWidth="1"/>
    <col min="2314" max="2324" width="7.7109375" style="461" customWidth="1"/>
    <col min="2325" max="2325" width="6.7109375" style="461" customWidth="1"/>
    <col min="2326" max="2326" width="7.85546875" style="461" customWidth="1"/>
    <col min="2327" max="2327" width="8.28515625" style="461" customWidth="1"/>
    <col min="2328" max="2329" width="8.85546875" style="461"/>
    <col min="2330" max="2334" width="0" style="461" hidden="1" customWidth="1"/>
    <col min="2335" max="2337" width="8.85546875" style="461"/>
    <col min="2338" max="2338" width="8.7109375" style="461" bestFit="1" customWidth="1"/>
    <col min="2339" max="2339" width="8.85546875" style="461"/>
    <col min="2340" max="2340" width="9.140625" style="461" bestFit="1" customWidth="1"/>
    <col min="2341" max="2562" width="8.85546875" style="461"/>
    <col min="2563" max="2563" width="7.85546875" style="461" customWidth="1"/>
    <col min="2564" max="2564" width="24" style="461" customWidth="1"/>
    <col min="2565" max="2565" width="0" style="461" hidden="1" customWidth="1"/>
    <col min="2566" max="2566" width="9.7109375" style="461" bestFit="1" customWidth="1"/>
    <col min="2567" max="2567" width="14.28515625" style="461" bestFit="1" customWidth="1"/>
    <col min="2568" max="2568" width="11.42578125" style="461" customWidth="1"/>
    <col min="2569" max="2569" width="10.42578125" style="461" customWidth="1"/>
    <col min="2570" max="2580" width="7.7109375" style="461" customWidth="1"/>
    <col min="2581" max="2581" width="6.7109375" style="461" customWidth="1"/>
    <col min="2582" max="2582" width="7.85546875" style="461" customWidth="1"/>
    <col min="2583" max="2583" width="8.28515625" style="461" customWidth="1"/>
    <col min="2584" max="2585" width="8.85546875" style="461"/>
    <col min="2586" max="2590" width="0" style="461" hidden="1" customWidth="1"/>
    <col min="2591" max="2593" width="8.85546875" style="461"/>
    <col min="2594" max="2594" width="8.7109375" style="461" bestFit="1" customWidth="1"/>
    <col min="2595" max="2595" width="8.85546875" style="461"/>
    <col min="2596" max="2596" width="9.140625" style="461" bestFit="1" customWidth="1"/>
    <col min="2597" max="2818" width="8.85546875" style="461"/>
    <col min="2819" max="2819" width="7.85546875" style="461" customWidth="1"/>
    <col min="2820" max="2820" width="24" style="461" customWidth="1"/>
    <col min="2821" max="2821" width="0" style="461" hidden="1" customWidth="1"/>
    <col min="2822" max="2822" width="9.7109375" style="461" bestFit="1" customWidth="1"/>
    <col min="2823" max="2823" width="14.28515625" style="461" bestFit="1" customWidth="1"/>
    <col min="2824" max="2824" width="11.42578125" style="461" customWidth="1"/>
    <col min="2825" max="2825" width="10.42578125" style="461" customWidth="1"/>
    <col min="2826" max="2836" width="7.7109375" style="461" customWidth="1"/>
    <col min="2837" max="2837" width="6.7109375" style="461" customWidth="1"/>
    <col min="2838" max="2838" width="7.85546875" style="461" customWidth="1"/>
    <col min="2839" max="2839" width="8.28515625" style="461" customWidth="1"/>
    <col min="2840" max="2841" width="8.85546875" style="461"/>
    <col min="2842" max="2846" width="0" style="461" hidden="1" customWidth="1"/>
    <col min="2847" max="2849" width="8.85546875" style="461"/>
    <col min="2850" max="2850" width="8.7109375" style="461" bestFit="1" customWidth="1"/>
    <col min="2851" max="2851" width="8.85546875" style="461"/>
    <col min="2852" max="2852" width="9.140625" style="461" bestFit="1" customWidth="1"/>
    <col min="2853" max="3074" width="8.85546875" style="461"/>
    <col min="3075" max="3075" width="7.85546875" style="461" customWidth="1"/>
    <col min="3076" max="3076" width="24" style="461" customWidth="1"/>
    <col min="3077" max="3077" width="0" style="461" hidden="1" customWidth="1"/>
    <col min="3078" max="3078" width="9.7109375" style="461" bestFit="1" customWidth="1"/>
    <col min="3079" max="3079" width="14.28515625" style="461" bestFit="1" customWidth="1"/>
    <col min="3080" max="3080" width="11.42578125" style="461" customWidth="1"/>
    <col min="3081" max="3081" width="10.42578125" style="461" customWidth="1"/>
    <col min="3082" max="3092" width="7.7109375" style="461" customWidth="1"/>
    <col min="3093" max="3093" width="6.7109375" style="461" customWidth="1"/>
    <col min="3094" max="3094" width="7.85546875" style="461" customWidth="1"/>
    <col min="3095" max="3095" width="8.28515625" style="461" customWidth="1"/>
    <col min="3096" max="3097" width="8.85546875" style="461"/>
    <col min="3098" max="3102" width="0" style="461" hidden="1" customWidth="1"/>
    <col min="3103" max="3105" width="8.85546875" style="461"/>
    <col min="3106" max="3106" width="8.7109375" style="461" bestFit="1" customWidth="1"/>
    <col min="3107" max="3107" width="8.85546875" style="461"/>
    <col min="3108" max="3108" width="9.140625" style="461" bestFit="1" customWidth="1"/>
    <col min="3109" max="3330" width="8.85546875" style="461"/>
    <col min="3331" max="3331" width="7.85546875" style="461" customWidth="1"/>
    <col min="3332" max="3332" width="24" style="461" customWidth="1"/>
    <col min="3333" max="3333" width="0" style="461" hidden="1" customWidth="1"/>
    <col min="3334" max="3334" width="9.7109375" style="461" bestFit="1" customWidth="1"/>
    <col min="3335" max="3335" width="14.28515625" style="461" bestFit="1" customWidth="1"/>
    <col min="3336" max="3336" width="11.42578125" style="461" customWidth="1"/>
    <col min="3337" max="3337" width="10.42578125" style="461" customWidth="1"/>
    <col min="3338" max="3348" width="7.7109375" style="461" customWidth="1"/>
    <col min="3349" max="3349" width="6.7109375" style="461" customWidth="1"/>
    <col min="3350" max="3350" width="7.85546875" style="461" customWidth="1"/>
    <col min="3351" max="3351" width="8.28515625" style="461" customWidth="1"/>
    <col min="3352" max="3353" width="8.85546875" style="461"/>
    <col min="3354" max="3358" width="0" style="461" hidden="1" customWidth="1"/>
    <col min="3359" max="3361" width="8.85546875" style="461"/>
    <col min="3362" max="3362" width="8.7109375" style="461" bestFit="1" customWidth="1"/>
    <col min="3363" max="3363" width="8.85546875" style="461"/>
    <col min="3364" max="3364" width="9.140625" style="461" bestFit="1" customWidth="1"/>
    <col min="3365" max="3586" width="8.85546875" style="461"/>
    <col min="3587" max="3587" width="7.85546875" style="461" customWidth="1"/>
    <col min="3588" max="3588" width="24" style="461" customWidth="1"/>
    <col min="3589" max="3589" width="0" style="461" hidden="1" customWidth="1"/>
    <col min="3590" max="3590" width="9.7109375" style="461" bestFit="1" customWidth="1"/>
    <col min="3591" max="3591" width="14.28515625" style="461" bestFit="1" customWidth="1"/>
    <col min="3592" max="3592" width="11.42578125" style="461" customWidth="1"/>
    <col min="3593" max="3593" width="10.42578125" style="461" customWidth="1"/>
    <col min="3594" max="3604" width="7.7109375" style="461" customWidth="1"/>
    <col min="3605" max="3605" width="6.7109375" style="461" customWidth="1"/>
    <col min="3606" max="3606" width="7.85546875" style="461" customWidth="1"/>
    <col min="3607" max="3607" width="8.28515625" style="461" customWidth="1"/>
    <col min="3608" max="3609" width="8.85546875" style="461"/>
    <col min="3610" max="3614" width="0" style="461" hidden="1" customWidth="1"/>
    <col min="3615" max="3617" width="8.85546875" style="461"/>
    <col min="3618" max="3618" width="8.7109375" style="461" bestFit="1" customWidth="1"/>
    <col min="3619" max="3619" width="8.85546875" style="461"/>
    <col min="3620" max="3620" width="9.140625" style="461" bestFit="1" customWidth="1"/>
    <col min="3621" max="3842" width="8.85546875" style="461"/>
    <col min="3843" max="3843" width="7.85546875" style="461" customWidth="1"/>
    <col min="3844" max="3844" width="24" style="461" customWidth="1"/>
    <col min="3845" max="3845" width="0" style="461" hidden="1" customWidth="1"/>
    <col min="3846" max="3846" width="9.7109375" style="461" bestFit="1" customWidth="1"/>
    <col min="3847" max="3847" width="14.28515625" style="461" bestFit="1" customWidth="1"/>
    <col min="3848" max="3848" width="11.42578125" style="461" customWidth="1"/>
    <col min="3849" max="3849" width="10.42578125" style="461" customWidth="1"/>
    <col min="3850" max="3860" width="7.7109375" style="461" customWidth="1"/>
    <col min="3861" max="3861" width="6.7109375" style="461" customWidth="1"/>
    <col min="3862" max="3862" width="7.85546875" style="461" customWidth="1"/>
    <col min="3863" max="3863" width="8.28515625" style="461" customWidth="1"/>
    <col min="3864" max="3865" width="8.85546875" style="461"/>
    <col min="3866" max="3870" width="0" style="461" hidden="1" customWidth="1"/>
    <col min="3871" max="3873" width="8.85546875" style="461"/>
    <col min="3874" max="3874" width="8.7109375" style="461" bestFit="1" customWidth="1"/>
    <col min="3875" max="3875" width="8.85546875" style="461"/>
    <col min="3876" max="3876" width="9.140625" style="461" bestFit="1" customWidth="1"/>
    <col min="3877" max="4098" width="8.85546875" style="461"/>
    <col min="4099" max="4099" width="7.85546875" style="461" customWidth="1"/>
    <col min="4100" max="4100" width="24" style="461" customWidth="1"/>
    <col min="4101" max="4101" width="0" style="461" hidden="1" customWidth="1"/>
    <col min="4102" max="4102" width="9.7109375" style="461" bestFit="1" customWidth="1"/>
    <col min="4103" max="4103" width="14.28515625" style="461" bestFit="1" customWidth="1"/>
    <col min="4104" max="4104" width="11.42578125" style="461" customWidth="1"/>
    <col min="4105" max="4105" width="10.42578125" style="461" customWidth="1"/>
    <col min="4106" max="4116" width="7.7109375" style="461" customWidth="1"/>
    <col min="4117" max="4117" width="6.7109375" style="461" customWidth="1"/>
    <col min="4118" max="4118" width="7.85546875" style="461" customWidth="1"/>
    <col min="4119" max="4119" width="8.28515625" style="461" customWidth="1"/>
    <col min="4120" max="4121" width="8.85546875" style="461"/>
    <col min="4122" max="4126" width="0" style="461" hidden="1" customWidth="1"/>
    <col min="4127" max="4129" width="8.85546875" style="461"/>
    <col min="4130" max="4130" width="8.7109375" style="461" bestFit="1" customWidth="1"/>
    <col min="4131" max="4131" width="8.85546875" style="461"/>
    <col min="4132" max="4132" width="9.140625" style="461" bestFit="1" customWidth="1"/>
    <col min="4133" max="4354" width="8.85546875" style="461"/>
    <col min="4355" max="4355" width="7.85546875" style="461" customWidth="1"/>
    <col min="4356" max="4356" width="24" style="461" customWidth="1"/>
    <col min="4357" max="4357" width="0" style="461" hidden="1" customWidth="1"/>
    <col min="4358" max="4358" width="9.7109375" style="461" bestFit="1" customWidth="1"/>
    <col min="4359" max="4359" width="14.28515625" style="461" bestFit="1" customWidth="1"/>
    <col min="4360" max="4360" width="11.42578125" style="461" customWidth="1"/>
    <col min="4361" max="4361" width="10.42578125" style="461" customWidth="1"/>
    <col min="4362" max="4372" width="7.7109375" style="461" customWidth="1"/>
    <col min="4373" max="4373" width="6.7109375" style="461" customWidth="1"/>
    <col min="4374" max="4374" width="7.85546875" style="461" customWidth="1"/>
    <col min="4375" max="4375" width="8.28515625" style="461" customWidth="1"/>
    <col min="4376" max="4377" width="8.85546875" style="461"/>
    <col min="4378" max="4382" width="0" style="461" hidden="1" customWidth="1"/>
    <col min="4383" max="4385" width="8.85546875" style="461"/>
    <col min="4386" max="4386" width="8.7109375" style="461" bestFit="1" customWidth="1"/>
    <col min="4387" max="4387" width="8.85546875" style="461"/>
    <col min="4388" max="4388" width="9.140625" style="461" bestFit="1" customWidth="1"/>
    <col min="4389" max="4610" width="8.85546875" style="461"/>
    <col min="4611" max="4611" width="7.85546875" style="461" customWidth="1"/>
    <col min="4612" max="4612" width="24" style="461" customWidth="1"/>
    <col min="4613" max="4613" width="0" style="461" hidden="1" customWidth="1"/>
    <col min="4614" max="4614" width="9.7109375" style="461" bestFit="1" customWidth="1"/>
    <col min="4615" max="4615" width="14.28515625" style="461" bestFit="1" customWidth="1"/>
    <col min="4616" max="4616" width="11.42578125" style="461" customWidth="1"/>
    <col min="4617" max="4617" width="10.42578125" style="461" customWidth="1"/>
    <col min="4618" max="4628" width="7.7109375" style="461" customWidth="1"/>
    <col min="4629" max="4629" width="6.7109375" style="461" customWidth="1"/>
    <col min="4630" max="4630" width="7.85546875" style="461" customWidth="1"/>
    <col min="4631" max="4631" width="8.28515625" style="461" customWidth="1"/>
    <col min="4632" max="4633" width="8.85546875" style="461"/>
    <col min="4634" max="4638" width="0" style="461" hidden="1" customWidth="1"/>
    <col min="4639" max="4641" width="8.85546875" style="461"/>
    <col min="4642" max="4642" width="8.7109375" style="461" bestFit="1" customWidth="1"/>
    <col min="4643" max="4643" width="8.85546875" style="461"/>
    <col min="4644" max="4644" width="9.140625" style="461" bestFit="1" customWidth="1"/>
    <col min="4645" max="4866" width="8.85546875" style="461"/>
    <col min="4867" max="4867" width="7.85546875" style="461" customWidth="1"/>
    <col min="4868" max="4868" width="24" style="461" customWidth="1"/>
    <col min="4869" max="4869" width="0" style="461" hidden="1" customWidth="1"/>
    <col min="4870" max="4870" width="9.7109375" style="461" bestFit="1" customWidth="1"/>
    <col min="4871" max="4871" width="14.28515625" style="461" bestFit="1" customWidth="1"/>
    <col min="4872" max="4872" width="11.42578125" style="461" customWidth="1"/>
    <col min="4873" max="4873" width="10.42578125" style="461" customWidth="1"/>
    <col min="4874" max="4884" width="7.7109375" style="461" customWidth="1"/>
    <col min="4885" max="4885" width="6.7109375" style="461" customWidth="1"/>
    <col min="4886" max="4886" width="7.85546875" style="461" customWidth="1"/>
    <col min="4887" max="4887" width="8.28515625" style="461" customWidth="1"/>
    <col min="4888" max="4889" width="8.85546875" style="461"/>
    <col min="4890" max="4894" width="0" style="461" hidden="1" customWidth="1"/>
    <col min="4895" max="4897" width="8.85546875" style="461"/>
    <col min="4898" max="4898" width="8.7109375" style="461" bestFit="1" customWidth="1"/>
    <col min="4899" max="4899" width="8.85546875" style="461"/>
    <col min="4900" max="4900" width="9.140625" style="461" bestFit="1" customWidth="1"/>
    <col min="4901" max="5122" width="8.85546875" style="461"/>
    <col min="5123" max="5123" width="7.85546875" style="461" customWidth="1"/>
    <col min="5124" max="5124" width="24" style="461" customWidth="1"/>
    <col min="5125" max="5125" width="0" style="461" hidden="1" customWidth="1"/>
    <col min="5126" max="5126" width="9.7109375" style="461" bestFit="1" customWidth="1"/>
    <col min="5127" max="5127" width="14.28515625" style="461" bestFit="1" customWidth="1"/>
    <col min="5128" max="5128" width="11.42578125" style="461" customWidth="1"/>
    <col min="5129" max="5129" width="10.42578125" style="461" customWidth="1"/>
    <col min="5130" max="5140" width="7.7109375" style="461" customWidth="1"/>
    <col min="5141" max="5141" width="6.7109375" style="461" customWidth="1"/>
    <col min="5142" max="5142" width="7.85546875" style="461" customWidth="1"/>
    <col min="5143" max="5143" width="8.28515625" style="461" customWidth="1"/>
    <col min="5144" max="5145" width="8.85546875" style="461"/>
    <col min="5146" max="5150" width="0" style="461" hidden="1" customWidth="1"/>
    <col min="5151" max="5153" width="8.85546875" style="461"/>
    <col min="5154" max="5154" width="8.7109375" style="461" bestFit="1" customWidth="1"/>
    <col min="5155" max="5155" width="8.85546875" style="461"/>
    <col min="5156" max="5156" width="9.140625" style="461" bestFit="1" customWidth="1"/>
    <col min="5157" max="5378" width="8.85546875" style="461"/>
    <col min="5379" max="5379" width="7.85546875" style="461" customWidth="1"/>
    <col min="5380" max="5380" width="24" style="461" customWidth="1"/>
    <col min="5381" max="5381" width="0" style="461" hidden="1" customWidth="1"/>
    <col min="5382" max="5382" width="9.7109375" style="461" bestFit="1" customWidth="1"/>
    <col min="5383" max="5383" width="14.28515625" style="461" bestFit="1" customWidth="1"/>
    <col min="5384" max="5384" width="11.42578125" style="461" customWidth="1"/>
    <col min="5385" max="5385" width="10.42578125" style="461" customWidth="1"/>
    <col min="5386" max="5396" width="7.7109375" style="461" customWidth="1"/>
    <col min="5397" max="5397" width="6.7109375" style="461" customWidth="1"/>
    <col min="5398" max="5398" width="7.85546875" style="461" customWidth="1"/>
    <col min="5399" max="5399" width="8.28515625" style="461" customWidth="1"/>
    <col min="5400" max="5401" width="8.85546875" style="461"/>
    <col min="5402" max="5406" width="0" style="461" hidden="1" customWidth="1"/>
    <col min="5407" max="5409" width="8.85546875" style="461"/>
    <col min="5410" max="5410" width="8.7109375" style="461" bestFit="1" customWidth="1"/>
    <col min="5411" max="5411" width="8.85546875" style="461"/>
    <col min="5412" max="5412" width="9.140625" style="461" bestFit="1" customWidth="1"/>
    <col min="5413" max="5634" width="8.85546875" style="461"/>
    <col min="5635" max="5635" width="7.85546875" style="461" customWidth="1"/>
    <col min="5636" max="5636" width="24" style="461" customWidth="1"/>
    <col min="5637" max="5637" width="0" style="461" hidden="1" customWidth="1"/>
    <col min="5638" max="5638" width="9.7109375" style="461" bestFit="1" customWidth="1"/>
    <col min="5639" max="5639" width="14.28515625" style="461" bestFit="1" customWidth="1"/>
    <col min="5640" max="5640" width="11.42578125" style="461" customWidth="1"/>
    <col min="5641" max="5641" width="10.42578125" style="461" customWidth="1"/>
    <col min="5642" max="5652" width="7.7109375" style="461" customWidth="1"/>
    <col min="5653" max="5653" width="6.7109375" style="461" customWidth="1"/>
    <col min="5654" max="5654" width="7.85546875" style="461" customWidth="1"/>
    <col min="5655" max="5655" width="8.28515625" style="461" customWidth="1"/>
    <col min="5656" max="5657" width="8.85546875" style="461"/>
    <col min="5658" max="5662" width="0" style="461" hidden="1" customWidth="1"/>
    <col min="5663" max="5665" width="8.85546875" style="461"/>
    <col min="5666" max="5666" width="8.7109375" style="461" bestFit="1" customWidth="1"/>
    <col min="5667" max="5667" width="8.85546875" style="461"/>
    <col min="5668" max="5668" width="9.140625" style="461" bestFit="1" customWidth="1"/>
    <col min="5669" max="5890" width="8.85546875" style="461"/>
    <col min="5891" max="5891" width="7.85546875" style="461" customWidth="1"/>
    <col min="5892" max="5892" width="24" style="461" customWidth="1"/>
    <col min="5893" max="5893" width="0" style="461" hidden="1" customWidth="1"/>
    <col min="5894" max="5894" width="9.7109375" style="461" bestFit="1" customWidth="1"/>
    <col min="5895" max="5895" width="14.28515625" style="461" bestFit="1" customWidth="1"/>
    <col min="5896" max="5896" width="11.42578125" style="461" customWidth="1"/>
    <col min="5897" max="5897" width="10.42578125" style="461" customWidth="1"/>
    <col min="5898" max="5908" width="7.7109375" style="461" customWidth="1"/>
    <col min="5909" max="5909" width="6.7109375" style="461" customWidth="1"/>
    <col min="5910" max="5910" width="7.85546875" style="461" customWidth="1"/>
    <col min="5911" max="5911" width="8.28515625" style="461" customWidth="1"/>
    <col min="5912" max="5913" width="8.85546875" style="461"/>
    <col min="5914" max="5918" width="0" style="461" hidden="1" customWidth="1"/>
    <col min="5919" max="5921" width="8.85546875" style="461"/>
    <col min="5922" max="5922" width="8.7109375" style="461" bestFit="1" customWidth="1"/>
    <col min="5923" max="5923" width="8.85546875" style="461"/>
    <col min="5924" max="5924" width="9.140625" style="461" bestFit="1" customWidth="1"/>
    <col min="5925" max="6146" width="8.85546875" style="461"/>
    <col min="6147" max="6147" width="7.85546875" style="461" customWidth="1"/>
    <col min="6148" max="6148" width="24" style="461" customWidth="1"/>
    <col min="6149" max="6149" width="0" style="461" hidden="1" customWidth="1"/>
    <col min="6150" max="6150" width="9.7109375" style="461" bestFit="1" customWidth="1"/>
    <col min="6151" max="6151" width="14.28515625" style="461" bestFit="1" customWidth="1"/>
    <col min="6152" max="6152" width="11.42578125" style="461" customWidth="1"/>
    <col min="6153" max="6153" width="10.42578125" style="461" customWidth="1"/>
    <col min="6154" max="6164" width="7.7109375" style="461" customWidth="1"/>
    <col min="6165" max="6165" width="6.7109375" style="461" customWidth="1"/>
    <col min="6166" max="6166" width="7.85546875" style="461" customWidth="1"/>
    <col min="6167" max="6167" width="8.28515625" style="461" customWidth="1"/>
    <col min="6168" max="6169" width="8.85546875" style="461"/>
    <col min="6170" max="6174" width="0" style="461" hidden="1" customWidth="1"/>
    <col min="6175" max="6177" width="8.85546875" style="461"/>
    <col min="6178" max="6178" width="8.7109375" style="461" bestFit="1" customWidth="1"/>
    <col min="6179" max="6179" width="8.85546875" style="461"/>
    <col min="6180" max="6180" width="9.140625" style="461" bestFit="1" customWidth="1"/>
    <col min="6181" max="6402" width="8.85546875" style="461"/>
    <col min="6403" max="6403" width="7.85546875" style="461" customWidth="1"/>
    <col min="6404" max="6404" width="24" style="461" customWidth="1"/>
    <col min="6405" max="6405" width="0" style="461" hidden="1" customWidth="1"/>
    <col min="6406" max="6406" width="9.7109375" style="461" bestFit="1" customWidth="1"/>
    <col min="6407" max="6407" width="14.28515625" style="461" bestFit="1" customWidth="1"/>
    <col min="6408" max="6408" width="11.42578125" style="461" customWidth="1"/>
    <col min="6409" max="6409" width="10.42578125" style="461" customWidth="1"/>
    <col min="6410" max="6420" width="7.7109375" style="461" customWidth="1"/>
    <col min="6421" max="6421" width="6.7109375" style="461" customWidth="1"/>
    <col min="6422" max="6422" width="7.85546875" style="461" customWidth="1"/>
    <col min="6423" max="6423" width="8.28515625" style="461" customWidth="1"/>
    <col min="6424" max="6425" width="8.85546875" style="461"/>
    <col min="6426" max="6430" width="0" style="461" hidden="1" customWidth="1"/>
    <col min="6431" max="6433" width="8.85546875" style="461"/>
    <col min="6434" max="6434" width="8.7109375" style="461" bestFit="1" customWidth="1"/>
    <col min="6435" max="6435" width="8.85546875" style="461"/>
    <col min="6436" max="6436" width="9.140625" style="461" bestFit="1" customWidth="1"/>
    <col min="6437" max="6658" width="8.85546875" style="461"/>
    <col min="6659" max="6659" width="7.85546875" style="461" customWidth="1"/>
    <col min="6660" max="6660" width="24" style="461" customWidth="1"/>
    <col min="6661" max="6661" width="0" style="461" hidden="1" customWidth="1"/>
    <col min="6662" max="6662" width="9.7109375" style="461" bestFit="1" customWidth="1"/>
    <col min="6663" max="6663" width="14.28515625" style="461" bestFit="1" customWidth="1"/>
    <col min="6664" max="6664" width="11.42578125" style="461" customWidth="1"/>
    <col min="6665" max="6665" width="10.42578125" style="461" customWidth="1"/>
    <col min="6666" max="6676" width="7.7109375" style="461" customWidth="1"/>
    <col min="6677" max="6677" width="6.7109375" style="461" customWidth="1"/>
    <col min="6678" max="6678" width="7.85546875" style="461" customWidth="1"/>
    <col min="6679" max="6679" width="8.28515625" style="461" customWidth="1"/>
    <col min="6680" max="6681" width="8.85546875" style="461"/>
    <col min="6682" max="6686" width="0" style="461" hidden="1" customWidth="1"/>
    <col min="6687" max="6689" width="8.85546875" style="461"/>
    <col min="6690" max="6690" width="8.7109375" style="461" bestFit="1" customWidth="1"/>
    <col min="6691" max="6691" width="8.85546875" style="461"/>
    <col min="6692" max="6692" width="9.140625" style="461" bestFit="1" customWidth="1"/>
    <col min="6693" max="6914" width="8.85546875" style="461"/>
    <col min="6915" max="6915" width="7.85546875" style="461" customWidth="1"/>
    <col min="6916" max="6916" width="24" style="461" customWidth="1"/>
    <col min="6917" max="6917" width="0" style="461" hidden="1" customWidth="1"/>
    <col min="6918" max="6918" width="9.7109375" style="461" bestFit="1" customWidth="1"/>
    <col min="6919" max="6919" width="14.28515625" style="461" bestFit="1" customWidth="1"/>
    <col min="6920" max="6920" width="11.42578125" style="461" customWidth="1"/>
    <col min="6921" max="6921" width="10.42578125" style="461" customWidth="1"/>
    <col min="6922" max="6932" width="7.7109375" style="461" customWidth="1"/>
    <col min="6933" max="6933" width="6.7109375" style="461" customWidth="1"/>
    <col min="6934" max="6934" width="7.85546875" style="461" customWidth="1"/>
    <col min="6935" max="6935" width="8.28515625" style="461" customWidth="1"/>
    <col min="6936" max="6937" width="8.85546875" style="461"/>
    <col min="6938" max="6942" width="0" style="461" hidden="1" customWidth="1"/>
    <col min="6943" max="6945" width="8.85546875" style="461"/>
    <col min="6946" max="6946" width="8.7109375" style="461" bestFit="1" customWidth="1"/>
    <col min="6947" max="6947" width="8.85546875" style="461"/>
    <col min="6948" max="6948" width="9.140625" style="461" bestFit="1" customWidth="1"/>
    <col min="6949" max="7170" width="8.85546875" style="461"/>
    <col min="7171" max="7171" width="7.85546875" style="461" customWidth="1"/>
    <col min="7172" max="7172" width="24" style="461" customWidth="1"/>
    <col min="7173" max="7173" width="0" style="461" hidden="1" customWidth="1"/>
    <col min="7174" max="7174" width="9.7109375" style="461" bestFit="1" customWidth="1"/>
    <col min="7175" max="7175" width="14.28515625" style="461" bestFit="1" customWidth="1"/>
    <col min="7176" max="7176" width="11.42578125" style="461" customWidth="1"/>
    <col min="7177" max="7177" width="10.42578125" style="461" customWidth="1"/>
    <col min="7178" max="7188" width="7.7109375" style="461" customWidth="1"/>
    <col min="7189" max="7189" width="6.7109375" style="461" customWidth="1"/>
    <col min="7190" max="7190" width="7.85546875" style="461" customWidth="1"/>
    <col min="7191" max="7191" width="8.28515625" style="461" customWidth="1"/>
    <col min="7192" max="7193" width="8.85546875" style="461"/>
    <col min="7194" max="7198" width="0" style="461" hidden="1" customWidth="1"/>
    <col min="7199" max="7201" width="8.85546875" style="461"/>
    <col min="7202" max="7202" width="8.7109375" style="461" bestFit="1" customWidth="1"/>
    <col min="7203" max="7203" width="8.85546875" style="461"/>
    <col min="7204" max="7204" width="9.140625" style="461" bestFit="1" customWidth="1"/>
    <col min="7205" max="7426" width="8.85546875" style="461"/>
    <col min="7427" max="7427" width="7.85546875" style="461" customWidth="1"/>
    <col min="7428" max="7428" width="24" style="461" customWidth="1"/>
    <col min="7429" max="7429" width="0" style="461" hidden="1" customWidth="1"/>
    <col min="7430" max="7430" width="9.7109375" style="461" bestFit="1" customWidth="1"/>
    <col min="7431" max="7431" width="14.28515625" style="461" bestFit="1" customWidth="1"/>
    <col min="7432" max="7432" width="11.42578125" style="461" customWidth="1"/>
    <col min="7433" max="7433" width="10.42578125" style="461" customWidth="1"/>
    <col min="7434" max="7444" width="7.7109375" style="461" customWidth="1"/>
    <col min="7445" max="7445" width="6.7109375" style="461" customWidth="1"/>
    <col min="7446" max="7446" width="7.85546875" style="461" customWidth="1"/>
    <col min="7447" max="7447" width="8.28515625" style="461" customWidth="1"/>
    <col min="7448" max="7449" width="8.85546875" style="461"/>
    <col min="7450" max="7454" width="0" style="461" hidden="1" customWidth="1"/>
    <col min="7455" max="7457" width="8.85546875" style="461"/>
    <col min="7458" max="7458" width="8.7109375" style="461" bestFit="1" customWidth="1"/>
    <col min="7459" max="7459" width="8.85546875" style="461"/>
    <col min="7460" max="7460" width="9.140625" style="461" bestFit="1" customWidth="1"/>
    <col min="7461" max="7682" width="8.85546875" style="461"/>
    <col min="7683" max="7683" width="7.85546875" style="461" customWidth="1"/>
    <col min="7684" max="7684" width="24" style="461" customWidth="1"/>
    <col min="7685" max="7685" width="0" style="461" hidden="1" customWidth="1"/>
    <col min="7686" max="7686" width="9.7109375" style="461" bestFit="1" customWidth="1"/>
    <col min="7687" max="7687" width="14.28515625" style="461" bestFit="1" customWidth="1"/>
    <col min="7688" max="7688" width="11.42578125" style="461" customWidth="1"/>
    <col min="7689" max="7689" width="10.42578125" style="461" customWidth="1"/>
    <col min="7690" max="7700" width="7.7109375" style="461" customWidth="1"/>
    <col min="7701" max="7701" width="6.7109375" style="461" customWidth="1"/>
    <col min="7702" max="7702" width="7.85546875" style="461" customWidth="1"/>
    <col min="7703" max="7703" width="8.28515625" style="461" customWidth="1"/>
    <col min="7704" max="7705" width="8.85546875" style="461"/>
    <col min="7706" max="7710" width="0" style="461" hidden="1" customWidth="1"/>
    <col min="7711" max="7713" width="8.85546875" style="461"/>
    <col min="7714" max="7714" width="8.7109375" style="461" bestFit="1" customWidth="1"/>
    <col min="7715" max="7715" width="8.85546875" style="461"/>
    <col min="7716" max="7716" width="9.140625" style="461" bestFit="1" customWidth="1"/>
    <col min="7717" max="7938" width="8.85546875" style="461"/>
    <col min="7939" max="7939" width="7.85546875" style="461" customWidth="1"/>
    <col min="7940" max="7940" width="24" style="461" customWidth="1"/>
    <col min="7941" max="7941" width="0" style="461" hidden="1" customWidth="1"/>
    <col min="7942" max="7942" width="9.7109375" style="461" bestFit="1" customWidth="1"/>
    <col min="7943" max="7943" width="14.28515625" style="461" bestFit="1" customWidth="1"/>
    <col min="7944" max="7944" width="11.42578125" style="461" customWidth="1"/>
    <col min="7945" max="7945" width="10.42578125" style="461" customWidth="1"/>
    <col min="7946" max="7956" width="7.7109375" style="461" customWidth="1"/>
    <col min="7957" max="7957" width="6.7109375" style="461" customWidth="1"/>
    <col min="7958" max="7958" width="7.85546875" style="461" customWidth="1"/>
    <col min="7959" max="7959" width="8.28515625" style="461" customWidth="1"/>
    <col min="7960" max="7961" width="8.85546875" style="461"/>
    <col min="7962" max="7966" width="0" style="461" hidden="1" customWidth="1"/>
    <col min="7967" max="7969" width="8.85546875" style="461"/>
    <col min="7970" max="7970" width="8.7109375" style="461" bestFit="1" customWidth="1"/>
    <col min="7971" max="7971" width="8.85546875" style="461"/>
    <col min="7972" max="7972" width="9.140625" style="461" bestFit="1" customWidth="1"/>
    <col min="7973" max="8194" width="8.85546875" style="461"/>
    <col min="8195" max="8195" width="7.85546875" style="461" customWidth="1"/>
    <col min="8196" max="8196" width="24" style="461" customWidth="1"/>
    <col min="8197" max="8197" width="0" style="461" hidden="1" customWidth="1"/>
    <col min="8198" max="8198" width="9.7109375" style="461" bestFit="1" customWidth="1"/>
    <col min="8199" max="8199" width="14.28515625" style="461" bestFit="1" customWidth="1"/>
    <col min="8200" max="8200" width="11.42578125" style="461" customWidth="1"/>
    <col min="8201" max="8201" width="10.42578125" style="461" customWidth="1"/>
    <col min="8202" max="8212" width="7.7109375" style="461" customWidth="1"/>
    <col min="8213" max="8213" width="6.7109375" style="461" customWidth="1"/>
    <col min="8214" max="8214" width="7.85546875" style="461" customWidth="1"/>
    <col min="8215" max="8215" width="8.28515625" style="461" customWidth="1"/>
    <col min="8216" max="8217" width="8.85546875" style="461"/>
    <col min="8218" max="8222" width="0" style="461" hidden="1" customWidth="1"/>
    <col min="8223" max="8225" width="8.85546875" style="461"/>
    <col min="8226" max="8226" width="8.7109375" style="461" bestFit="1" customWidth="1"/>
    <col min="8227" max="8227" width="8.85546875" style="461"/>
    <col min="8228" max="8228" width="9.140625" style="461" bestFit="1" customWidth="1"/>
    <col min="8229" max="8450" width="8.85546875" style="461"/>
    <col min="8451" max="8451" width="7.85546875" style="461" customWidth="1"/>
    <col min="8452" max="8452" width="24" style="461" customWidth="1"/>
    <col min="8453" max="8453" width="0" style="461" hidden="1" customWidth="1"/>
    <col min="8454" max="8454" width="9.7109375" style="461" bestFit="1" customWidth="1"/>
    <col min="8455" max="8455" width="14.28515625" style="461" bestFit="1" customWidth="1"/>
    <col min="8456" max="8456" width="11.42578125" style="461" customWidth="1"/>
    <col min="8457" max="8457" width="10.42578125" style="461" customWidth="1"/>
    <col min="8458" max="8468" width="7.7109375" style="461" customWidth="1"/>
    <col min="8469" max="8469" width="6.7109375" style="461" customWidth="1"/>
    <col min="8470" max="8470" width="7.85546875" style="461" customWidth="1"/>
    <col min="8471" max="8471" width="8.28515625" style="461" customWidth="1"/>
    <col min="8472" max="8473" width="8.85546875" style="461"/>
    <col min="8474" max="8478" width="0" style="461" hidden="1" customWidth="1"/>
    <col min="8479" max="8481" width="8.85546875" style="461"/>
    <col min="8482" max="8482" width="8.7109375" style="461" bestFit="1" customWidth="1"/>
    <col min="8483" max="8483" width="8.85546875" style="461"/>
    <col min="8484" max="8484" width="9.140625" style="461" bestFit="1" customWidth="1"/>
    <col min="8485" max="8706" width="8.85546875" style="461"/>
    <col min="8707" max="8707" width="7.85546875" style="461" customWidth="1"/>
    <col min="8708" max="8708" width="24" style="461" customWidth="1"/>
    <col min="8709" max="8709" width="0" style="461" hidden="1" customWidth="1"/>
    <col min="8710" max="8710" width="9.7109375" style="461" bestFit="1" customWidth="1"/>
    <col min="8711" max="8711" width="14.28515625" style="461" bestFit="1" customWidth="1"/>
    <col min="8712" max="8712" width="11.42578125" style="461" customWidth="1"/>
    <col min="8713" max="8713" width="10.42578125" style="461" customWidth="1"/>
    <col min="8714" max="8724" width="7.7109375" style="461" customWidth="1"/>
    <col min="8725" max="8725" width="6.7109375" style="461" customWidth="1"/>
    <col min="8726" max="8726" width="7.85546875" style="461" customWidth="1"/>
    <col min="8727" max="8727" width="8.28515625" style="461" customWidth="1"/>
    <col min="8728" max="8729" width="8.85546875" style="461"/>
    <col min="8730" max="8734" width="0" style="461" hidden="1" customWidth="1"/>
    <col min="8735" max="8737" width="8.85546875" style="461"/>
    <col min="8738" max="8738" width="8.7109375" style="461" bestFit="1" customWidth="1"/>
    <col min="8739" max="8739" width="8.85546875" style="461"/>
    <col min="8740" max="8740" width="9.140625" style="461" bestFit="1" customWidth="1"/>
    <col min="8741" max="8962" width="8.85546875" style="461"/>
    <col min="8963" max="8963" width="7.85546875" style="461" customWidth="1"/>
    <col min="8964" max="8964" width="24" style="461" customWidth="1"/>
    <col min="8965" max="8965" width="0" style="461" hidden="1" customWidth="1"/>
    <col min="8966" max="8966" width="9.7109375" style="461" bestFit="1" customWidth="1"/>
    <col min="8967" max="8967" width="14.28515625" style="461" bestFit="1" customWidth="1"/>
    <col min="8968" max="8968" width="11.42578125" style="461" customWidth="1"/>
    <col min="8969" max="8969" width="10.42578125" style="461" customWidth="1"/>
    <col min="8970" max="8980" width="7.7109375" style="461" customWidth="1"/>
    <col min="8981" max="8981" width="6.7109375" style="461" customWidth="1"/>
    <col min="8982" max="8982" width="7.85546875" style="461" customWidth="1"/>
    <col min="8983" max="8983" width="8.28515625" style="461" customWidth="1"/>
    <col min="8984" max="8985" width="8.85546875" style="461"/>
    <col min="8986" max="8990" width="0" style="461" hidden="1" customWidth="1"/>
    <col min="8991" max="8993" width="8.85546875" style="461"/>
    <col min="8994" max="8994" width="8.7109375" style="461" bestFit="1" customWidth="1"/>
    <col min="8995" max="8995" width="8.85546875" style="461"/>
    <col min="8996" max="8996" width="9.140625" style="461" bestFit="1" customWidth="1"/>
    <col min="8997" max="9218" width="8.85546875" style="461"/>
    <col min="9219" max="9219" width="7.85546875" style="461" customWidth="1"/>
    <col min="9220" max="9220" width="24" style="461" customWidth="1"/>
    <col min="9221" max="9221" width="0" style="461" hidden="1" customWidth="1"/>
    <col min="9222" max="9222" width="9.7109375" style="461" bestFit="1" customWidth="1"/>
    <col min="9223" max="9223" width="14.28515625" style="461" bestFit="1" customWidth="1"/>
    <col min="9224" max="9224" width="11.42578125" style="461" customWidth="1"/>
    <col min="9225" max="9225" width="10.42578125" style="461" customWidth="1"/>
    <col min="9226" max="9236" width="7.7109375" style="461" customWidth="1"/>
    <col min="9237" max="9237" width="6.7109375" style="461" customWidth="1"/>
    <col min="9238" max="9238" width="7.85546875" style="461" customWidth="1"/>
    <col min="9239" max="9239" width="8.28515625" style="461" customWidth="1"/>
    <col min="9240" max="9241" width="8.85546875" style="461"/>
    <col min="9242" max="9246" width="0" style="461" hidden="1" customWidth="1"/>
    <col min="9247" max="9249" width="8.85546875" style="461"/>
    <col min="9250" max="9250" width="8.7109375" style="461" bestFit="1" customWidth="1"/>
    <col min="9251" max="9251" width="8.85546875" style="461"/>
    <col min="9252" max="9252" width="9.140625" style="461" bestFit="1" customWidth="1"/>
    <col min="9253" max="9474" width="8.85546875" style="461"/>
    <col min="9475" max="9475" width="7.85546875" style="461" customWidth="1"/>
    <col min="9476" max="9476" width="24" style="461" customWidth="1"/>
    <col min="9477" max="9477" width="0" style="461" hidden="1" customWidth="1"/>
    <col min="9478" max="9478" width="9.7109375" style="461" bestFit="1" customWidth="1"/>
    <col min="9479" max="9479" width="14.28515625" style="461" bestFit="1" customWidth="1"/>
    <col min="9480" max="9480" width="11.42578125" style="461" customWidth="1"/>
    <col min="9481" max="9481" width="10.42578125" style="461" customWidth="1"/>
    <col min="9482" max="9492" width="7.7109375" style="461" customWidth="1"/>
    <col min="9493" max="9493" width="6.7109375" style="461" customWidth="1"/>
    <col min="9494" max="9494" width="7.85546875" style="461" customWidth="1"/>
    <col min="9495" max="9495" width="8.28515625" style="461" customWidth="1"/>
    <col min="9496" max="9497" width="8.85546875" style="461"/>
    <col min="9498" max="9502" width="0" style="461" hidden="1" customWidth="1"/>
    <col min="9503" max="9505" width="8.85546875" style="461"/>
    <col min="9506" max="9506" width="8.7109375" style="461" bestFit="1" customWidth="1"/>
    <col min="9507" max="9507" width="8.85546875" style="461"/>
    <col min="9508" max="9508" width="9.140625" style="461" bestFit="1" customWidth="1"/>
    <col min="9509" max="9730" width="8.85546875" style="461"/>
    <col min="9731" max="9731" width="7.85546875" style="461" customWidth="1"/>
    <col min="9732" max="9732" width="24" style="461" customWidth="1"/>
    <col min="9733" max="9733" width="0" style="461" hidden="1" customWidth="1"/>
    <col min="9734" max="9734" width="9.7109375" style="461" bestFit="1" customWidth="1"/>
    <col min="9735" max="9735" width="14.28515625" style="461" bestFit="1" customWidth="1"/>
    <col min="9736" max="9736" width="11.42578125" style="461" customWidth="1"/>
    <col min="9737" max="9737" width="10.42578125" style="461" customWidth="1"/>
    <col min="9738" max="9748" width="7.7109375" style="461" customWidth="1"/>
    <col min="9749" max="9749" width="6.7109375" style="461" customWidth="1"/>
    <col min="9750" max="9750" width="7.85546875" style="461" customWidth="1"/>
    <col min="9751" max="9751" width="8.28515625" style="461" customWidth="1"/>
    <col min="9752" max="9753" width="8.85546875" style="461"/>
    <col min="9754" max="9758" width="0" style="461" hidden="1" customWidth="1"/>
    <col min="9759" max="9761" width="8.85546875" style="461"/>
    <col min="9762" max="9762" width="8.7109375" style="461" bestFit="1" customWidth="1"/>
    <col min="9763" max="9763" width="8.85546875" style="461"/>
    <col min="9764" max="9764" width="9.140625" style="461" bestFit="1" customWidth="1"/>
    <col min="9765" max="9986" width="8.85546875" style="461"/>
    <col min="9987" max="9987" width="7.85546875" style="461" customWidth="1"/>
    <col min="9988" max="9988" width="24" style="461" customWidth="1"/>
    <col min="9989" max="9989" width="0" style="461" hidden="1" customWidth="1"/>
    <col min="9990" max="9990" width="9.7109375" style="461" bestFit="1" customWidth="1"/>
    <col min="9991" max="9991" width="14.28515625" style="461" bestFit="1" customWidth="1"/>
    <col min="9992" max="9992" width="11.42578125" style="461" customWidth="1"/>
    <col min="9993" max="9993" width="10.42578125" style="461" customWidth="1"/>
    <col min="9994" max="10004" width="7.7109375" style="461" customWidth="1"/>
    <col min="10005" max="10005" width="6.7109375" style="461" customWidth="1"/>
    <col min="10006" max="10006" width="7.85546875" style="461" customWidth="1"/>
    <col min="10007" max="10007" width="8.28515625" style="461" customWidth="1"/>
    <col min="10008" max="10009" width="8.85546875" style="461"/>
    <col min="10010" max="10014" width="0" style="461" hidden="1" customWidth="1"/>
    <col min="10015" max="10017" width="8.85546875" style="461"/>
    <col min="10018" max="10018" width="8.7109375" style="461" bestFit="1" customWidth="1"/>
    <col min="10019" max="10019" width="8.85546875" style="461"/>
    <col min="10020" max="10020" width="9.140625" style="461" bestFit="1" customWidth="1"/>
    <col min="10021" max="10242" width="8.85546875" style="461"/>
    <col min="10243" max="10243" width="7.85546875" style="461" customWidth="1"/>
    <col min="10244" max="10244" width="24" style="461" customWidth="1"/>
    <col min="10245" max="10245" width="0" style="461" hidden="1" customWidth="1"/>
    <col min="10246" max="10246" width="9.7109375" style="461" bestFit="1" customWidth="1"/>
    <col min="10247" max="10247" width="14.28515625" style="461" bestFit="1" customWidth="1"/>
    <col min="10248" max="10248" width="11.42578125" style="461" customWidth="1"/>
    <col min="10249" max="10249" width="10.42578125" style="461" customWidth="1"/>
    <col min="10250" max="10260" width="7.7109375" style="461" customWidth="1"/>
    <col min="10261" max="10261" width="6.7109375" style="461" customWidth="1"/>
    <col min="10262" max="10262" width="7.85546875" style="461" customWidth="1"/>
    <col min="10263" max="10263" width="8.28515625" style="461" customWidth="1"/>
    <col min="10264" max="10265" width="8.85546875" style="461"/>
    <col min="10266" max="10270" width="0" style="461" hidden="1" customWidth="1"/>
    <col min="10271" max="10273" width="8.85546875" style="461"/>
    <col min="10274" max="10274" width="8.7109375" style="461" bestFit="1" customWidth="1"/>
    <col min="10275" max="10275" width="8.85546875" style="461"/>
    <col min="10276" max="10276" width="9.140625" style="461" bestFit="1" customWidth="1"/>
    <col min="10277" max="10498" width="8.85546875" style="461"/>
    <col min="10499" max="10499" width="7.85546875" style="461" customWidth="1"/>
    <col min="10500" max="10500" width="24" style="461" customWidth="1"/>
    <col min="10501" max="10501" width="0" style="461" hidden="1" customWidth="1"/>
    <col min="10502" max="10502" width="9.7109375" style="461" bestFit="1" customWidth="1"/>
    <col min="10503" max="10503" width="14.28515625" style="461" bestFit="1" customWidth="1"/>
    <col min="10504" max="10504" width="11.42578125" style="461" customWidth="1"/>
    <col min="10505" max="10505" width="10.42578125" style="461" customWidth="1"/>
    <col min="10506" max="10516" width="7.7109375" style="461" customWidth="1"/>
    <col min="10517" max="10517" width="6.7109375" style="461" customWidth="1"/>
    <col min="10518" max="10518" width="7.85546875" style="461" customWidth="1"/>
    <col min="10519" max="10519" width="8.28515625" style="461" customWidth="1"/>
    <col min="10520" max="10521" width="8.85546875" style="461"/>
    <col min="10522" max="10526" width="0" style="461" hidden="1" customWidth="1"/>
    <col min="10527" max="10529" width="8.85546875" style="461"/>
    <col min="10530" max="10530" width="8.7109375" style="461" bestFit="1" customWidth="1"/>
    <col min="10531" max="10531" width="8.85546875" style="461"/>
    <col min="10532" max="10532" width="9.140625" style="461" bestFit="1" customWidth="1"/>
    <col min="10533" max="10754" width="8.85546875" style="461"/>
    <col min="10755" max="10755" width="7.85546875" style="461" customWidth="1"/>
    <col min="10756" max="10756" width="24" style="461" customWidth="1"/>
    <col min="10757" max="10757" width="0" style="461" hidden="1" customWidth="1"/>
    <col min="10758" max="10758" width="9.7109375" style="461" bestFit="1" customWidth="1"/>
    <col min="10759" max="10759" width="14.28515625" style="461" bestFit="1" customWidth="1"/>
    <col min="10760" max="10760" width="11.42578125" style="461" customWidth="1"/>
    <col min="10761" max="10761" width="10.42578125" style="461" customWidth="1"/>
    <col min="10762" max="10772" width="7.7109375" style="461" customWidth="1"/>
    <col min="10773" max="10773" width="6.7109375" style="461" customWidth="1"/>
    <col min="10774" max="10774" width="7.85546875" style="461" customWidth="1"/>
    <col min="10775" max="10775" width="8.28515625" style="461" customWidth="1"/>
    <col min="10776" max="10777" width="8.85546875" style="461"/>
    <col min="10778" max="10782" width="0" style="461" hidden="1" customWidth="1"/>
    <col min="10783" max="10785" width="8.85546875" style="461"/>
    <col min="10786" max="10786" width="8.7109375" style="461" bestFit="1" customWidth="1"/>
    <col min="10787" max="10787" width="8.85546875" style="461"/>
    <col min="10788" max="10788" width="9.140625" style="461" bestFit="1" customWidth="1"/>
    <col min="10789" max="11010" width="8.85546875" style="461"/>
    <col min="11011" max="11011" width="7.85546875" style="461" customWidth="1"/>
    <col min="11012" max="11012" width="24" style="461" customWidth="1"/>
    <col min="11013" max="11013" width="0" style="461" hidden="1" customWidth="1"/>
    <col min="11014" max="11014" width="9.7109375" style="461" bestFit="1" customWidth="1"/>
    <col min="11015" max="11015" width="14.28515625" style="461" bestFit="1" customWidth="1"/>
    <col min="11016" max="11016" width="11.42578125" style="461" customWidth="1"/>
    <col min="11017" max="11017" width="10.42578125" style="461" customWidth="1"/>
    <col min="11018" max="11028" width="7.7109375" style="461" customWidth="1"/>
    <col min="11029" max="11029" width="6.7109375" style="461" customWidth="1"/>
    <col min="11030" max="11030" width="7.85546875" style="461" customWidth="1"/>
    <col min="11031" max="11031" width="8.28515625" style="461" customWidth="1"/>
    <col min="11032" max="11033" width="8.85546875" style="461"/>
    <col min="11034" max="11038" width="0" style="461" hidden="1" customWidth="1"/>
    <col min="11039" max="11041" width="8.85546875" style="461"/>
    <col min="11042" max="11042" width="8.7109375" style="461" bestFit="1" customWidth="1"/>
    <col min="11043" max="11043" width="8.85546875" style="461"/>
    <col min="11044" max="11044" width="9.140625" style="461" bestFit="1" customWidth="1"/>
    <col min="11045" max="11266" width="8.85546875" style="461"/>
    <col min="11267" max="11267" width="7.85546875" style="461" customWidth="1"/>
    <col min="11268" max="11268" width="24" style="461" customWidth="1"/>
    <col min="11269" max="11269" width="0" style="461" hidden="1" customWidth="1"/>
    <col min="11270" max="11270" width="9.7109375" style="461" bestFit="1" customWidth="1"/>
    <col min="11271" max="11271" width="14.28515625" style="461" bestFit="1" customWidth="1"/>
    <col min="11272" max="11272" width="11.42578125" style="461" customWidth="1"/>
    <col min="11273" max="11273" width="10.42578125" style="461" customWidth="1"/>
    <col min="11274" max="11284" width="7.7109375" style="461" customWidth="1"/>
    <col min="11285" max="11285" width="6.7109375" style="461" customWidth="1"/>
    <col min="11286" max="11286" width="7.85546875" style="461" customWidth="1"/>
    <col min="11287" max="11287" width="8.28515625" style="461" customWidth="1"/>
    <col min="11288" max="11289" width="8.85546875" style="461"/>
    <col min="11290" max="11294" width="0" style="461" hidden="1" customWidth="1"/>
    <col min="11295" max="11297" width="8.85546875" style="461"/>
    <col min="11298" max="11298" width="8.7109375" style="461" bestFit="1" customWidth="1"/>
    <col min="11299" max="11299" width="8.85546875" style="461"/>
    <col min="11300" max="11300" width="9.140625" style="461" bestFit="1" customWidth="1"/>
    <col min="11301" max="11522" width="8.85546875" style="461"/>
    <col min="11523" max="11523" width="7.85546875" style="461" customWidth="1"/>
    <col min="11524" max="11524" width="24" style="461" customWidth="1"/>
    <col min="11525" max="11525" width="0" style="461" hidden="1" customWidth="1"/>
    <col min="11526" max="11526" width="9.7109375" style="461" bestFit="1" customWidth="1"/>
    <col min="11527" max="11527" width="14.28515625" style="461" bestFit="1" customWidth="1"/>
    <col min="11528" max="11528" width="11.42578125" style="461" customWidth="1"/>
    <col min="11529" max="11529" width="10.42578125" style="461" customWidth="1"/>
    <col min="11530" max="11540" width="7.7109375" style="461" customWidth="1"/>
    <col min="11541" max="11541" width="6.7109375" style="461" customWidth="1"/>
    <col min="11542" max="11542" width="7.85546875" style="461" customWidth="1"/>
    <col min="11543" max="11543" width="8.28515625" style="461" customWidth="1"/>
    <col min="11544" max="11545" width="8.85546875" style="461"/>
    <col min="11546" max="11550" width="0" style="461" hidden="1" customWidth="1"/>
    <col min="11551" max="11553" width="8.85546875" style="461"/>
    <col min="11554" max="11554" width="8.7109375" style="461" bestFit="1" customWidth="1"/>
    <col min="11555" max="11555" width="8.85546875" style="461"/>
    <col min="11556" max="11556" width="9.140625" style="461" bestFit="1" customWidth="1"/>
    <col min="11557" max="11778" width="8.85546875" style="461"/>
    <col min="11779" max="11779" width="7.85546875" style="461" customWidth="1"/>
    <col min="11780" max="11780" width="24" style="461" customWidth="1"/>
    <col min="11781" max="11781" width="0" style="461" hidden="1" customWidth="1"/>
    <col min="11782" max="11782" width="9.7109375" style="461" bestFit="1" customWidth="1"/>
    <col min="11783" max="11783" width="14.28515625" style="461" bestFit="1" customWidth="1"/>
    <col min="11784" max="11784" width="11.42578125" style="461" customWidth="1"/>
    <col min="11785" max="11785" width="10.42578125" style="461" customWidth="1"/>
    <col min="11786" max="11796" width="7.7109375" style="461" customWidth="1"/>
    <col min="11797" max="11797" width="6.7109375" style="461" customWidth="1"/>
    <col min="11798" max="11798" width="7.85546875" style="461" customWidth="1"/>
    <col min="11799" max="11799" width="8.28515625" style="461" customWidth="1"/>
    <col min="11800" max="11801" width="8.85546875" style="461"/>
    <col min="11802" max="11806" width="0" style="461" hidden="1" customWidth="1"/>
    <col min="11807" max="11809" width="8.85546875" style="461"/>
    <col min="11810" max="11810" width="8.7109375" style="461" bestFit="1" customWidth="1"/>
    <col min="11811" max="11811" width="8.85546875" style="461"/>
    <col min="11812" max="11812" width="9.140625" style="461" bestFit="1" customWidth="1"/>
    <col min="11813" max="12034" width="8.85546875" style="461"/>
    <col min="12035" max="12035" width="7.85546875" style="461" customWidth="1"/>
    <col min="12036" max="12036" width="24" style="461" customWidth="1"/>
    <col min="12037" max="12037" width="0" style="461" hidden="1" customWidth="1"/>
    <col min="12038" max="12038" width="9.7109375" style="461" bestFit="1" customWidth="1"/>
    <col min="12039" max="12039" width="14.28515625" style="461" bestFit="1" customWidth="1"/>
    <col min="12040" max="12040" width="11.42578125" style="461" customWidth="1"/>
    <col min="12041" max="12041" width="10.42578125" style="461" customWidth="1"/>
    <col min="12042" max="12052" width="7.7109375" style="461" customWidth="1"/>
    <col min="12053" max="12053" width="6.7109375" style="461" customWidth="1"/>
    <col min="12054" max="12054" width="7.85546875" style="461" customWidth="1"/>
    <col min="12055" max="12055" width="8.28515625" style="461" customWidth="1"/>
    <col min="12056" max="12057" width="8.85546875" style="461"/>
    <col min="12058" max="12062" width="0" style="461" hidden="1" customWidth="1"/>
    <col min="12063" max="12065" width="8.85546875" style="461"/>
    <col min="12066" max="12066" width="8.7109375" style="461" bestFit="1" customWidth="1"/>
    <col min="12067" max="12067" width="8.85546875" style="461"/>
    <col min="12068" max="12068" width="9.140625" style="461" bestFit="1" customWidth="1"/>
    <col min="12069" max="12290" width="8.85546875" style="461"/>
    <col min="12291" max="12291" width="7.85546875" style="461" customWidth="1"/>
    <col min="12292" max="12292" width="24" style="461" customWidth="1"/>
    <col min="12293" max="12293" width="0" style="461" hidden="1" customWidth="1"/>
    <col min="12294" max="12294" width="9.7109375" style="461" bestFit="1" customWidth="1"/>
    <col min="12295" max="12295" width="14.28515625" style="461" bestFit="1" customWidth="1"/>
    <col min="12296" max="12296" width="11.42578125" style="461" customWidth="1"/>
    <col min="12297" max="12297" width="10.42578125" style="461" customWidth="1"/>
    <col min="12298" max="12308" width="7.7109375" style="461" customWidth="1"/>
    <col min="12309" max="12309" width="6.7109375" style="461" customWidth="1"/>
    <col min="12310" max="12310" width="7.85546875" style="461" customWidth="1"/>
    <col min="12311" max="12311" width="8.28515625" style="461" customWidth="1"/>
    <col min="12312" max="12313" width="8.85546875" style="461"/>
    <col min="12314" max="12318" width="0" style="461" hidden="1" customWidth="1"/>
    <col min="12319" max="12321" width="8.85546875" style="461"/>
    <col min="12322" max="12322" width="8.7109375" style="461" bestFit="1" customWidth="1"/>
    <col min="12323" max="12323" width="8.85546875" style="461"/>
    <col min="12324" max="12324" width="9.140625" style="461" bestFit="1" customWidth="1"/>
    <col min="12325" max="12546" width="8.85546875" style="461"/>
    <col min="12547" max="12547" width="7.85546875" style="461" customWidth="1"/>
    <col min="12548" max="12548" width="24" style="461" customWidth="1"/>
    <col min="12549" max="12549" width="0" style="461" hidden="1" customWidth="1"/>
    <col min="12550" max="12550" width="9.7109375" style="461" bestFit="1" customWidth="1"/>
    <col min="12551" max="12551" width="14.28515625" style="461" bestFit="1" customWidth="1"/>
    <col min="12552" max="12552" width="11.42578125" style="461" customWidth="1"/>
    <col min="12553" max="12553" width="10.42578125" style="461" customWidth="1"/>
    <col min="12554" max="12564" width="7.7109375" style="461" customWidth="1"/>
    <col min="12565" max="12565" width="6.7109375" style="461" customWidth="1"/>
    <col min="12566" max="12566" width="7.85546875" style="461" customWidth="1"/>
    <col min="12567" max="12567" width="8.28515625" style="461" customWidth="1"/>
    <col min="12568" max="12569" width="8.85546875" style="461"/>
    <col min="12570" max="12574" width="0" style="461" hidden="1" customWidth="1"/>
    <col min="12575" max="12577" width="8.85546875" style="461"/>
    <col min="12578" max="12578" width="8.7109375" style="461" bestFit="1" customWidth="1"/>
    <col min="12579" max="12579" width="8.85546875" style="461"/>
    <col min="12580" max="12580" width="9.140625" style="461" bestFit="1" customWidth="1"/>
    <col min="12581" max="12802" width="8.85546875" style="461"/>
    <col min="12803" max="12803" width="7.85546875" style="461" customWidth="1"/>
    <col min="12804" max="12804" width="24" style="461" customWidth="1"/>
    <col min="12805" max="12805" width="0" style="461" hidden="1" customWidth="1"/>
    <col min="12806" max="12806" width="9.7109375" style="461" bestFit="1" customWidth="1"/>
    <col min="12807" max="12807" width="14.28515625" style="461" bestFit="1" customWidth="1"/>
    <col min="12808" max="12808" width="11.42578125" style="461" customWidth="1"/>
    <col min="12809" max="12809" width="10.42578125" style="461" customWidth="1"/>
    <col min="12810" max="12820" width="7.7109375" style="461" customWidth="1"/>
    <col min="12821" max="12821" width="6.7109375" style="461" customWidth="1"/>
    <col min="12822" max="12822" width="7.85546875" style="461" customWidth="1"/>
    <col min="12823" max="12823" width="8.28515625" style="461" customWidth="1"/>
    <col min="12824" max="12825" width="8.85546875" style="461"/>
    <col min="12826" max="12830" width="0" style="461" hidden="1" customWidth="1"/>
    <col min="12831" max="12833" width="8.85546875" style="461"/>
    <col min="12834" max="12834" width="8.7109375" style="461" bestFit="1" customWidth="1"/>
    <col min="12835" max="12835" width="8.85546875" style="461"/>
    <col min="12836" max="12836" width="9.140625" style="461" bestFit="1" customWidth="1"/>
    <col min="12837" max="13058" width="8.85546875" style="461"/>
    <col min="13059" max="13059" width="7.85546875" style="461" customWidth="1"/>
    <col min="13060" max="13060" width="24" style="461" customWidth="1"/>
    <col min="13061" max="13061" width="0" style="461" hidden="1" customWidth="1"/>
    <col min="13062" max="13062" width="9.7109375" style="461" bestFit="1" customWidth="1"/>
    <col min="13063" max="13063" width="14.28515625" style="461" bestFit="1" customWidth="1"/>
    <col min="13064" max="13064" width="11.42578125" style="461" customWidth="1"/>
    <col min="13065" max="13065" width="10.42578125" style="461" customWidth="1"/>
    <col min="13066" max="13076" width="7.7109375" style="461" customWidth="1"/>
    <col min="13077" max="13077" width="6.7109375" style="461" customWidth="1"/>
    <col min="13078" max="13078" width="7.85546875" style="461" customWidth="1"/>
    <col min="13079" max="13079" width="8.28515625" style="461" customWidth="1"/>
    <col min="13080" max="13081" width="8.85546875" style="461"/>
    <col min="13082" max="13086" width="0" style="461" hidden="1" customWidth="1"/>
    <col min="13087" max="13089" width="8.85546875" style="461"/>
    <col min="13090" max="13090" width="8.7109375" style="461" bestFit="1" customWidth="1"/>
    <col min="13091" max="13091" width="8.85546875" style="461"/>
    <col min="13092" max="13092" width="9.140625" style="461" bestFit="1" customWidth="1"/>
    <col min="13093" max="13314" width="8.85546875" style="461"/>
    <col min="13315" max="13315" width="7.85546875" style="461" customWidth="1"/>
    <col min="13316" max="13316" width="24" style="461" customWidth="1"/>
    <col min="13317" max="13317" width="0" style="461" hidden="1" customWidth="1"/>
    <col min="13318" max="13318" width="9.7109375" style="461" bestFit="1" customWidth="1"/>
    <col min="13319" max="13319" width="14.28515625" style="461" bestFit="1" customWidth="1"/>
    <col min="13320" max="13320" width="11.42578125" style="461" customWidth="1"/>
    <col min="13321" max="13321" width="10.42578125" style="461" customWidth="1"/>
    <col min="13322" max="13332" width="7.7109375" style="461" customWidth="1"/>
    <col min="13333" max="13333" width="6.7109375" style="461" customWidth="1"/>
    <col min="13334" max="13334" width="7.85546875" style="461" customWidth="1"/>
    <col min="13335" max="13335" width="8.28515625" style="461" customWidth="1"/>
    <col min="13336" max="13337" width="8.85546875" style="461"/>
    <col min="13338" max="13342" width="0" style="461" hidden="1" customWidth="1"/>
    <col min="13343" max="13345" width="8.85546875" style="461"/>
    <col min="13346" max="13346" width="8.7109375" style="461" bestFit="1" customWidth="1"/>
    <col min="13347" max="13347" width="8.85546875" style="461"/>
    <col min="13348" max="13348" width="9.140625" style="461" bestFit="1" customWidth="1"/>
    <col min="13349" max="13570" width="8.85546875" style="461"/>
    <col min="13571" max="13571" width="7.85546875" style="461" customWidth="1"/>
    <col min="13572" max="13572" width="24" style="461" customWidth="1"/>
    <col min="13573" max="13573" width="0" style="461" hidden="1" customWidth="1"/>
    <col min="13574" max="13574" width="9.7109375" style="461" bestFit="1" customWidth="1"/>
    <col min="13575" max="13575" width="14.28515625" style="461" bestFit="1" customWidth="1"/>
    <col min="13576" max="13576" width="11.42578125" style="461" customWidth="1"/>
    <col min="13577" max="13577" width="10.42578125" style="461" customWidth="1"/>
    <col min="13578" max="13588" width="7.7109375" style="461" customWidth="1"/>
    <col min="13589" max="13589" width="6.7109375" style="461" customWidth="1"/>
    <col min="13590" max="13590" width="7.85546875" style="461" customWidth="1"/>
    <col min="13591" max="13591" width="8.28515625" style="461" customWidth="1"/>
    <col min="13592" max="13593" width="8.85546875" style="461"/>
    <col min="13594" max="13598" width="0" style="461" hidden="1" customWidth="1"/>
    <col min="13599" max="13601" width="8.85546875" style="461"/>
    <col min="13602" max="13602" width="8.7109375" style="461" bestFit="1" customWidth="1"/>
    <col min="13603" max="13603" width="8.85546875" style="461"/>
    <col min="13604" max="13604" width="9.140625" style="461" bestFit="1" customWidth="1"/>
    <col min="13605" max="13826" width="8.85546875" style="461"/>
    <col min="13827" max="13827" width="7.85546875" style="461" customWidth="1"/>
    <col min="13828" max="13828" width="24" style="461" customWidth="1"/>
    <col min="13829" max="13829" width="0" style="461" hidden="1" customWidth="1"/>
    <col min="13830" max="13830" width="9.7109375" style="461" bestFit="1" customWidth="1"/>
    <col min="13831" max="13831" width="14.28515625" style="461" bestFit="1" customWidth="1"/>
    <col min="13832" max="13832" width="11.42578125" style="461" customWidth="1"/>
    <col min="13833" max="13833" width="10.42578125" style="461" customWidth="1"/>
    <col min="13834" max="13844" width="7.7109375" style="461" customWidth="1"/>
    <col min="13845" max="13845" width="6.7109375" style="461" customWidth="1"/>
    <col min="13846" max="13846" width="7.85546875" style="461" customWidth="1"/>
    <col min="13847" max="13847" width="8.28515625" style="461" customWidth="1"/>
    <col min="13848" max="13849" width="8.85546875" style="461"/>
    <col min="13850" max="13854" width="0" style="461" hidden="1" customWidth="1"/>
    <col min="13855" max="13857" width="8.85546875" style="461"/>
    <col min="13858" max="13858" width="8.7109375" style="461" bestFit="1" customWidth="1"/>
    <col min="13859" max="13859" width="8.85546875" style="461"/>
    <col min="13860" max="13860" width="9.140625" style="461" bestFit="1" customWidth="1"/>
    <col min="13861" max="14082" width="8.85546875" style="461"/>
    <col min="14083" max="14083" width="7.85546875" style="461" customWidth="1"/>
    <col min="14084" max="14084" width="24" style="461" customWidth="1"/>
    <col min="14085" max="14085" width="0" style="461" hidden="1" customWidth="1"/>
    <col min="14086" max="14086" width="9.7109375" style="461" bestFit="1" customWidth="1"/>
    <col min="14087" max="14087" width="14.28515625" style="461" bestFit="1" customWidth="1"/>
    <col min="14088" max="14088" width="11.42578125" style="461" customWidth="1"/>
    <col min="14089" max="14089" width="10.42578125" style="461" customWidth="1"/>
    <col min="14090" max="14100" width="7.7109375" style="461" customWidth="1"/>
    <col min="14101" max="14101" width="6.7109375" style="461" customWidth="1"/>
    <col min="14102" max="14102" width="7.85546875" style="461" customWidth="1"/>
    <col min="14103" max="14103" width="8.28515625" style="461" customWidth="1"/>
    <col min="14104" max="14105" width="8.85546875" style="461"/>
    <col min="14106" max="14110" width="0" style="461" hidden="1" customWidth="1"/>
    <col min="14111" max="14113" width="8.85546875" style="461"/>
    <col min="14114" max="14114" width="8.7109375" style="461" bestFit="1" customWidth="1"/>
    <col min="14115" max="14115" width="8.85546875" style="461"/>
    <col min="14116" max="14116" width="9.140625" style="461" bestFit="1" customWidth="1"/>
    <col min="14117" max="14338" width="8.85546875" style="461"/>
    <col min="14339" max="14339" width="7.85546875" style="461" customWidth="1"/>
    <col min="14340" max="14340" width="24" style="461" customWidth="1"/>
    <col min="14341" max="14341" width="0" style="461" hidden="1" customWidth="1"/>
    <col min="14342" max="14342" width="9.7109375" style="461" bestFit="1" customWidth="1"/>
    <col min="14343" max="14343" width="14.28515625" style="461" bestFit="1" customWidth="1"/>
    <col min="14344" max="14344" width="11.42578125" style="461" customWidth="1"/>
    <col min="14345" max="14345" width="10.42578125" style="461" customWidth="1"/>
    <col min="14346" max="14356" width="7.7109375" style="461" customWidth="1"/>
    <col min="14357" max="14357" width="6.7109375" style="461" customWidth="1"/>
    <col min="14358" max="14358" width="7.85546875" style="461" customWidth="1"/>
    <col min="14359" max="14359" width="8.28515625" style="461" customWidth="1"/>
    <col min="14360" max="14361" width="8.85546875" style="461"/>
    <col min="14362" max="14366" width="0" style="461" hidden="1" customWidth="1"/>
    <col min="14367" max="14369" width="8.85546875" style="461"/>
    <col min="14370" max="14370" width="8.7109375" style="461" bestFit="1" customWidth="1"/>
    <col min="14371" max="14371" width="8.85546875" style="461"/>
    <col min="14372" max="14372" width="9.140625" style="461" bestFit="1" customWidth="1"/>
    <col min="14373" max="14594" width="8.85546875" style="461"/>
    <col min="14595" max="14595" width="7.85546875" style="461" customWidth="1"/>
    <col min="14596" max="14596" width="24" style="461" customWidth="1"/>
    <col min="14597" max="14597" width="0" style="461" hidden="1" customWidth="1"/>
    <col min="14598" max="14598" width="9.7109375" style="461" bestFit="1" customWidth="1"/>
    <col min="14599" max="14599" width="14.28515625" style="461" bestFit="1" customWidth="1"/>
    <col min="14600" max="14600" width="11.42578125" style="461" customWidth="1"/>
    <col min="14601" max="14601" width="10.42578125" style="461" customWidth="1"/>
    <col min="14602" max="14612" width="7.7109375" style="461" customWidth="1"/>
    <col min="14613" max="14613" width="6.7109375" style="461" customWidth="1"/>
    <col min="14614" max="14614" width="7.85546875" style="461" customWidth="1"/>
    <col min="14615" max="14615" width="8.28515625" style="461" customWidth="1"/>
    <col min="14616" max="14617" width="8.85546875" style="461"/>
    <col min="14618" max="14622" width="0" style="461" hidden="1" customWidth="1"/>
    <col min="14623" max="14625" width="8.85546875" style="461"/>
    <col min="14626" max="14626" width="8.7109375" style="461" bestFit="1" customWidth="1"/>
    <col min="14627" max="14627" width="8.85546875" style="461"/>
    <col min="14628" max="14628" width="9.140625" style="461" bestFit="1" customWidth="1"/>
    <col min="14629" max="14850" width="8.85546875" style="461"/>
    <col min="14851" max="14851" width="7.85546875" style="461" customWidth="1"/>
    <col min="14852" max="14852" width="24" style="461" customWidth="1"/>
    <col min="14853" max="14853" width="0" style="461" hidden="1" customWidth="1"/>
    <col min="14854" max="14854" width="9.7109375" style="461" bestFit="1" customWidth="1"/>
    <col min="14855" max="14855" width="14.28515625" style="461" bestFit="1" customWidth="1"/>
    <col min="14856" max="14856" width="11.42578125" style="461" customWidth="1"/>
    <col min="14857" max="14857" width="10.42578125" style="461" customWidth="1"/>
    <col min="14858" max="14868" width="7.7109375" style="461" customWidth="1"/>
    <col min="14869" max="14869" width="6.7109375" style="461" customWidth="1"/>
    <col min="14870" max="14870" width="7.85546875" style="461" customWidth="1"/>
    <col min="14871" max="14871" width="8.28515625" style="461" customWidth="1"/>
    <col min="14872" max="14873" width="8.85546875" style="461"/>
    <col min="14874" max="14878" width="0" style="461" hidden="1" customWidth="1"/>
    <col min="14879" max="14881" width="8.85546875" style="461"/>
    <col min="14882" max="14882" width="8.7109375" style="461" bestFit="1" customWidth="1"/>
    <col min="14883" max="14883" width="8.85546875" style="461"/>
    <col min="14884" max="14884" width="9.140625" style="461" bestFit="1" customWidth="1"/>
    <col min="14885" max="15106" width="8.85546875" style="461"/>
    <col min="15107" max="15107" width="7.85546875" style="461" customWidth="1"/>
    <col min="15108" max="15108" width="24" style="461" customWidth="1"/>
    <col min="15109" max="15109" width="0" style="461" hidden="1" customWidth="1"/>
    <col min="15110" max="15110" width="9.7109375" style="461" bestFit="1" customWidth="1"/>
    <col min="15111" max="15111" width="14.28515625" style="461" bestFit="1" customWidth="1"/>
    <col min="15112" max="15112" width="11.42578125" style="461" customWidth="1"/>
    <col min="15113" max="15113" width="10.42578125" style="461" customWidth="1"/>
    <col min="15114" max="15124" width="7.7109375" style="461" customWidth="1"/>
    <col min="15125" max="15125" width="6.7109375" style="461" customWidth="1"/>
    <col min="15126" max="15126" width="7.85546875" style="461" customWidth="1"/>
    <col min="15127" max="15127" width="8.28515625" style="461" customWidth="1"/>
    <col min="15128" max="15129" width="8.85546875" style="461"/>
    <col min="15130" max="15134" width="0" style="461" hidden="1" customWidth="1"/>
    <col min="15135" max="15137" width="8.85546875" style="461"/>
    <col min="15138" max="15138" width="8.7109375" style="461" bestFit="1" customWidth="1"/>
    <col min="15139" max="15139" width="8.85546875" style="461"/>
    <col min="15140" max="15140" width="9.140625" style="461" bestFit="1" customWidth="1"/>
    <col min="15141" max="15362" width="8.85546875" style="461"/>
    <col min="15363" max="15363" width="7.85546875" style="461" customWidth="1"/>
    <col min="15364" max="15364" width="24" style="461" customWidth="1"/>
    <col min="15365" max="15365" width="0" style="461" hidden="1" customWidth="1"/>
    <col min="15366" max="15366" width="9.7109375" style="461" bestFit="1" customWidth="1"/>
    <col min="15367" max="15367" width="14.28515625" style="461" bestFit="1" customWidth="1"/>
    <col min="15368" max="15368" width="11.42578125" style="461" customWidth="1"/>
    <col min="15369" max="15369" width="10.42578125" style="461" customWidth="1"/>
    <col min="15370" max="15380" width="7.7109375" style="461" customWidth="1"/>
    <col min="15381" max="15381" width="6.7109375" style="461" customWidth="1"/>
    <col min="15382" max="15382" width="7.85546875" style="461" customWidth="1"/>
    <col min="15383" max="15383" width="8.28515625" style="461" customWidth="1"/>
    <col min="15384" max="15385" width="8.85546875" style="461"/>
    <col min="15386" max="15390" width="0" style="461" hidden="1" customWidth="1"/>
    <col min="15391" max="15393" width="8.85546875" style="461"/>
    <col min="15394" max="15394" width="8.7109375" style="461" bestFit="1" customWidth="1"/>
    <col min="15395" max="15395" width="8.85546875" style="461"/>
    <col min="15396" max="15396" width="9.140625" style="461" bestFit="1" customWidth="1"/>
    <col min="15397" max="15618" width="8.85546875" style="461"/>
    <col min="15619" max="15619" width="7.85546875" style="461" customWidth="1"/>
    <col min="15620" max="15620" width="24" style="461" customWidth="1"/>
    <col min="15621" max="15621" width="0" style="461" hidden="1" customWidth="1"/>
    <col min="15622" max="15622" width="9.7109375" style="461" bestFit="1" customWidth="1"/>
    <col min="15623" max="15623" width="14.28515625" style="461" bestFit="1" customWidth="1"/>
    <col min="15624" max="15624" width="11.42578125" style="461" customWidth="1"/>
    <col min="15625" max="15625" width="10.42578125" style="461" customWidth="1"/>
    <col min="15626" max="15636" width="7.7109375" style="461" customWidth="1"/>
    <col min="15637" max="15637" width="6.7109375" style="461" customWidth="1"/>
    <col min="15638" max="15638" width="7.85546875" style="461" customWidth="1"/>
    <col min="15639" max="15639" width="8.28515625" style="461" customWidth="1"/>
    <col min="15640" max="15641" width="8.85546875" style="461"/>
    <col min="15642" max="15646" width="0" style="461" hidden="1" customWidth="1"/>
    <col min="15647" max="15649" width="8.85546875" style="461"/>
    <col min="15650" max="15650" width="8.7109375" style="461" bestFit="1" customWidth="1"/>
    <col min="15651" max="15651" width="8.85546875" style="461"/>
    <col min="15652" max="15652" width="9.140625" style="461" bestFit="1" customWidth="1"/>
    <col min="15653" max="15874" width="8.85546875" style="461"/>
    <col min="15875" max="15875" width="7.85546875" style="461" customWidth="1"/>
    <col min="15876" max="15876" width="24" style="461" customWidth="1"/>
    <col min="15877" max="15877" width="0" style="461" hidden="1" customWidth="1"/>
    <col min="15878" max="15878" width="9.7109375" style="461" bestFit="1" customWidth="1"/>
    <col min="15879" max="15879" width="14.28515625" style="461" bestFit="1" customWidth="1"/>
    <col min="15880" max="15880" width="11.42578125" style="461" customWidth="1"/>
    <col min="15881" max="15881" width="10.42578125" style="461" customWidth="1"/>
    <col min="15882" max="15892" width="7.7109375" style="461" customWidth="1"/>
    <col min="15893" max="15893" width="6.7109375" style="461" customWidth="1"/>
    <col min="15894" max="15894" width="7.85546875" style="461" customWidth="1"/>
    <col min="15895" max="15895" width="8.28515625" style="461" customWidth="1"/>
    <col min="15896" max="15897" width="8.85546875" style="461"/>
    <col min="15898" max="15902" width="0" style="461" hidden="1" customWidth="1"/>
    <col min="15903" max="15905" width="8.85546875" style="461"/>
    <col min="15906" max="15906" width="8.7109375" style="461" bestFit="1" customWidth="1"/>
    <col min="15907" max="15907" width="8.85546875" style="461"/>
    <col min="15908" max="15908" width="9.140625" style="461" bestFit="1" customWidth="1"/>
    <col min="15909" max="16130" width="8.85546875" style="461"/>
    <col min="16131" max="16131" width="7.85546875" style="461" customWidth="1"/>
    <col min="16132" max="16132" width="24" style="461" customWidth="1"/>
    <col min="16133" max="16133" width="0" style="461" hidden="1" customWidth="1"/>
    <col min="16134" max="16134" width="9.7109375" style="461" bestFit="1" customWidth="1"/>
    <col min="16135" max="16135" width="14.28515625" style="461" bestFit="1" customWidth="1"/>
    <col min="16136" max="16136" width="11.42578125" style="461" customWidth="1"/>
    <col min="16137" max="16137" width="10.42578125" style="461" customWidth="1"/>
    <col min="16138" max="16148" width="7.7109375" style="461" customWidth="1"/>
    <col min="16149" max="16149" width="6.7109375" style="461" customWidth="1"/>
    <col min="16150" max="16150" width="7.85546875" style="461" customWidth="1"/>
    <col min="16151" max="16151" width="8.28515625" style="461" customWidth="1"/>
    <col min="16152" max="16153" width="8.85546875" style="461"/>
    <col min="16154" max="16158" width="0" style="461" hidden="1" customWidth="1"/>
    <col min="16159" max="16161" width="8.85546875" style="461"/>
    <col min="16162" max="16162" width="8.7109375" style="461" bestFit="1" customWidth="1"/>
    <col min="16163" max="16163" width="8.85546875" style="461"/>
    <col min="16164" max="16164" width="9.140625" style="461" bestFit="1" customWidth="1"/>
    <col min="16165" max="16384" width="8.85546875" style="461"/>
  </cols>
  <sheetData>
    <row r="1" spans="1:36" s="460" customFormat="1" ht="43.15" customHeight="1" thickBot="1" x14ac:dyDescent="0.25">
      <c r="A1" s="211" t="s">
        <v>23</v>
      </c>
      <c r="B1" s="212" t="s">
        <v>1</v>
      </c>
      <c r="C1" s="213" t="s">
        <v>1</v>
      </c>
      <c r="D1" s="456" t="s">
        <v>2</v>
      </c>
      <c r="E1" s="456" t="s">
        <v>313</v>
      </c>
      <c r="F1" s="456" t="s">
        <v>314</v>
      </c>
      <c r="G1" s="456" t="s">
        <v>315</v>
      </c>
      <c r="H1" s="214" t="s">
        <v>14</v>
      </c>
      <c r="I1" s="215" t="s">
        <v>13</v>
      </c>
      <c r="J1" s="216" t="s">
        <v>16</v>
      </c>
      <c r="K1" s="217" t="s">
        <v>42</v>
      </c>
      <c r="L1" s="218" t="s">
        <v>41</v>
      </c>
      <c r="M1" s="369" t="s">
        <v>128</v>
      </c>
      <c r="N1" s="370" t="s">
        <v>124</v>
      </c>
      <c r="O1" s="372" t="s">
        <v>40</v>
      </c>
      <c r="P1" s="373" t="s">
        <v>4</v>
      </c>
      <c r="Q1" s="457" t="s">
        <v>21</v>
      </c>
      <c r="R1" s="458" t="s">
        <v>22</v>
      </c>
      <c r="S1" s="220" t="s">
        <v>5</v>
      </c>
      <c r="T1" s="221" t="s">
        <v>3</v>
      </c>
      <c r="U1" s="199" t="s">
        <v>49</v>
      </c>
      <c r="V1" s="126" t="s">
        <v>61</v>
      </c>
      <c r="W1" s="126" t="s">
        <v>46</v>
      </c>
      <c r="X1" s="129" t="s">
        <v>47</v>
      </c>
      <c r="Y1" s="127" t="s">
        <v>48</v>
      </c>
      <c r="Z1" s="200" t="s">
        <v>59</v>
      </c>
      <c r="AA1" s="200" t="s">
        <v>2</v>
      </c>
      <c r="AB1" s="200" t="s">
        <v>63</v>
      </c>
      <c r="AC1" s="200" t="s">
        <v>55</v>
      </c>
      <c r="AD1" s="200" t="s">
        <v>60</v>
      </c>
      <c r="AE1" s="459" t="s">
        <v>64</v>
      </c>
      <c r="AG1" s="542" t="s">
        <v>72</v>
      </c>
      <c r="AH1" s="543"/>
      <c r="AI1" s="543"/>
      <c r="AJ1" s="543"/>
    </row>
    <row r="2" spans="1:36" x14ac:dyDescent="0.2">
      <c r="A2" s="269">
        <v>73</v>
      </c>
      <c r="B2" s="267" t="s">
        <v>180</v>
      </c>
      <c r="C2" s="267" t="str">
        <f t="shared" ref="C2:C24" si="0">LOWER(B2)</f>
        <v>david adam</v>
      </c>
      <c r="D2" s="268" t="s">
        <v>42</v>
      </c>
      <c r="E2" s="498">
        <v>1.1249537037037037E-3</v>
      </c>
      <c r="F2" s="499" t="s">
        <v>319</v>
      </c>
      <c r="G2" s="496">
        <f>E2+F2</f>
        <v>1.9077083333333333E-3</v>
      </c>
      <c r="H2" s="267" t="str">
        <f t="shared" ref="H2:T11" si="1">IF($D2=H$1,$U2,"")</f>
        <v/>
      </c>
      <c r="I2" s="267" t="str">
        <f t="shared" si="1"/>
        <v/>
      </c>
      <c r="J2" s="268" t="str">
        <f t="shared" si="1"/>
        <v/>
      </c>
      <c r="K2" s="268">
        <f t="shared" si="1"/>
        <v>100</v>
      </c>
      <c r="L2" s="267" t="str">
        <f t="shared" si="1"/>
        <v/>
      </c>
      <c r="M2" s="267" t="str">
        <f t="shared" si="1"/>
        <v/>
      </c>
      <c r="N2" s="268" t="str">
        <f t="shared" si="1"/>
        <v/>
      </c>
      <c r="O2" s="268" t="str">
        <f t="shared" si="1"/>
        <v/>
      </c>
      <c r="P2" s="267" t="str">
        <f t="shared" si="1"/>
        <v/>
      </c>
      <c r="Q2" s="267" t="str">
        <f t="shared" si="1"/>
        <v/>
      </c>
      <c r="R2" s="268" t="str">
        <f t="shared" si="1"/>
        <v/>
      </c>
      <c r="S2" s="268" t="str">
        <f t="shared" si="1"/>
        <v/>
      </c>
      <c r="T2" s="492" t="str">
        <f t="shared" si="1"/>
        <v/>
      </c>
      <c r="U2" s="132">
        <f t="shared" ref="U2:U26" si="2">IFERROR(VLOOKUP($AB2,Points2018,2,0),0)</f>
        <v>100</v>
      </c>
      <c r="V2" s="269">
        <f t="shared" ref="V2:V26" si="3">AD2-U2</f>
        <v>0</v>
      </c>
      <c r="W2" s="268">
        <f t="shared" ref="W2:W27" si="4">IFERROR(VLOOKUP(D2,BenchmarksRd3,4,0)*86400,"")</f>
        <v>167.88</v>
      </c>
      <c r="X2" s="268">
        <f t="shared" ref="X2:X6" si="5">(($G2*86400)-W2)</f>
        <v>-3.054000000000002</v>
      </c>
      <c r="Y2" s="524">
        <f>IF(U2=0,0,IF(X2&lt;=0,10,IF(X2&lt;0.5,5,IF(X2&lt;1,0,IF(X2&lt;2,-5,-10)))))</f>
        <v>10</v>
      </c>
      <c r="Z2" s="206">
        <f t="shared" ref="Z2:Z27" si="6">IFERROR(VLOOKUP(D2,Class2021,4,0),"n/a")</f>
        <v>5</v>
      </c>
      <c r="AA2" s="136">
        <f t="shared" ref="AA2:AA27" si="7">IFERROR(VLOOKUP(D2,Class2021,3,0),"n/a")</f>
        <v>10</v>
      </c>
      <c r="AB2" s="136">
        <f>IF($AA2="n/a","",IFERROR(COUNTIF($AA$2:$AA2,"="&amp;AA2),""))</f>
        <v>1</v>
      </c>
      <c r="AC2" s="136">
        <f>COUNTIF($Z1:Z$2,"&lt;"&amp;Z2)</f>
        <v>0</v>
      </c>
      <c r="AD2" s="166">
        <f t="shared" ref="AD2:AD26" si="8">IF($AA2="n/a",0,IFERROR(VLOOKUP(AB2+AC2,Points2018,2,0),15))</f>
        <v>100</v>
      </c>
      <c r="AE2" s="500">
        <f t="shared" ref="AE2:AE26" si="9">(U2+V2+Y2)</f>
        <v>110</v>
      </c>
      <c r="AG2" s="462" t="s">
        <v>3</v>
      </c>
      <c r="AH2" s="502">
        <v>1.2429050925925925E-3</v>
      </c>
      <c r="AI2" s="502">
        <v>8.543518518518518E-4</v>
      </c>
      <c r="AJ2" s="463">
        <f t="shared" ref="AJ2:AJ11" si="10">((AH2*86400)+(AI2*86400))/86400</f>
        <v>2.0972569444444446E-3</v>
      </c>
    </row>
    <row r="3" spans="1:36" x14ac:dyDescent="0.2">
      <c r="A3" s="201">
        <v>124</v>
      </c>
      <c r="B3" s="1" t="s">
        <v>184</v>
      </c>
      <c r="C3" s="1" t="str">
        <f t="shared" si="0"/>
        <v>ray monik</v>
      </c>
      <c r="D3" s="8" t="s">
        <v>91</v>
      </c>
      <c r="E3" s="19">
        <v>1.1321296296296296E-3</v>
      </c>
      <c r="F3" s="1" t="s">
        <v>320</v>
      </c>
      <c r="G3" s="19">
        <f t="shared" ref="G3:G24" si="11">F3+E3</f>
        <v>1.9156250000000002E-3</v>
      </c>
      <c r="H3" s="1" t="str">
        <f t="shared" si="1"/>
        <v/>
      </c>
      <c r="I3" s="1" t="str">
        <f t="shared" si="1"/>
        <v/>
      </c>
      <c r="J3" s="8" t="str">
        <f t="shared" si="1"/>
        <v/>
      </c>
      <c r="K3" s="8" t="str">
        <f t="shared" si="1"/>
        <v/>
      </c>
      <c r="L3" s="1" t="str">
        <f t="shared" si="1"/>
        <v/>
      </c>
      <c r="M3" s="1" t="str">
        <f t="shared" si="1"/>
        <v/>
      </c>
      <c r="N3" s="8" t="str">
        <f t="shared" si="1"/>
        <v/>
      </c>
      <c r="O3" s="8" t="str">
        <f t="shared" si="1"/>
        <v/>
      </c>
      <c r="P3" s="1" t="str">
        <f t="shared" si="1"/>
        <v/>
      </c>
      <c r="Q3" s="1" t="str">
        <f t="shared" si="1"/>
        <v/>
      </c>
      <c r="R3" s="8" t="str">
        <f t="shared" si="1"/>
        <v/>
      </c>
      <c r="S3" s="8" t="str">
        <f t="shared" si="1"/>
        <v/>
      </c>
      <c r="T3" s="493" t="str">
        <f t="shared" si="1"/>
        <v/>
      </c>
      <c r="U3" s="133">
        <f t="shared" si="2"/>
        <v>0</v>
      </c>
      <c r="V3" s="201">
        <f t="shared" si="3"/>
        <v>0</v>
      </c>
      <c r="W3" s="8" t="str">
        <f t="shared" si="4"/>
        <v/>
      </c>
      <c r="X3" s="8"/>
      <c r="Y3" s="525">
        <f t="shared" ref="Y3:Y27" si="12">IF(U3=0,0,IF(X3&lt;=0,10,IF(X3&lt;0.5,5,IF(X3&lt;1,0,IF(X3&lt;2,-5,-10)))))</f>
        <v>0</v>
      </c>
      <c r="Z3" s="207" t="str">
        <f t="shared" si="6"/>
        <v>n/a</v>
      </c>
      <c r="AA3" s="120" t="str">
        <f t="shared" si="7"/>
        <v>n/a</v>
      </c>
      <c r="AB3" s="120" t="str">
        <f>IF($AA3="n/a","",IFERROR(COUNTIF($AA$2:$AA3,"="&amp;AA3),""))</f>
        <v/>
      </c>
      <c r="AC3" s="120">
        <f>COUNTIF($Z2:Z$2,"&lt;"&amp;Z3)</f>
        <v>0</v>
      </c>
      <c r="AD3" s="130">
        <f t="shared" si="8"/>
        <v>0</v>
      </c>
      <c r="AE3" s="467">
        <f t="shared" si="9"/>
        <v>0</v>
      </c>
      <c r="AG3" s="464" t="s">
        <v>5</v>
      </c>
      <c r="AH3" s="482">
        <v>1.21875E-3</v>
      </c>
      <c r="AI3" s="519" t="s">
        <v>318</v>
      </c>
      <c r="AJ3" s="465">
        <f t="shared" si="10"/>
        <v>2.0546874999999997E-3</v>
      </c>
    </row>
    <row r="4" spans="1:36" x14ac:dyDescent="0.2">
      <c r="A4" s="201">
        <v>62</v>
      </c>
      <c r="B4" s="1" t="s">
        <v>195</v>
      </c>
      <c r="C4" s="1" t="str">
        <f t="shared" si="0"/>
        <v>noel heritage</v>
      </c>
      <c r="D4" s="8" t="s">
        <v>41</v>
      </c>
      <c r="E4" s="19">
        <v>1.166087962962963E-3</v>
      </c>
      <c r="F4" s="441" t="s">
        <v>321</v>
      </c>
      <c r="G4" s="19">
        <f t="shared" si="11"/>
        <v>1.9642592592592593E-3</v>
      </c>
      <c r="H4" s="1" t="str">
        <f t="shared" si="1"/>
        <v/>
      </c>
      <c r="I4" s="1" t="str">
        <f t="shared" si="1"/>
        <v/>
      </c>
      <c r="J4" s="8" t="str">
        <f t="shared" si="1"/>
        <v/>
      </c>
      <c r="K4" s="8" t="str">
        <f t="shared" si="1"/>
        <v/>
      </c>
      <c r="L4" s="1">
        <f t="shared" si="1"/>
        <v>100</v>
      </c>
      <c r="M4" s="1" t="str">
        <f t="shared" si="1"/>
        <v/>
      </c>
      <c r="N4" s="8" t="str">
        <f t="shared" si="1"/>
        <v/>
      </c>
      <c r="O4" s="8" t="str">
        <f t="shared" si="1"/>
        <v/>
      </c>
      <c r="P4" s="1" t="str">
        <f t="shared" si="1"/>
        <v/>
      </c>
      <c r="Q4" s="1" t="str">
        <f t="shared" si="1"/>
        <v/>
      </c>
      <c r="R4" s="8" t="str">
        <f t="shared" si="1"/>
        <v/>
      </c>
      <c r="S4" s="8" t="str">
        <f t="shared" si="1"/>
        <v/>
      </c>
      <c r="T4" s="493" t="str">
        <f t="shared" si="1"/>
        <v/>
      </c>
      <c r="U4" s="133">
        <f t="shared" si="2"/>
        <v>100</v>
      </c>
      <c r="V4" s="201">
        <f t="shared" si="3"/>
        <v>0</v>
      </c>
      <c r="W4" s="8">
        <f t="shared" si="4"/>
        <v>169.589</v>
      </c>
      <c r="X4" s="8">
        <f t="shared" si="5"/>
        <v>0.12300000000001887</v>
      </c>
      <c r="Y4" s="525">
        <f t="shared" si="12"/>
        <v>5</v>
      </c>
      <c r="Z4" s="207">
        <f t="shared" si="6"/>
        <v>5</v>
      </c>
      <c r="AA4" s="120">
        <f t="shared" si="7"/>
        <v>9</v>
      </c>
      <c r="AB4" s="120">
        <f>IF($AA4="n/a","",IFERROR(COUNTIF($AA$2:$AA4,"="&amp;AA4),""))</f>
        <v>1</v>
      </c>
      <c r="AC4" s="120">
        <f>COUNTIF($Z$2:Z3,"&lt;"&amp;Z4)</f>
        <v>0</v>
      </c>
      <c r="AD4" s="130">
        <f t="shared" si="8"/>
        <v>100</v>
      </c>
      <c r="AE4" s="467">
        <f t="shared" si="9"/>
        <v>105</v>
      </c>
      <c r="AG4" s="489" t="s">
        <v>4</v>
      </c>
      <c r="AH4" s="503"/>
      <c r="AI4" s="503"/>
      <c r="AJ4" s="490"/>
    </row>
    <row r="5" spans="1:36" x14ac:dyDescent="0.2">
      <c r="A5" s="201">
        <v>21</v>
      </c>
      <c r="B5" s="1" t="s">
        <v>188</v>
      </c>
      <c r="C5" s="1" t="str">
        <f t="shared" si="0"/>
        <v>gavin newman</v>
      </c>
      <c r="D5" s="8" t="s">
        <v>41</v>
      </c>
      <c r="E5" s="19">
        <v>1.1700694444444445E-3</v>
      </c>
      <c r="F5" s="1" t="s">
        <v>322</v>
      </c>
      <c r="G5" s="19">
        <f t="shared" si="11"/>
        <v>1.969571759259259E-3</v>
      </c>
      <c r="H5" s="1" t="str">
        <f t="shared" si="1"/>
        <v/>
      </c>
      <c r="I5" s="1" t="str">
        <f t="shared" si="1"/>
        <v/>
      </c>
      <c r="J5" s="8" t="str">
        <f t="shared" si="1"/>
        <v/>
      </c>
      <c r="K5" s="8" t="str">
        <f t="shared" si="1"/>
        <v/>
      </c>
      <c r="L5" s="1">
        <f t="shared" si="1"/>
        <v>75</v>
      </c>
      <c r="M5" s="1" t="str">
        <f t="shared" si="1"/>
        <v/>
      </c>
      <c r="N5" s="8" t="str">
        <f t="shared" si="1"/>
        <v/>
      </c>
      <c r="O5" s="8" t="str">
        <f t="shared" si="1"/>
        <v/>
      </c>
      <c r="P5" s="1" t="str">
        <f t="shared" si="1"/>
        <v/>
      </c>
      <c r="Q5" s="1" t="str">
        <f t="shared" si="1"/>
        <v/>
      </c>
      <c r="R5" s="8" t="str">
        <f t="shared" si="1"/>
        <v/>
      </c>
      <c r="S5" s="8" t="str">
        <f t="shared" si="1"/>
        <v/>
      </c>
      <c r="T5" s="493" t="str">
        <f t="shared" si="1"/>
        <v/>
      </c>
      <c r="U5" s="133">
        <f t="shared" si="2"/>
        <v>75</v>
      </c>
      <c r="V5" s="201">
        <f t="shared" si="3"/>
        <v>0</v>
      </c>
      <c r="W5" s="8">
        <f t="shared" si="4"/>
        <v>169.589</v>
      </c>
      <c r="X5" s="8">
        <f t="shared" si="5"/>
        <v>0.58199999999999363</v>
      </c>
      <c r="Y5" s="525">
        <f t="shared" si="12"/>
        <v>0</v>
      </c>
      <c r="Z5" s="207">
        <f t="shared" si="6"/>
        <v>5</v>
      </c>
      <c r="AA5" s="120">
        <f t="shared" si="7"/>
        <v>9</v>
      </c>
      <c r="AB5" s="120">
        <f>IF($AA5="n/a","",IFERROR(COUNTIF($AA$2:$AA5,"="&amp;AA5),""))</f>
        <v>2</v>
      </c>
      <c r="AC5" s="120">
        <f>COUNTIF($Z$2:Z4,"&lt;"&amp;Z5)</f>
        <v>0</v>
      </c>
      <c r="AD5" s="130">
        <f t="shared" si="8"/>
        <v>75</v>
      </c>
      <c r="AE5" s="467">
        <f t="shared" si="9"/>
        <v>75</v>
      </c>
      <c r="AG5" s="487" t="s">
        <v>40</v>
      </c>
      <c r="AH5" s="504"/>
      <c r="AI5" s="505">
        <v>8.403587962962964E-4</v>
      </c>
      <c r="AJ5" s="488">
        <f t="shared" si="10"/>
        <v>8.403587962962964E-4</v>
      </c>
    </row>
    <row r="6" spans="1:36" x14ac:dyDescent="0.2">
      <c r="A6" s="201">
        <v>10</v>
      </c>
      <c r="B6" s="1" t="s">
        <v>190</v>
      </c>
      <c r="C6" s="1" t="str">
        <f t="shared" si="0"/>
        <v>hung do</v>
      </c>
      <c r="D6" s="8" t="s">
        <v>124</v>
      </c>
      <c r="E6" s="19">
        <v>1.2048263888888887E-3</v>
      </c>
      <c r="F6" s="441" t="s">
        <v>323</v>
      </c>
      <c r="G6" s="19">
        <f t="shared" si="11"/>
        <v>2.0303935185185182E-3</v>
      </c>
      <c r="H6" s="1" t="str">
        <f t="shared" si="1"/>
        <v/>
      </c>
      <c r="I6" s="1" t="str">
        <f t="shared" si="1"/>
        <v/>
      </c>
      <c r="J6" s="8" t="str">
        <f t="shared" si="1"/>
        <v/>
      </c>
      <c r="K6" s="8" t="str">
        <f t="shared" si="1"/>
        <v/>
      </c>
      <c r="L6" s="1" t="str">
        <f t="shared" si="1"/>
        <v/>
      </c>
      <c r="M6" s="1" t="str">
        <f t="shared" si="1"/>
        <v/>
      </c>
      <c r="N6" s="8">
        <f t="shared" si="1"/>
        <v>100</v>
      </c>
      <c r="O6" s="8" t="str">
        <f t="shared" si="1"/>
        <v/>
      </c>
      <c r="P6" s="1" t="str">
        <f t="shared" si="1"/>
        <v/>
      </c>
      <c r="Q6" s="1" t="str">
        <f t="shared" si="1"/>
        <v/>
      </c>
      <c r="R6" s="8" t="str">
        <f t="shared" si="1"/>
        <v/>
      </c>
      <c r="S6" s="8" t="str">
        <f t="shared" si="1"/>
        <v/>
      </c>
      <c r="T6" s="493" t="str">
        <f t="shared" si="1"/>
        <v/>
      </c>
      <c r="U6" s="133">
        <f t="shared" si="2"/>
        <v>100</v>
      </c>
      <c r="V6" s="201">
        <f t="shared" si="3"/>
        <v>0</v>
      </c>
      <c r="W6" s="8">
        <f t="shared" si="4"/>
        <v>175.32300000000001</v>
      </c>
      <c r="X6" s="8">
        <f t="shared" si="5"/>
        <v>0.1029999999999518</v>
      </c>
      <c r="Y6" s="525">
        <f>IF(U6=0,0,IF(X6&lt;=0,10,IF(X6&lt;0.5,5,IF(X6&lt;1,0,IF(X6&lt;2,-5,-10)))))</f>
        <v>5</v>
      </c>
      <c r="Z6" s="207">
        <f t="shared" si="6"/>
        <v>4</v>
      </c>
      <c r="AA6" s="120">
        <f t="shared" si="7"/>
        <v>7</v>
      </c>
      <c r="AB6" s="120">
        <f>IF($AA6="n/a","",IFERROR(COUNTIF($AA$2:$AA6,"="&amp;AA6),""))</f>
        <v>1</v>
      </c>
      <c r="AC6" s="120">
        <f>COUNTIF($Z$2:Z5,"&lt;"&amp;Z6)</f>
        <v>0</v>
      </c>
      <c r="AD6" s="130">
        <f t="shared" si="8"/>
        <v>100</v>
      </c>
      <c r="AE6" s="467">
        <f t="shared" si="9"/>
        <v>105</v>
      </c>
      <c r="AG6" s="522" t="s">
        <v>22</v>
      </c>
      <c r="AH6" s="523">
        <v>1.2003819444444445E-3</v>
      </c>
      <c r="AI6" s="506">
        <v>8.2291666666666667E-4</v>
      </c>
      <c r="AJ6" s="466">
        <f t="shared" ref="AJ6:AJ7" si="13">((AH6*86400)+(AI6*86400))/86400</f>
        <v>2.0232986111111111E-3</v>
      </c>
    </row>
    <row r="7" spans="1:36" x14ac:dyDescent="0.2">
      <c r="A7" s="201">
        <v>427</v>
      </c>
      <c r="B7" s="1" t="s">
        <v>193</v>
      </c>
      <c r="C7" s="1" t="str">
        <f t="shared" si="0"/>
        <v>steve williamsz</v>
      </c>
      <c r="D7" s="8" t="s">
        <v>21</v>
      </c>
      <c r="E7" s="19">
        <v>1.2089236111111111E-3</v>
      </c>
      <c r="F7" s="441" t="s">
        <v>324</v>
      </c>
      <c r="G7" s="19">
        <f t="shared" si="11"/>
        <v>2.0407175925925927E-3</v>
      </c>
      <c r="H7" s="1" t="str">
        <f t="shared" si="1"/>
        <v/>
      </c>
      <c r="I7" s="1" t="str">
        <f t="shared" si="1"/>
        <v/>
      </c>
      <c r="J7" s="8" t="str">
        <f t="shared" si="1"/>
        <v/>
      </c>
      <c r="K7" s="8" t="str">
        <f t="shared" si="1"/>
        <v/>
      </c>
      <c r="L7" s="1" t="str">
        <f t="shared" si="1"/>
        <v/>
      </c>
      <c r="M7" s="1" t="str">
        <f t="shared" si="1"/>
        <v/>
      </c>
      <c r="N7" s="8" t="str">
        <f t="shared" si="1"/>
        <v/>
      </c>
      <c r="O7" s="8" t="str">
        <f t="shared" si="1"/>
        <v/>
      </c>
      <c r="P7" s="1" t="str">
        <f t="shared" si="1"/>
        <v/>
      </c>
      <c r="Q7" s="1">
        <f t="shared" si="1"/>
        <v>100</v>
      </c>
      <c r="R7" s="8" t="str">
        <f t="shared" si="1"/>
        <v/>
      </c>
      <c r="S7" s="8" t="str">
        <f t="shared" si="1"/>
        <v/>
      </c>
      <c r="T7" s="493" t="str">
        <f t="shared" si="1"/>
        <v/>
      </c>
      <c r="U7" s="133">
        <f t="shared" si="2"/>
        <v>100</v>
      </c>
      <c r="V7" s="201">
        <f t="shared" si="3"/>
        <v>0</v>
      </c>
      <c r="W7" s="8">
        <f t="shared" si="4"/>
        <v>175.75700000000001</v>
      </c>
      <c r="X7" s="8">
        <f t="shared" ref="X7:X24" si="14">(($G7*86400)-W7)</f>
        <v>0.56100000000000705</v>
      </c>
      <c r="Y7" s="525">
        <f t="shared" si="12"/>
        <v>0</v>
      </c>
      <c r="Z7" s="207">
        <f t="shared" si="6"/>
        <v>2</v>
      </c>
      <c r="AA7" s="120">
        <f t="shared" si="7"/>
        <v>4</v>
      </c>
      <c r="AB7" s="120">
        <f>IF($AA7="n/a","",IFERROR(COUNTIF($AA$2:$AA7,"="&amp;AA7),""))</f>
        <v>1</v>
      </c>
      <c r="AC7" s="120">
        <f>COUNTIF($Z$2:Z6,"&lt;"&amp;Z7)</f>
        <v>0</v>
      </c>
      <c r="AD7" s="130">
        <f t="shared" si="8"/>
        <v>100</v>
      </c>
      <c r="AE7" s="467">
        <f t="shared" si="9"/>
        <v>100</v>
      </c>
      <c r="AG7" s="468" t="s">
        <v>21</v>
      </c>
      <c r="AH7" s="520" t="s">
        <v>311</v>
      </c>
      <c r="AI7" s="507">
        <v>8.3592592592592583E-4</v>
      </c>
      <c r="AJ7" s="469">
        <f t="shared" si="13"/>
        <v>2.0342245370370371E-3</v>
      </c>
    </row>
    <row r="8" spans="1:36" x14ac:dyDescent="0.2">
      <c r="A8" s="201">
        <v>119</v>
      </c>
      <c r="B8" s="1" t="s">
        <v>197</v>
      </c>
      <c r="C8" s="1" t="str">
        <f t="shared" si="0"/>
        <v>peter dannock</v>
      </c>
      <c r="D8" s="8" t="s">
        <v>21</v>
      </c>
      <c r="E8" s="19">
        <v>1.2135532407407407E-3</v>
      </c>
      <c r="F8" s="1" t="s">
        <v>325</v>
      </c>
      <c r="G8" s="19">
        <f t="shared" si="11"/>
        <v>2.0487037037037036E-3</v>
      </c>
      <c r="H8" s="1" t="str">
        <f t="shared" si="1"/>
        <v/>
      </c>
      <c r="I8" s="1" t="str">
        <f t="shared" si="1"/>
        <v/>
      </c>
      <c r="J8" s="8" t="str">
        <f t="shared" si="1"/>
        <v/>
      </c>
      <c r="K8" s="8" t="str">
        <f t="shared" si="1"/>
        <v/>
      </c>
      <c r="L8" s="1" t="str">
        <f t="shared" si="1"/>
        <v/>
      </c>
      <c r="M8" s="1" t="str">
        <f t="shared" si="1"/>
        <v/>
      </c>
      <c r="N8" s="8" t="str">
        <f t="shared" si="1"/>
        <v/>
      </c>
      <c r="O8" s="8" t="str">
        <f t="shared" si="1"/>
        <v/>
      </c>
      <c r="P8" s="1" t="str">
        <f t="shared" si="1"/>
        <v/>
      </c>
      <c r="Q8" s="1">
        <f t="shared" si="1"/>
        <v>75</v>
      </c>
      <c r="R8" s="8" t="str">
        <f t="shared" si="1"/>
        <v/>
      </c>
      <c r="S8" s="8" t="str">
        <f t="shared" si="1"/>
        <v/>
      </c>
      <c r="T8" s="493" t="str">
        <f t="shared" si="1"/>
        <v/>
      </c>
      <c r="U8" s="133">
        <f t="shared" si="2"/>
        <v>75</v>
      </c>
      <c r="V8" s="201">
        <f t="shared" si="3"/>
        <v>0</v>
      </c>
      <c r="W8" s="8">
        <f t="shared" si="4"/>
        <v>175.75700000000001</v>
      </c>
      <c r="X8" s="8">
        <f t="shared" si="14"/>
        <v>1.2509999999999764</v>
      </c>
      <c r="Y8" s="525">
        <f t="shared" si="12"/>
        <v>-5</v>
      </c>
      <c r="Z8" s="207">
        <f t="shared" si="6"/>
        <v>2</v>
      </c>
      <c r="AA8" s="120">
        <f t="shared" si="7"/>
        <v>4</v>
      </c>
      <c r="AB8" s="120">
        <f>IF($AA8="n/a","",IFERROR(COUNTIF($AA$2:$AA8,"="&amp;AA8),""))</f>
        <v>2</v>
      </c>
      <c r="AC8" s="120">
        <f>COUNTIF($Z$2:Z7,"&lt;"&amp;Z8)</f>
        <v>0</v>
      </c>
      <c r="AD8" s="130">
        <f t="shared" si="8"/>
        <v>75</v>
      </c>
      <c r="AE8" s="467">
        <f t="shared" si="9"/>
        <v>70</v>
      </c>
      <c r="AG8" s="485" t="s">
        <v>124</v>
      </c>
      <c r="AH8" s="508">
        <v>1.1998611111111112E-3</v>
      </c>
      <c r="AI8" s="508">
        <v>8.293402777777778E-4</v>
      </c>
      <c r="AJ8" s="486">
        <f t="shared" si="10"/>
        <v>2.029201388888889E-3</v>
      </c>
    </row>
    <row r="9" spans="1:36" x14ac:dyDescent="0.2">
      <c r="A9" s="201">
        <v>14</v>
      </c>
      <c r="B9" s="1" t="s">
        <v>329</v>
      </c>
      <c r="C9" s="1" t="str">
        <f t="shared" si="0"/>
        <v>saneth wijekoon</v>
      </c>
      <c r="D9" s="8" t="s">
        <v>91</v>
      </c>
      <c r="E9" s="19">
        <v>1.225023148148148E-3</v>
      </c>
      <c r="F9" s="1" t="s">
        <v>330</v>
      </c>
      <c r="G9" s="19">
        <f t="shared" si="11"/>
        <v>2.0693055555555556E-3</v>
      </c>
      <c r="H9" s="1" t="str">
        <f t="shared" si="1"/>
        <v/>
      </c>
      <c r="I9" s="1" t="str">
        <f t="shared" si="1"/>
        <v/>
      </c>
      <c r="J9" s="8" t="str">
        <f t="shared" si="1"/>
        <v/>
      </c>
      <c r="K9" s="8" t="str">
        <f t="shared" si="1"/>
        <v/>
      </c>
      <c r="L9" s="1" t="str">
        <f t="shared" si="1"/>
        <v/>
      </c>
      <c r="M9" s="1" t="str">
        <f t="shared" si="1"/>
        <v/>
      </c>
      <c r="N9" s="8" t="str">
        <f t="shared" si="1"/>
        <v/>
      </c>
      <c r="O9" s="8" t="str">
        <f t="shared" si="1"/>
        <v/>
      </c>
      <c r="P9" s="1" t="str">
        <f t="shared" si="1"/>
        <v/>
      </c>
      <c r="Q9" s="1" t="str">
        <f t="shared" si="1"/>
        <v/>
      </c>
      <c r="R9" s="8" t="str">
        <f t="shared" si="1"/>
        <v/>
      </c>
      <c r="S9" s="8" t="str">
        <f t="shared" si="1"/>
        <v/>
      </c>
      <c r="T9" s="493" t="str">
        <f t="shared" si="1"/>
        <v/>
      </c>
      <c r="U9" s="133">
        <f t="shared" si="2"/>
        <v>0</v>
      </c>
      <c r="V9" s="201">
        <f t="shared" si="3"/>
        <v>0</v>
      </c>
      <c r="W9" s="8" t="str">
        <f t="shared" si="4"/>
        <v/>
      </c>
      <c r="X9" s="8"/>
      <c r="Y9" s="525">
        <f>IF(U9=0,0,IF(X9&lt;=0,10,IF(X9&lt;0.5,5,IF(X9&lt;1,0,IF(X9&lt;2,-5,-10)))))</f>
        <v>0</v>
      </c>
      <c r="Z9" s="207" t="str">
        <f t="shared" si="6"/>
        <v>n/a</v>
      </c>
      <c r="AA9" s="120" t="str">
        <f t="shared" si="7"/>
        <v>n/a</v>
      </c>
      <c r="AB9" s="120" t="str">
        <f>IF($AA9="n/a","",IFERROR(COUNTIF($AA$2:$AA9,"="&amp;AA9),""))</f>
        <v/>
      </c>
      <c r="AC9" s="120">
        <f>COUNTIF($Z$2:Z8,"&lt;"&amp;Z9)</f>
        <v>0</v>
      </c>
      <c r="AD9" s="130">
        <f t="shared" si="8"/>
        <v>0</v>
      </c>
      <c r="AE9" s="467">
        <f t="shared" si="9"/>
        <v>0</v>
      </c>
      <c r="AG9" s="483" t="s">
        <v>128</v>
      </c>
      <c r="AH9" s="509">
        <v>1.1924768518518519E-3</v>
      </c>
      <c r="AI9" s="509"/>
      <c r="AJ9" s="484">
        <f t="shared" si="10"/>
        <v>1.1924768518518519E-3</v>
      </c>
    </row>
    <row r="10" spans="1:36" x14ac:dyDescent="0.2">
      <c r="A10" s="201">
        <v>98</v>
      </c>
      <c r="B10" s="1" t="s">
        <v>326</v>
      </c>
      <c r="C10" s="1" t="str">
        <f t="shared" si="0"/>
        <v>simon acfield</v>
      </c>
      <c r="D10" s="20" t="s">
        <v>41</v>
      </c>
      <c r="E10" s="19">
        <v>1.2314814814814816E-3</v>
      </c>
      <c r="F10" s="1" t="s">
        <v>327</v>
      </c>
      <c r="G10" s="19">
        <f t="shared" si="11"/>
        <v>2.070914351851852E-3</v>
      </c>
      <c r="H10" s="1" t="str">
        <f t="shared" si="1"/>
        <v/>
      </c>
      <c r="I10" s="1" t="str">
        <f t="shared" si="1"/>
        <v/>
      </c>
      <c r="J10" s="8" t="str">
        <f t="shared" si="1"/>
        <v/>
      </c>
      <c r="K10" s="8" t="str">
        <f t="shared" si="1"/>
        <v/>
      </c>
      <c r="L10" s="1">
        <f t="shared" si="1"/>
        <v>60</v>
      </c>
      <c r="M10" s="1" t="str">
        <f t="shared" si="1"/>
        <v/>
      </c>
      <c r="N10" s="8" t="str">
        <f t="shared" si="1"/>
        <v/>
      </c>
      <c r="O10" s="8" t="str">
        <f t="shared" si="1"/>
        <v/>
      </c>
      <c r="P10" s="1" t="str">
        <f t="shared" si="1"/>
        <v/>
      </c>
      <c r="Q10" s="1" t="str">
        <f t="shared" si="1"/>
        <v/>
      </c>
      <c r="R10" s="8" t="str">
        <f t="shared" si="1"/>
        <v/>
      </c>
      <c r="S10" s="8" t="str">
        <f t="shared" si="1"/>
        <v/>
      </c>
      <c r="T10" s="493" t="str">
        <f t="shared" si="1"/>
        <v/>
      </c>
      <c r="U10" s="133">
        <f t="shared" si="2"/>
        <v>60</v>
      </c>
      <c r="V10" s="201">
        <f t="shared" si="3"/>
        <v>-45</v>
      </c>
      <c r="W10" s="8">
        <f t="shared" si="4"/>
        <v>169.589</v>
      </c>
      <c r="X10" s="8">
        <f t="shared" ref="X10:X15" si="15">(($G10*86400)-W10)</f>
        <v>9.3380000000000223</v>
      </c>
      <c r="Y10" s="525">
        <f t="shared" si="12"/>
        <v>-10</v>
      </c>
      <c r="Z10" s="207">
        <f t="shared" si="6"/>
        <v>5</v>
      </c>
      <c r="AA10" s="120">
        <f t="shared" si="7"/>
        <v>9</v>
      </c>
      <c r="AB10" s="120">
        <f>IF($AA10="n/a","",IFERROR(COUNTIF($AA$2:$AA10,"="&amp;AA10),""))</f>
        <v>3</v>
      </c>
      <c r="AC10" s="120">
        <f>COUNTIF($Z$2:Z9,"&lt;"&amp;Z10)</f>
        <v>3</v>
      </c>
      <c r="AD10" s="130">
        <f t="shared" si="8"/>
        <v>15</v>
      </c>
      <c r="AE10" s="467">
        <f t="shared" si="9"/>
        <v>5</v>
      </c>
      <c r="AG10" s="470" t="s">
        <v>41</v>
      </c>
      <c r="AH10" s="510">
        <v>1.1414351851851852E-3</v>
      </c>
      <c r="AI10" s="511">
        <v>8.214004629629629E-4</v>
      </c>
      <c r="AJ10" s="471">
        <f t="shared" si="10"/>
        <v>1.962835648148148E-3</v>
      </c>
    </row>
    <row r="11" spans="1:36" x14ac:dyDescent="0.2">
      <c r="A11" s="201">
        <v>141</v>
      </c>
      <c r="B11" s="1" t="s">
        <v>204</v>
      </c>
      <c r="C11" s="1" t="str">
        <f t="shared" si="0"/>
        <v>max lloyd</v>
      </c>
      <c r="D11" s="8" t="s">
        <v>21</v>
      </c>
      <c r="E11" s="19">
        <v>1.2316666666666667E-3</v>
      </c>
      <c r="F11" s="1" t="s">
        <v>328</v>
      </c>
      <c r="G11" s="19">
        <f t="shared" si="11"/>
        <v>2.0748263888888891E-3</v>
      </c>
      <c r="H11" s="1" t="str">
        <f t="shared" si="1"/>
        <v/>
      </c>
      <c r="I11" s="1" t="str">
        <f t="shared" si="1"/>
        <v/>
      </c>
      <c r="J11" s="8" t="str">
        <f t="shared" si="1"/>
        <v/>
      </c>
      <c r="K11" s="8" t="str">
        <f t="shared" si="1"/>
        <v/>
      </c>
      <c r="L11" s="1" t="str">
        <f t="shared" si="1"/>
        <v/>
      </c>
      <c r="M11" s="1" t="str">
        <f t="shared" si="1"/>
        <v/>
      </c>
      <c r="N11" s="8" t="str">
        <f t="shared" si="1"/>
        <v/>
      </c>
      <c r="O11" s="8" t="str">
        <f t="shared" si="1"/>
        <v/>
      </c>
      <c r="P11" s="1" t="str">
        <f t="shared" si="1"/>
        <v/>
      </c>
      <c r="Q11" s="1">
        <f t="shared" si="1"/>
        <v>60</v>
      </c>
      <c r="R11" s="8" t="str">
        <f t="shared" si="1"/>
        <v/>
      </c>
      <c r="S11" s="8" t="str">
        <f t="shared" si="1"/>
        <v/>
      </c>
      <c r="T11" s="493" t="str">
        <f t="shared" si="1"/>
        <v/>
      </c>
      <c r="U11" s="133">
        <f t="shared" si="2"/>
        <v>60</v>
      </c>
      <c r="V11" s="201">
        <f t="shared" si="3"/>
        <v>0</v>
      </c>
      <c r="W11" s="8">
        <f t="shared" si="4"/>
        <v>175.75700000000001</v>
      </c>
      <c r="X11" s="8">
        <f t="shared" si="15"/>
        <v>3.5080000000000098</v>
      </c>
      <c r="Y11" s="525">
        <f t="shared" si="12"/>
        <v>-10</v>
      </c>
      <c r="Z11" s="207">
        <f t="shared" si="6"/>
        <v>2</v>
      </c>
      <c r="AA11" s="120">
        <f t="shared" si="7"/>
        <v>4</v>
      </c>
      <c r="AB11" s="120">
        <f>IF($AA11="n/a","",IFERROR(COUNTIF($AA$2:$AA11,"="&amp;AA11),""))</f>
        <v>3</v>
      </c>
      <c r="AC11" s="120">
        <f>COUNTIF($Z$2:Z10,"&lt;"&amp;Z11)</f>
        <v>0</v>
      </c>
      <c r="AD11" s="130">
        <f t="shared" si="8"/>
        <v>60</v>
      </c>
      <c r="AE11" s="467">
        <f t="shared" si="9"/>
        <v>50</v>
      </c>
      <c r="AG11" s="472" t="s">
        <v>42</v>
      </c>
      <c r="AH11" s="512">
        <v>1.1434027777777777E-3</v>
      </c>
      <c r="AI11" s="513">
        <v>7.9965277777777771E-4</v>
      </c>
      <c r="AJ11" s="473">
        <f t="shared" si="10"/>
        <v>1.9430555555555555E-3</v>
      </c>
    </row>
    <row r="12" spans="1:36" x14ac:dyDescent="0.2">
      <c r="A12" s="201">
        <v>58</v>
      </c>
      <c r="B12" s="1" t="s">
        <v>316</v>
      </c>
      <c r="C12" s="1" t="str">
        <f t="shared" si="0"/>
        <v>murray seymour</v>
      </c>
      <c r="D12" s="20" t="s">
        <v>91</v>
      </c>
      <c r="E12" s="19">
        <v>1.2302893518518518E-3</v>
      </c>
      <c r="F12" s="1" t="s">
        <v>331</v>
      </c>
      <c r="G12" s="19">
        <f t="shared" si="11"/>
        <v>2.0761805555555555E-3</v>
      </c>
      <c r="H12" s="1" t="str">
        <f t="shared" ref="H12:T21" si="16">IF($D12=H$1,$U12,"")</f>
        <v/>
      </c>
      <c r="I12" s="1" t="str">
        <f t="shared" si="16"/>
        <v/>
      </c>
      <c r="J12" s="20" t="str">
        <f t="shared" si="16"/>
        <v/>
      </c>
      <c r="K12" s="8" t="str">
        <f t="shared" si="16"/>
        <v/>
      </c>
      <c r="L12" s="1" t="str">
        <f t="shared" si="16"/>
        <v/>
      </c>
      <c r="M12" s="1" t="str">
        <f t="shared" si="16"/>
        <v/>
      </c>
      <c r="N12" s="20" t="str">
        <f t="shared" si="16"/>
        <v/>
      </c>
      <c r="O12" s="8" t="str">
        <f t="shared" si="16"/>
        <v/>
      </c>
      <c r="P12" s="1" t="str">
        <f t="shared" si="16"/>
        <v/>
      </c>
      <c r="Q12" s="1" t="str">
        <f t="shared" si="16"/>
        <v/>
      </c>
      <c r="R12" s="20" t="str">
        <f t="shared" si="16"/>
        <v/>
      </c>
      <c r="S12" s="8" t="str">
        <f t="shared" si="16"/>
        <v/>
      </c>
      <c r="T12" s="493" t="str">
        <f t="shared" si="16"/>
        <v/>
      </c>
      <c r="U12" s="133">
        <f t="shared" si="2"/>
        <v>0</v>
      </c>
      <c r="V12" s="201">
        <f t="shared" si="3"/>
        <v>0</v>
      </c>
      <c r="W12" s="8" t="str">
        <f t="shared" si="4"/>
        <v/>
      </c>
      <c r="X12" s="8"/>
      <c r="Y12" s="525">
        <f t="shared" si="12"/>
        <v>0</v>
      </c>
      <c r="Z12" s="207" t="str">
        <f t="shared" si="6"/>
        <v>n/a</v>
      </c>
      <c r="AA12" s="120" t="str">
        <f t="shared" si="7"/>
        <v>n/a</v>
      </c>
      <c r="AB12" s="120" t="str">
        <f>IF($AA12="n/a","",IFERROR(COUNTIF($AA$2:$AA12,"="&amp;AA12),""))</f>
        <v/>
      </c>
      <c r="AC12" s="120">
        <f>COUNTIF($Z$2:Z11,"&lt;"&amp;Z12)</f>
        <v>0</v>
      </c>
      <c r="AD12" s="130">
        <f t="shared" si="8"/>
        <v>0</v>
      </c>
      <c r="AE12" s="467">
        <f t="shared" si="9"/>
        <v>0</v>
      </c>
      <c r="AG12" s="474" t="s">
        <v>16</v>
      </c>
      <c r="AH12" s="514">
        <v>1.1095717592592591E-3</v>
      </c>
      <c r="AI12" s="515">
        <v>7.7112268518518513E-4</v>
      </c>
      <c r="AJ12" s="475">
        <f>((AH12*86400)+(AI12*86400))/86400</f>
        <v>1.8806944444444444E-3</v>
      </c>
    </row>
    <row r="13" spans="1:36" x14ac:dyDescent="0.2">
      <c r="A13" s="201">
        <v>26</v>
      </c>
      <c r="B13" s="1" t="s">
        <v>199</v>
      </c>
      <c r="C13" s="1" t="str">
        <f t="shared" si="0"/>
        <v>robert downes</v>
      </c>
      <c r="D13" s="8" t="s">
        <v>128</v>
      </c>
      <c r="E13" s="19">
        <v>1.2289814814814815E-3</v>
      </c>
      <c r="F13" s="441" t="s">
        <v>332</v>
      </c>
      <c r="G13" s="19">
        <f t="shared" si="11"/>
        <v>2.0925925925925925E-3</v>
      </c>
      <c r="H13" s="1" t="str">
        <f t="shared" si="16"/>
        <v/>
      </c>
      <c r="I13" s="1" t="str">
        <f t="shared" si="16"/>
        <v/>
      </c>
      <c r="J13" s="8" t="str">
        <f t="shared" si="16"/>
        <v/>
      </c>
      <c r="K13" s="8" t="str">
        <f t="shared" si="16"/>
        <v/>
      </c>
      <c r="L13" s="1" t="str">
        <f t="shared" si="16"/>
        <v/>
      </c>
      <c r="M13" s="1">
        <f t="shared" si="16"/>
        <v>100</v>
      </c>
      <c r="N13" s="8" t="str">
        <f t="shared" si="16"/>
        <v/>
      </c>
      <c r="O13" s="8" t="str">
        <f t="shared" si="16"/>
        <v/>
      </c>
      <c r="P13" s="1" t="str">
        <f t="shared" si="16"/>
        <v/>
      </c>
      <c r="Q13" s="1" t="str">
        <f t="shared" si="16"/>
        <v/>
      </c>
      <c r="R13" s="8" t="str">
        <f t="shared" si="16"/>
        <v/>
      </c>
      <c r="S13" s="8" t="str">
        <f t="shared" si="16"/>
        <v/>
      </c>
      <c r="T13" s="493" t="str">
        <f t="shared" si="16"/>
        <v/>
      </c>
      <c r="U13" s="133">
        <f t="shared" si="2"/>
        <v>100</v>
      </c>
      <c r="V13" s="201">
        <f t="shared" si="3"/>
        <v>-55</v>
      </c>
      <c r="W13" s="8">
        <f t="shared" si="4"/>
        <v>103.03</v>
      </c>
      <c r="X13" s="526">
        <f>(($E13*86400)-W13)</f>
        <v>3.1539999999999964</v>
      </c>
      <c r="Y13" s="525">
        <f t="shared" si="12"/>
        <v>-10</v>
      </c>
      <c r="Z13" s="207">
        <f t="shared" si="6"/>
        <v>4</v>
      </c>
      <c r="AA13" s="120">
        <f t="shared" si="7"/>
        <v>8</v>
      </c>
      <c r="AB13" s="120">
        <f>IF($AA13="n/a","",IFERROR(COUNTIF($AA$2:$AA13,"="&amp;AA13),""))</f>
        <v>1</v>
      </c>
      <c r="AC13" s="120">
        <f>COUNTIF($Z$2:Z12,"&lt;"&amp;Z13)</f>
        <v>3</v>
      </c>
      <c r="AD13" s="130">
        <f t="shared" si="8"/>
        <v>45</v>
      </c>
      <c r="AE13" s="467">
        <f t="shared" si="9"/>
        <v>35</v>
      </c>
      <c r="AG13" s="476" t="s">
        <v>13</v>
      </c>
      <c r="AH13" s="516">
        <v>1.1063657407407409E-3</v>
      </c>
      <c r="AI13" s="517">
        <v>7.6708333333333327E-4</v>
      </c>
      <c r="AJ13" s="477">
        <f>((AH13*86400)+(AI13*86400))/86400</f>
        <v>1.8734490740740743E-3</v>
      </c>
    </row>
    <row r="14" spans="1:36" ht="13.5" thickBot="1" x14ac:dyDescent="0.25">
      <c r="A14" s="201">
        <v>205</v>
      </c>
      <c r="B14" s="1" t="s">
        <v>214</v>
      </c>
      <c r="C14" s="1" t="str">
        <f t="shared" si="0"/>
        <v>john reid</v>
      </c>
      <c r="D14" s="8" t="s">
        <v>91</v>
      </c>
      <c r="E14" s="19">
        <v>1.2637037037037037E-3</v>
      </c>
      <c r="F14" s="1" t="s">
        <v>334</v>
      </c>
      <c r="G14" s="19">
        <f t="shared" si="11"/>
        <v>2.1316087962962964E-3</v>
      </c>
      <c r="H14" s="1" t="str">
        <f t="shared" si="16"/>
        <v/>
      </c>
      <c r="I14" s="1" t="str">
        <f t="shared" si="16"/>
        <v/>
      </c>
      <c r="J14" s="8" t="str">
        <f t="shared" si="16"/>
        <v/>
      </c>
      <c r="K14" s="8" t="str">
        <f t="shared" si="16"/>
        <v/>
      </c>
      <c r="L14" s="494" t="str">
        <f t="shared" si="16"/>
        <v/>
      </c>
      <c r="M14" s="1" t="str">
        <f t="shared" si="16"/>
        <v/>
      </c>
      <c r="N14" s="8" t="str">
        <f t="shared" si="16"/>
        <v/>
      </c>
      <c r="O14" s="8" t="str">
        <f t="shared" si="16"/>
        <v/>
      </c>
      <c r="P14" s="494" t="str">
        <f t="shared" si="16"/>
        <v/>
      </c>
      <c r="Q14" s="1" t="str">
        <f t="shared" si="16"/>
        <v/>
      </c>
      <c r="R14" s="8" t="str">
        <f t="shared" si="16"/>
        <v/>
      </c>
      <c r="S14" s="8" t="str">
        <f t="shared" si="16"/>
        <v/>
      </c>
      <c r="T14" s="495" t="str">
        <f t="shared" si="16"/>
        <v/>
      </c>
      <c r="U14" s="133">
        <f t="shared" si="2"/>
        <v>0</v>
      </c>
      <c r="V14" s="201">
        <f t="shared" si="3"/>
        <v>0</v>
      </c>
      <c r="W14" s="20" t="str">
        <f t="shared" si="4"/>
        <v/>
      </c>
      <c r="X14" s="8"/>
      <c r="Y14" s="525">
        <f t="shared" si="12"/>
        <v>0</v>
      </c>
      <c r="Z14" s="207" t="str">
        <f t="shared" si="6"/>
        <v>n/a</v>
      </c>
      <c r="AA14" s="120" t="str">
        <f t="shared" si="7"/>
        <v>n/a</v>
      </c>
      <c r="AB14" s="120" t="str">
        <f>IF($AA14="n/a","",IFERROR(COUNTIF($AA$2:$AA14,"="&amp;AA14),""))</f>
        <v/>
      </c>
      <c r="AC14" s="120">
        <f>COUNTIF($Z$2:Z13,"&lt;"&amp;Z14)</f>
        <v>0</v>
      </c>
      <c r="AD14" s="130">
        <f t="shared" si="8"/>
        <v>0</v>
      </c>
      <c r="AE14" s="467">
        <f t="shared" si="9"/>
        <v>0</v>
      </c>
      <c r="AG14" s="478" t="s">
        <v>14</v>
      </c>
      <c r="AH14" s="521" t="s">
        <v>312</v>
      </c>
      <c r="AI14" s="518">
        <v>7.4246527777777776E-4</v>
      </c>
      <c r="AJ14" s="479">
        <f>((AH14*86400)+(AI14*86400))/86400</f>
        <v>1.7720254629629631E-3</v>
      </c>
    </row>
    <row r="15" spans="1:36" x14ac:dyDescent="0.2">
      <c r="A15" s="201">
        <v>68</v>
      </c>
      <c r="B15" s="494" t="s">
        <v>216</v>
      </c>
      <c r="C15" s="1" t="str">
        <f t="shared" si="0"/>
        <v>craig girvan</v>
      </c>
      <c r="D15" s="8" t="s">
        <v>124</v>
      </c>
      <c r="E15" s="19">
        <v>1.2666898148148149E-3</v>
      </c>
      <c r="F15" s="494" t="s">
        <v>333</v>
      </c>
      <c r="G15" s="19">
        <f t="shared" si="11"/>
        <v>2.1336226851851854E-3</v>
      </c>
      <c r="H15" s="494" t="str">
        <f t="shared" si="16"/>
        <v/>
      </c>
      <c r="I15" s="1" t="str">
        <f t="shared" si="16"/>
        <v/>
      </c>
      <c r="J15" s="8" t="str">
        <f t="shared" si="16"/>
        <v/>
      </c>
      <c r="K15" s="8" t="str">
        <f t="shared" si="16"/>
        <v/>
      </c>
      <c r="L15" s="1" t="str">
        <f t="shared" si="16"/>
        <v/>
      </c>
      <c r="M15" s="1" t="str">
        <f t="shared" si="16"/>
        <v/>
      </c>
      <c r="N15" s="8">
        <f t="shared" si="16"/>
        <v>75</v>
      </c>
      <c r="O15" s="8" t="str">
        <f t="shared" si="16"/>
        <v/>
      </c>
      <c r="P15" s="1" t="str">
        <f t="shared" si="16"/>
        <v/>
      </c>
      <c r="Q15" s="1" t="str">
        <f t="shared" si="16"/>
        <v/>
      </c>
      <c r="R15" s="8" t="str">
        <f t="shared" si="16"/>
        <v/>
      </c>
      <c r="S15" s="8" t="str">
        <f t="shared" si="16"/>
        <v/>
      </c>
      <c r="T15" s="493" t="str">
        <f t="shared" si="16"/>
        <v/>
      </c>
      <c r="U15" s="133">
        <f t="shared" si="2"/>
        <v>75</v>
      </c>
      <c r="V15" s="201">
        <f t="shared" si="3"/>
        <v>-45</v>
      </c>
      <c r="W15" s="8">
        <f t="shared" si="4"/>
        <v>175.32300000000001</v>
      </c>
      <c r="X15" s="8">
        <f t="shared" si="15"/>
        <v>9.0220000000000198</v>
      </c>
      <c r="Y15" s="525">
        <f t="shared" si="12"/>
        <v>-10</v>
      </c>
      <c r="Z15" s="207">
        <f t="shared" si="6"/>
        <v>4</v>
      </c>
      <c r="AA15" s="120">
        <f t="shared" si="7"/>
        <v>7</v>
      </c>
      <c r="AB15" s="120">
        <f>IF($AA15="n/a","",IFERROR(COUNTIF($AA$2:$AA15,"="&amp;AA15),""))</f>
        <v>2</v>
      </c>
      <c r="AC15" s="120">
        <f>COUNTIF($Z$2:Z14,"&lt;"&amp;Z15)</f>
        <v>3</v>
      </c>
      <c r="AD15" s="130">
        <f t="shared" si="8"/>
        <v>30</v>
      </c>
      <c r="AE15" s="467">
        <f t="shared" si="9"/>
        <v>20</v>
      </c>
    </row>
    <row r="16" spans="1:36" x14ac:dyDescent="0.2">
      <c r="A16" s="201">
        <v>17</v>
      </c>
      <c r="B16" s="1" t="s">
        <v>212</v>
      </c>
      <c r="C16" s="1" t="str">
        <f t="shared" si="0"/>
        <v>craig baird</v>
      </c>
      <c r="D16" s="8" t="s">
        <v>4</v>
      </c>
      <c r="E16" s="530">
        <v>1.2716782407407408E-3</v>
      </c>
      <c r="F16" s="441" t="s">
        <v>336</v>
      </c>
      <c r="G16" s="19">
        <f t="shared" si="11"/>
        <v>2.1525694444444444E-3</v>
      </c>
      <c r="H16" s="1" t="str">
        <f t="shared" si="16"/>
        <v/>
      </c>
      <c r="I16" s="1" t="str">
        <f t="shared" si="16"/>
        <v/>
      </c>
      <c r="J16" s="8" t="str">
        <f t="shared" si="16"/>
        <v/>
      </c>
      <c r="K16" s="8" t="str">
        <f t="shared" si="16"/>
        <v/>
      </c>
      <c r="L16" s="1" t="str">
        <f t="shared" si="16"/>
        <v/>
      </c>
      <c r="M16" s="1" t="str">
        <f t="shared" si="16"/>
        <v/>
      </c>
      <c r="N16" s="8" t="str">
        <f t="shared" si="16"/>
        <v/>
      </c>
      <c r="O16" s="8" t="str">
        <f t="shared" si="16"/>
        <v/>
      </c>
      <c r="P16" s="1">
        <f t="shared" si="16"/>
        <v>100</v>
      </c>
      <c r="Q16" s="1" t="str">
        <f t="shared" si="16"/>
        <v/>
      </c>
      <c r="R16" s="8" t="str">
        <f t="shared" si="16"/>
        <v/>
      </c>
      <c r="S16" s="8" t="str">
        <f t="shared" si="16"/>
        <v/>
      </c>
      <c r="T16" s="493" t="str">
        <f t="shared" si="16"/>
        <v/>
      </c>
      <c r="U16" s="133">
        <f t="shared" si="2"/>
        <v>100</v>
      </c>
      <c r="V16" s="201">
        <f t="shared" si="3"/>
        <v>-55</v>
      </c>
      <c r="W16" s="8">
        <f t="shared" si="4"/>
        <v>0</v>
      </c>
      <c r="X16" s="526">
        <f>(($E16*86400)-W16)</f>
        <v>109.873</v>
      </c>
      <c r="Y16" s="525">
        <f t="shared" si="12"/>
        <v>-10</v>
      </c>
      <c r="Z16" s="207">
        <f t="shared" si="6"/>
        <v>3</v>
      </c>
      <c r="AA16" s="120">
        <f t="shared" si="7"/>
        <v>5</v>
      </c>
      <c r="AB16" s="120">
        <f>IF($AA16="n/a","",IFERROR(COUNTIF($AA$2:$AA16,"="&amp;AA16),""))</f>
        <v>1</v>
      </c>
      <c r="AC16" s="120">
        <f>COUNTIF($Z$2:Z15,"&lt;"&amp;Z16)</f>
        <v>3</v>
      </c>
      <c r="AD16" s="130">
        <f t="shared" si="8"/>
        <v>45</v>
      </c>
      <c r="AE16" s="467">
        <f t="shared" si="9"/>
        <v>35</v>
      </c>
    </row>
    <row r="17" spans="1:31" x14ac:dyDescent="0.2">
      <c r="A17" s="201">
        <v>199</v>
      </c>
      <c r="B17" s="1" t="s">
        <v>210</v>
      </c>
      <c r="C17" s="1" t="str">
        <f t="shared" si="0"/>
        <v>adrian zadro</v>
      </c>
      <c r="D17" s="8" t="s">
        <v>5</v>
      </c>
      <c r="E17" s="19">
        <v>1.2761574074074075E-3</v>
      </c>
      <c r="F17" s="1" t="s">
        <v>335</v>
      </c>
      <c r="G17" s="19">
        <f t="shared" si="11"/>
        <v>2.1542361111111111E-3</v>
      </c>
      <c r="H17" s="1" t="str">
        <f t="shared" si="16"/>
        <v/>
      </c>
      <c r="I17" s="1" t="str">
        <f t="shared" si="16"/>
        <v/>
      </c>
      <c r="J17" s="8" t="str">
        <f t="shared" si="16"/>
        <v/>
      </c>
      <c r="K17" s="8" t="str">
        <f t="shared" si="16"/>
        <v/>
      </c>
      <c r="L17" s="1" t="str">
        <f t="shared" si="16"/>
        <v/>
      </c>
      <c r="M17" s="1" t="str">
        <f t="shared" si="16"/>
        <v/>
      </c>
      <c r="N17" s="8" t="str">
        <f t="shared" si="16"/>
        <v/>
      </c>
      <c r="O17" s="8" t="str">
        <f t="shared" si="16"/>
        <v/>
      </c>
      <c r="P17" s="1" t="str">
        <f t="shared" si="16"/>
        <v/>
      </c>
      <c r="Q17" s="1" t="str">
        <f t="shared" si="16"/>
        <v/>
      </c>
      <c r="R17" s="8" t="str">
        <f t="shared" si="16"/>
        <v/>
      </c>
      <c r="S17" s="8">
        <f t="shared" si="16"/>
        <v>100</v>
      </c>
      <c r="T17" s="493" t="str">
        <f t="shared" si="16"/>
        <v/>
      </c>
      <c r="U17" s="133">
        <f t="shared" si="2"/>
        <v>100</v>
      </c>
      <c r="V17" s="201">
        <f t="shared" si="3"/>
        <v>0</v>
      </c>
      <c r="W17" s="8">
        <f t="shared" si="4"/>
        <v>177.52499999999998</v>
      </c>
      <c r="X17" s="8">
        <f t="shared" si="14"/>
        <v>8.6010000000000275</v>
      </c>
      <c r="Y17" s="525">
        <f t="shared" si="12"/>
        <v>-10</v>
      </c>
      <c r="Z17" s="207">
        <f t="shared" si="6"/>
        <v>1</v>
      </c>
      <c r="AA17" s="120">
        <f t="shared" si="7"/>
        <v>2</v>
      </c>
      <c r="AB17" s="120">
        <f>IF($AA17="n/a","",IFERROR(COUNTIF($AA$2:$AA17,"="&amp;AA17),""))</f>
        <v>1</v>
      </c>
      <c r="AC17" s="120">
        <f>COUNTIF($Z$2:Z16,"&lt;"&amp;Z17)</f>
        <v>0</v>
      </c>
      <c r="AD17" s="130">
        <f t="shared" si="8"/>
        <v>100</v>
      </c>
      <c r="AE17" s="467">
        <f t="shared" si="9"/>
        <v>90</v>
      </c>
    </row>
    <row r="18" spans="1:31" x14ac:dyDescent="0.2">
      <c r="A18" s="201">
        <v>241</v>
      </c>
      <c r="B18" s="1" t="s">
        <v>221</v>
      </c>
      <c r="C18" s="1" t="str">
        <f t="shared" si="0"/>
        <v>john downes</v>
      </c>
      <c r="D18" s="8" t="s">
        <v>5</v>
      </c>
      <c r="E18" s="19">
        <v>1.3240740740740741E-3</v>
      </c>
      <c r="F18" s="1" t="s">
        <v>337</v>
      </c>
      <c r="G18" s="19">
        <f t="shared" si="11"/>
        <v>2.2191782407407407E-3</v>
      </c>
      <c r="H18" s="1" t="str">
        <f t="shared" si="16"/>
        <v/>
      </c>
      <c r="I18" s="1" t="str">
        <f t="shared" si="16"/>
        <v/>
      </c>
      <c r="J18" s="8" t="str">
        <f t="shared" si="16"/>
        <v/>
      </c>
      <c r="K18" s="8" t="str">
        <f t="shared" si="16"/>
        <v/>
      </c>
      <c r="L18" s="1" t="str">
        <f t="shared" si="16"/>
        <v/>
      </c>
      <c r="M18" s="1" t="str">
        <f t="shared" si="16"/>
        <v/>
      </c>
      <c r="N18" s="8" t="str">
        <f t="shared" si="16"/>
        <v/>
      </c>
      <c r="O18" s="8" t="str">
        <f t="shared" si="16"/>
        <v/>
      </c>
      <c r="P18" s="1" t="str">
        <f t="shared" si="16"/>
        <v/>
      </c>
      <c r="Q18" s="1" t="str">
        <f t="shared" si="16"/>
        <v/>
      </c>
      <c r="R18" s="8" t="str">
        <f t="shared" si="16"/>
        <v/>
      </c>
      <c r="S18" s="8">
        <f t="shared" si="16"/>
        <v>75</v>
      </c>
      <c r="T18" s="493" t="str">
        <f t="shared" si="16"/>
        <v/>
      </c>
      <c r="U18" s="133">
        <f t="shared" si="2"/>
        <v>75</v>
      </c>
      <c r="V18" s="201">
        <f t="shared" si="3"/>
        <v>0</v>
      </c>
      <c r="W18" s="8">
        <f t="shared" si="4"/>
        <v>177.52499999999998</v>
      </c>
      <c r="X18" s="8">
        <f t="shared" si="14"/>
        <v>14.212000000000018</v>
      </c>
      <c r="Y18" s="525">
        <f t="shared" si="12"/>
        <v>-10</v>
      </c>
      <c r="Z18" s="207">
        <f t="shared" si="6"/>
        <v>1</v>
      </c>
      <c r="AA18" s="120">
        <f t="shared" si="7"/>
        <v>2</v>
      </c>
      <c r="AB18" s="120">
        <f>IF($AA18="n/a","",IFERROR(COUNTIF($AA$2:$AA18,"="&amp;AA18),""))</f>
        <v>2</v>
      </c>
      <c r="AC18" s="120">
        <f>COUNTIF($Z$2:Z17,"&lt;"&amp;Z18)</f>
        <v>0</v>
      </c>
      <c r="AD18" s="130">
        <f t="shared" si="8"/>
        <v>75</v>
      </c>
      <c r="AE18" s="467">
        <f t="shared" si="9"/>
        <v>65</v>
      </c>
    </row>
    <row r="19" spans="1:31" x14ac:dyDescent="0.2">
      <c r="A19" s="201">
        <v>181</v>
      </c>
      <c r="B19" s="1" t="s">
        <v>231</v>
      </c>
      <c r="C19" s="1" t="str">
        <f t="shared" si="0"/>
        <v>michael day</v>
      </c>
      <c r="D19" s="8" t="s">
        <v>91</v>
      </c>
      <c r="E19" s="19">
        <v>1.3528125000000001E-3</v>
      </c>
      <c r="F19" s="1" t="s">
        <v>338</v>
      </c>
      <c r="G19" s="19">
        <f t="shared" si="11"/>
        <v>2.2531944444444444E-3</v>
      </c>
      <c r="H19" s="1" t="str">
        <f t="shared" si="16"/>
        <v/>
      </c>
      <c r="I19" s="1" t="str">
        <f t="shared" si="16"/>
        <v/>
      </c>
      <c r="J19" s="8" t="str">
        <f t="shared" si="16"/>
        <v/>
      </c>
      <c r="K19" s="8" t="str">
        <f t="shared" si="16"/>
        <v/>
      </c>
      <c r="L19" s="1" t="str">
        <f t="shared" si="16"/>
        <v/>
      </c>
      <c r="M19" s="1" t="str">
        <f t="shared" si="16"/>
        <v/>
      </c>
      <c r="N19" s="8" t="str">
        <f t="shared" si="16"/>
        <v/>
      </c>
      <c r="O19" s="8" t="str">
        <f t="shared" si="16"/>
        <v/>
      </c>
      <c r="P19" s="1" t="str">
        <f t="shared" si="16"/>
        <v/>
      </c>
      <c r="Q19" s="1" t="str">
        <f t="shared" si="16"/>
        <v/>
      </c>
      <c r="R19" s="8" t="str">
        <f t="shared" si="16"/>
        <v/>
      </c>
      <c r="S19" s="8" t="str">
        <f t="shared" si="16"/>
        <v/>
      </c>
      <c r="T19" s="493" t="str">
        <f t="shared" si="16"/>
        <v/>
      </c>
      <c r="U19" s="133">
        <f t="shared" si="2"/>
        <v>0</v>
      </c>
      <c r="V19" s="201">
        <f t="shared" si="3"/>
        <v>0</v>
      </c>
      <c r="W19" s="8" t="str">
        <f t="shared" si="4"/>
        <v/>
      </c>
      <c r="X19" s="8"/>
      <c r="Y19" s="525">
        <f t="shared" si="12"/>
        <v>0</v>
      </c>
      <c r="Z19" s="207" t="str">
        <f t="shared" si="6"/>
        <v>n/a</v>
      </c>
      <c r="AA19" s="120" t="str">
        <f t="shared" si="7"/>
        <v>n/a</v>
      </c>
      <c r="AB19" s="120" t="str">
        <f>IF($AA19="n/a","",IFERROR(COUNTIF($AA$2:$AA19,"="&amp;AA19),""))</f>
        <v/>
      </c>
      <c r="AC19" s="120">
        <f>COUNTIF($Z$2:Z18,"&lt;"&amp;Z19)</f>
        <v>0</v>
      </c>
      <c r="AD19" s="130">
        <f t="shared" si="8"/>
        <v>0</v>
      </c>
      <c r="AE19" s="467">
        <f t="shared" si="9"/>
        <v>0</v>
      </c>
    </row>
    <row r="20" spans="1:31" x14ac:dyDescent="0.2">
      <c r="A20" s="201">
        <v>43</v>
      </c>
      <c r="B20" s="1" t="s">
        <v>342</v>
      </c>
      <c r="C20" s="1" t="str">
        <f t="shared" si="0"/>
        <v>adam lazzaro</v>
      </c>
      <c r="D20" s="8" t="s">
        <v>91</v>
      </c>
      <c r="E20" s="19">
        <v>1.3688657407407408E-3</v>
      </c>
      <c r="F20" s="1" t="s">
        <v>343</v>
      </c>
      <c r="G20" s="19">
        <f t="shared" si="11"/>
        <v>2.306238425925926E-3</v>
      </c>
      <c r="H20" s="1" t="str">
        <f t="shared" si="16"/>
        <v/>
      </c>
      <c r="I20" s="1" t="str">
        <f t="shared" si="16"/>
        <v/>
      </c>
      <c r="J20" s="8" t="str">
        <f t="shared" si="16"/>
        <v/>
      </c>
      <c r="K20" s="8" t="str">
        <f t="shared" si="16"/>
        <v/>
      </c>
      <c r="L20" s="1" t="str">
        <f t="shared" si="16"/>
        <v/>
      </c>
      <c r="M20" s="1" t="str">
        <f t="shared" si="16"/>
        <v/>
      </c>
      <c r="N20" s="8" t="str">
        <f t="shared" si="16"/>
        <v/>
      </c>
      <c r="O20" s="8" t="str">
        <f t="shared" si="16"/>
        <v/>
      </c>
      <c r="P20" s="1" t="str">
        <f t="shared" si="16"/>
        <v/>
      </c>
      <c r="Q20" s="1" t="str">
        <f t="shared" si="16"/>
        <v/>
      </c>
      <c r="R20" s="8" t="str">
        <f t="shared" si="16"/>
        <v/>
      </c>
      <c r="S20" s="8" t="str">
        <f t="shared" si="16"/>
        <v/>
      </c>
      <c r="T20" s="493" t="str">
        <f t="shared" si="16"/>
        <v/>
      </c>
      <c r="U20" s="133">
        <f t="shared" si="2"/>
        <v>0</v>
      </c>
      <c r="V20" s="201">
        <f t="shared" si="3"/>
        <v>0</v>
      </c>
      <c r="W20" s="8" t="str">
        <f t="shared" si="4"/>
        <v/>
      </c>
      <c r="X20" s="8"/>
      <c r="Y20" s="525">
        <f t="shared" si="12"/>
        <v>0</v>
      </c>
      <c r="Z20" s="207" t="str">
        <f t="shared" si="6"/>
        <v>n/a</v>
      </c>
      <c r="AA20" s="120" t="str">
        <f t="shared" si="7"/>
        <v>n/a</v>
      </c>
      <c r="AB20" s="120" t="str">
        <f>IF($AA20="n/a","",IFERROR(COUNTIF($AA$2:$AA20,"="&amp;AA20),""))</f>
        <v/>
      </c>
      <c r="AC20" s="120">
        <f>COUNTIF($Z$2:Z19,"&lt;"&amp;Z20)</f>
        <v>0</v>
      </c>
      <c r="AD20" s="130">
        <f t="shared" si="8"/>
        <v>0</v>
      </c>
      <c r="AE20" s="467">
        <f t="shared" si="9"/>
        <v>0</v>
      </c>
    </row>
    <row r="21" spans="1:31" x14ac:dyDescent="0.2">
      <c r="A21" s="201">
        <v>56</v>
      </c>
      <c r="B21" s="1" t="s">
        <v>226</v>
      </c>
      <c r="C21" s="1" t="str">
        <f t="shared" si="0"/>
        <v>john mcbreen</v>
      </c>
      <c r="D21" s="20" t="s">
        <v>128</v>
      </c>
      <c r="E21" s="537">
        <v>1.3923379629629631E-3</v>
      </c>
      <c r="F21" s="494" t="s">
        <v>341</v>
      </c>
      <c r="G21" s="19">
        <f t="shared" si="11"/>
        <v>2.316122685185185E-3</v>
      </c>
      <c r="H21" s="1" t="str">
        <f t="shared" si="16"/>
        <v/>
      </c>
      <c r="I21" s="1" t="str">
        <f t="shared" si="16"/>
        <v/>
      </c>
      <c r="J21" s="8" t="str">
        <f t="shared" si="16"/>
        <v/>
      </c>
      <c r="K21" s="8" t="str">
        <f t="shared" si="16"/>
        <v/>
      </c>
      <c r="L21" s="1" t="str">
        <f t="shared" si="16"/>
        <v/>
      </c>
      <c r="M21" s="1">
        <f t="shared" si="16"/>
        <v>75</v>
      </c>
      <c r="N21" s="8" t="str">
        <f t="shared" si="16"/>
        <v/>
      </c>
      <c r="O21" s="8" t="str">
        <f t="shared" si="16"/>
        <v/>
      </c>
      <c r="P21" s="1" t="str">
        <f t="shared" si="16"/>
        <v/>
      </c>
      <c r="Q21" s="1" t="str">
        <f t="shared" si="16"/>
        <v/>
      </c>
      <c r="R21" s="8" t="str">
        <f t="shared" si="16"/>
        <v/>
      </c>
      <c r="S21" s="8" t="str">
        <f t="shared" si="16"/>
        <v/>
      </c>
      <c r="T21" s="493" t="str">
        <f t="shared" si="16"/>
        <v/>
      </c>
      <c r="U21" s="133">
        <f t="shared" si="2"/>
        <v>75</v>
      </c>
      <c r="V21" s="201">
        <f t="shared" si="3"/>
        <v>-60</v>
      </c>
      <c r="W21" s="8">
        <f t="shared" si="4"/>
        <v>103.03</v>
      </c>
      <c r="X21" s="8">
        <f>(($F21*86400)-W21)</f>
        <v>-23.215000000000018</v>
      </c>
      <c r="Y21" s="525">
        <f t="shared" si="12"/>
        <v>10</v>
      </c>
      <c r="Z21" s="207">
        <f t="shared" si="6"/>
        <v>4</v>
      </c>
      <c r="AA21" s="120">
        <f t="shared" si="7"/>
        <v>8</v>
      </c>
      <c r="AB21" s="120">
        <f>IF($AA21="n/a","",IFERROR(COUNTIF($AA$2:$AA21,"="&amp;AA21),""))</f>
        <v>2</v>
      </c>
      <c r="AC21" s="120">
        <f>COUNTIF($Z$2:Z20,"&lt;"&amp;Z21)</f>
        <v>6</v>
      </c>
      <c r="AD21" s="130">
        <f t="shared" si="8"/>
        <v>15</v>
      </c>
      <c r="AE21" s="467">
        <f t="shared" si="9"/>
        <v>25</v>
      </c>
    </row>
    <row r="22" spans="1:31" x14ac:dyDescent="0.2">
      <c r="A22" s="201">
        <v>201</v>
      </c>
      <c r="B22" s="1" t="s">
        <v>317</v>
      </c>
      <c r="C22" s="1" t="str">
        <f t="shared" si="0"/>
        <v>ajith perera</v>
      </c>
      <c r="D22" s="8" t="s">
        <v>91</v>
      </c>
      <c r="E22" s="19">
        <v>1.3656249999999999E-3</v>
      </c>
      <c r="F22" s="1" t="s">
        <v>344</v>
      </c>
      <c r="G22" s="19">
        <f t="shared" si="11"/>
        <v>2.3238657407407405E-3</v>
      </c>
      <c r="H22" s="1" t="str">
        <f t="shared" ref="H22:T27" si="17">IF($D22=H$1,$U22,"")</f>
        <v/>
      </c>
      <c r="I22" s="1" t="str">
        <f t="shared" si="17"/>
        <v/>
      </c>
      <c r="J22" s="8" t="str">
        <f t="shared" si="17"/>
        <v/>
      </c>
      <c r="K22" s="8" t="str">
        <f t="shared" si="17"/>
        <v/>
      </c>
      <c r="L22" s="1" t="str">
        <f t="shared" si="17"/>
        <v/>
      </c>
      <c r="M22" s="1" t="str">
        <f t="shared" si="17"/>
        <v/>
      </c>
      <c r="N22" s="8" t="str">
        <f t="shared" si="17"/>
        <v/>
      </c>
      <c r="O22" s="8" t="str">
        <f t="shared" si="17"/>
        <v/>
      </c>
      <c r="P22" s="1" t="str">
        <f t="shared" si="17"/>
        <v/>
      </c>
      <c r="Q22" s="1" t="str">
        <f t="shared" si="17"/>
        <v/>
      </c>
      <c r="R22" s="8" t="str">
        <f t="shared" si="17"/>
        <v/>
      </c>
      <c r="S22" s="8" t="str">
        <f t="shared" si="17"/>
        <v/>
      </c>
      <c r="T22" s="493" t="str">
        <f t="shared" si="17"/>
        <v/>
      </c>
      <c r="U22" s="133">
        <f t="shared" si="2"/>
        <v>0</v>
      </c>
      <c r="V22" s="201">
        <f t="shared" si="3"/>
        <v>0</v>
      </c>
      <c r="W22" s="8" t="str">
        <f t="shared" si="4"/>
        <v/>
      </c>
      <c r="X22" s="8"/>
      <c r="Y22" s="525">
        <f t="shared" si="12"/>
        <v>0</v>
      </c>
      <c r="Z22" s="207" t="str">
        <f t="shared" si="6"/>
        <v>n/a</v>
      </c>
      <c r="AA22" s="120" t="str">
        <f t="shared" si="7"/>
        <v>n/a</v>
      </c>
      <c r="AB22" s="120" t="str">
        <f>IF($AA22="n/a","",IFERROR(COUNTIF($AA$2:$AA22,"="&amp;AA22),""))</f>
        <v/>
      </c>
      <c r="AC22" s="120">
        <f>COUNTIF($Z$2:Z21,"&lt;"&amp;Z22)</f>
        <v>0</v>
      </c>
      <c r="AD22" s="130">
        <f t="shared" si="8"/>
        <v>0</v>
      </c>
      <c r="AE22" s="467">
        <f t="shared" si="9"/>
        <v>0</v>
      </c>
    </row>
    <row r="23" spans="1:31" x14ac:dyDescent="0.2">
      <c r="A23" s="201">
        <v>60</v>
      </c>
      <c r="B23" s="1" t="s">
        <v>339</v>
      </c>
      <c r="C23" s="1" t="str">
        <f t="shared" si="0"/>
        <v>sealey brandt</v>
      </c>
      <c r="D23" s="8" t="s">
        <v>91</v>
      </c>
      <c r="E23" s="19">
        <v>1.4471296296296298E-3</v>
      </c>
      <c r="F23" s="1" t="s">
        <v>340</v>
      </c>
      <c r="G23" s="19">
        <f t="shared" si="11"/>
        <v>2.3689814814814815E-3</v>
      </c>
      <c r="H23" s="1" t="str">
        <f t="shared" si="17"/>
        <v/>
      </c>
      <c r="I23" s="1" t="str">
        <f t="shared" si="17"/>
        <v/>
      </c>
      <c r="J23" s="8" t="str">
        <f t="shared" si="17"/>
        <v/>
      </c>
      <c r="K23" s="8" t="str">
        <f t="shared" si="17"/>
        <v/>
      </c>
      <c r="L23" s="1" t="str">
        <f t="shared" si="17"/>
        <v/>
      </c>
      <c r="M23" s="1" t="str">
        <f t="shared" si="17"/>
        <v/>
      </c>
      <c r="N23" s="8" t="str">
        <f t="shared" si="17"/>
        <v/>
      </c>
      <c r="O23" s="8" t="str">
        <f t="shared" si="17"/>
        <v/>
      </c>
      <c r="P23" s="1" t="str">
        <f t="shared" si="17"/>
        <v/>
      </c>
      <c r="Q23" s="1" t="str">
        <f t="shared" si="17"/>
        <v/>
      </c>
      <c r="R23" s="8" t="str">
        <f t="shared" si="17"/>
        <v/>
      </c>
      <c r="S23" s="8" t="str">
        <f t="shared" si="17"/>
        <v/>
      </c>
      <c r="T23" s="493" t="str">
        <f t="shared" si="17"/>
        <v/>
      </c>
      <c r="U23" s="133">
        <f t="shared" si="2"/>
        <v>0</v>
      </c>
      <c r="V23" s="201">
        <f t="shared" si="3"/>
        <v>0</v>
      </c>
      <c r="W23" s="8" t="str">
        <f t="shared" si="4"/>
        <v/>
      </c>
      <c r="X23" s="8"/>
      <c r="Y23" s="525">
        <f t="shared" si="12"/>
        <v>0</v>
      </c>
      <c r="Z23" s="207" t="str">
        <f t="shared" si="6"/>
        <v>n/a</v>
      </c>
      <c r="AA23" s="120" t="str">
        <f t="shared" si="7"/>
        <v>n/a</v>
      </c>
      <c r="AB23" s="120" t="str">
        <f>IF($AA23="n/a","",IFERROR(COUNTIF($AA$2:$AA23,"="&amp;AA23),""))</f>
        <v/>
      </c>
      <c r="AC23" s="120">
        <f>COUNTIF($Z$2:Z22,"&lt;"&amp;Z23)</f>
        <v>0</v>
      </c>
      <c r="AD23" s="130">
        <f t="shared" si="8"/>
        <v>0</v>
      </c>
      <c r="AE23" s="467">
        <f t="shared" si="9"/>
        <v>0</v>
      </c>
    </row>
    <row r="24" spans="1:31" x14ac:dyDescent="0.2">
      <c r="A24" s="201">
        <v>65</v>
      </c>
      <c r="B24" s="1" t="s">
        <v>345</v>
      </c>
      <c r="C24" s="1" t="str">
        <f t="shared" si="0"/>
        <v>andrew dickinson</v>
      </c>
      <c r="D24" s="8" t="s">
        <v>5</v>
      </c>
      <c r="E24" s="19">
        <v>1.4707870370370369E-3</v>
      </c>
      <c r="F24" s="1" t="s">
        <v>346</v>
      </c>
      <c r="G24" s="19">
        <f t="shared" si="11"/>
        <v>2.4798958333333331E-3</v>
      </c>
      <c r="H24" s="1" t="str">
        <f t="shared" si="17"/>
        <v/>
      </c>
      <c r="I24" s="1" t="str">
        <f t="shared" si="17"/>
        <v/>
      </c>
      <c r="J24" s="8" t="str">
        <f t="shared" si="17"/>
        <v/>
      </c>
      <c r="K24" s="8" t="str">
        <f t="shared" si="17"/>
        <v/>
      </c>
      <c r="L24" s="1" t="str">
        <f t="shared" si="17"/>
        <v/>
      </c>
      <c r="M24" s="1" t="str">
        <f t="shared" si="17"/>
        <v/>
      </c>
      <c r="N24" s="8" t="str">
        <f t="shared" si="17"/>
        <v/>
      </c>
      <c r="O24" s="8" t="str">
        <f t="shared" si="17"/>
        <v/>
      </c>
      <c r="P24" s="1" t="str">
        <f t="shared" si="17"/>
        <v/>
      </c>
      <c r="Q24" s="1" t="str">
        <f t="shared" si="17"/>
        <v/>
      </c>
      <c r="R24" s="8" t="str">
        <f t="shared" si="17"/>
        <v/>
      </c>
      <c r="S24" s="8">
        <f t="shared" si="17"/>
        <v>60</v>
      </c>
      <c r="T24" s="493" t="str">
        <f t="shared" si="17"/>
        <v/>
      </c>
      <c r="U24" s="133">
        <f t="shared" si="2"/>
        <v>60</v>
      </c>
      <c r="V24" s="201">
        <f t="shared" si="3"/>
        <v>0</v>
      </c>
      <c r="W24" s="8">
        <f t="shared" si="4"/>
        <v>177.52499999999998</v>
      </c>
      <c r="X24" s="8">
        <f t="shared" si="14"/>
        <v>36.738</v>
      </c>
      <c r="Y24" s="525">
        <f t="shared" si="12"/>
        <v>-10</v>
      </c>
      <c r="Z24" s="207">
        <f t="shared" si="6"/>
        <v>1</v>
      </c>
      <c r="AA24" s="120">
        <f t="shared" si="7"/>
        <v>2</v>
      </c>
      <c r="AB24" s="120">
        <f>IF($AA24="n/a","",IFERROR(COUNTIF($AA$2:$AA24,"="&amp;AA24),""))</f>
        <v>3</v>
      </c>
      <c r="AC24" s="120">
        <f>COUNTIF($Z$2:Z23,"&lt;"&amp;Z24)</f>
        <v>0</v>
      </c>
      <c r="AD24" s="130">
        <f t="shared" si="8"/>
        <v>60</v>
      </c>
      <c r="AE24" s="467">
        <f t="shared" si="9"/>
        <v>50</v>
      </c>
    </row>
    <row r="25" spans="1:31" x14ac:dyDescent="0.2">
      <c r="A25" s="201">
        <v>50</v>
      </c>
      <c r="B25" s="1" t="s">
        <v>186</v>
      </c>
      <c r="C25" s="1" t="str">
        <f t="shared" ref="C25:C26" si="18">LOWER(B25)</f>
        <v>alan conrad</v>
      </c>
      <c r="D25" s="8" t="s">
        <v>91</v>
      </c>
      <c r="E25" s="19"/>
      <c r="F25" s="8" t="s">
        <v>91</v>
      </c>
      <c r="G25" s="19"/>
      <c r="H25" s="1" t="str">
        <f t="shared" si="17"/>
        <v/>
      </c>
      <c r="I25" s="1" t="str">
        <f t="shared" si="17"/>
        <v/>
      </c>
      <c r="J25" s="8" t="str">
        <f t="shared" si="17"/>
        <v/>
      </c>
      <c r="K25" s="8" t="str">
        <f t="shared" si="17"/>
        <v/>
      </c>
      <c r="L25" s="1" t="str">
        <f t="shared" si="17"/>
        <v/>
      </c>
      <c r="M25" s="1" t="str">
        <f t="shared" si="17"/>
        <v/>
      </c>
      <c r="N25" s="8" t="str">
        <f t="shared" si="17"/>
        <v/>
      </c>
      <c r="O25" s="8" t="str">
        <f t="shared" si="17"/>
        <v/>
      </c>
      <c r="P25" s="1" t="str">
        <f t="shared" si="17"/>
        <v/>
      </c>
      <c r="Q25" s="1" t="str">
        <f t="shared" si="17"/>
        <v/>
      </c>
      <c r="R25" s="8" t="str">
        <f t="shared" si="17"/>
        <v/>
      </c>
      <c r="S25" s="8" t="str">
        <f t="shared" si="17"/>
        <v/>
      </c>
      <c r="T25" s="493" t="str">
        <f t="shared" si="17"/>
        <v/>
      </c>
      <c r="U25" s="133">
        <f t="shared" si="2"/>
        <v>0</v>
      </c>
      <c r="V25" s="201">
        <f t="shared" si="3"/>
        <v>0</v>
      </c>
      <c r="W25" s="8" t="str">
        <f t="shared" si="4"/>
        <v/>
      </c>
      <c r="X25" s="8"/>
      <c r="Y25" s="525">
        <f t="shared" si="12"/>
        <v>0</v>
      </c>
      <c r="Z25" s="207" t="str">
        <f t="shared" si="6"/>
        <v>n/a</v>
      </c>
      <c r="AA25" s="120" t="str">
        <f t="shared" si="7"/>
        <v>n/a</v>
      </c>
      <c r="AB25" s="120" t="str">
        <f>IF($AA25="n/a","",IFERROR(COUNTIF($AA$2:$AA25,"="&amp;AA25),""))</f>
        <v/>
      </c>
      <c r="AC25" s="120">
        <f>COUNTIF($Z$2:Z24,"&lt;"&amp;Z25)</f>
        <v>0</v>
      </c>
      <c r="AD25" s="130">
        <f t="shared" si="8"/>
        <v>0</v>
      </c>
      <c r="AE25" s="467">
        <f t="shared" si="9"/>
        <v>0</v>
      </c>
    </row>
    <row r="26" spans="1:31" x14ac:dyDescent="0.2">
      <c r="A26" s="201">
        <v>44</v>
      </c>
      <c r="B26" s="1" t="s">
        <v>347</v>
      </c>
      <c r="C26" s="1" t="str">
        <f t="shared" si="18"/>
        <v>wendy miller</v>
      </c>
      <c r="D26" s="8" t="s">
        <v>91</v>
      </c>
      <c r="E26" s="19"/>
      <c r="F26" s="8" t="s">
        <v>91</v>
      </c>
      <c r="G26" s="19"/>
      <c r="H26" s="20" t="str">
        <f t="shared" si="17"/>
        <v/>
      </c>
      <c r="I26" s="20" t="str">
        <f t="shared" si="17"/>
        <v/>
      </c>
      <c r="J26" s="20" t="str">
        <f t="shared" si="17"/>
        <v/>
      </c>
      <c r="K26" s="20" t="str">
        <f t="shared" si="17"/>
        <v/>
      </c>
      <c r="L26" s="20" t="str">
        <f t="shared" si="17"/>
        <v/>
      </c>
      <c r="M26" s="20" t="str">
        <f t="shared" si="17"/>
        <v/>
      </c>
      <c r="N26" s="20" t="str">
        <f t="shared" si="17"/>
        <v/>
      </c>
      <c r="O26" s="20" t="str">
        <f t="shared" si="17"/>
        <v/>
      </c>
      <c r="P26" s="20" t="str">
        <f t="shared" si="17"/>
        <v/>
      </c>
      <c r="Q26" s="20" t="str">
        <f t="shared" si="17"/>
        <v/>
      </c>
      <c r="R26" s="20" t="str">
        <f t="shared" si="17"/>
        <v/>
      </c>
      <c r="S26" s="20" t="str">
        <f t="shared" si="17"/>
        <v/>
      </c>
      <c r="T26" s="450" t="str">
        <f t="shared" si="17"/>
        <v/>
      </c>
      <c r="U26" s="133">
        <f t="shared" si="2"/>
        <v>0</v>
      </c>
      <c r="V26" s="201">
        <f t="shared" si="3"/>
        <v>0</v>
      </c>
      <c r="W26" s="8" t="str">
        <f t="shared" si="4"/>
        <v/>
      </c>
      <c r="X26" s="8"/>
      <c r="Y26" s="525">
        <f t="shared" si="12"/>
        <v>0</v>
      </c>
      <c r="Z26" s="207" t="str">
        <f t="shared" si="6"/>
        <v>n/a</v>
      </c>
      <c r="AA26" s="120" t="str">
        <f t="shared" si="7"/>
        <v>n/a</v>
      </c>
      <c r="AB26" s="120" t="str">
        <f>IF($AA26="n/a","",IFERROR(COUNTIF($AA$2:$AA26,"="&amp;AA26),""))</f>
        <v/>
      </c>
      <c r="AC26" s="120">
        <f>COUNTIF($Z$2:Z25,"&lt;"&amp;Z26)</f>
        <v>0</v>
      </c>
      <c r="AD26" s="130">
        <f t="shared" si="8"/>
        <v>0</v>
      </c>
      <c r="AE26" s="467">
        <f t="shared" si="9"/>
        <v>0</v>
      </c>
    </row>
    <row r="27" spans="1:31" ht="13.5" thickBot="1" x14ac:dyDescent="0.25">
      <c r="A27" s="203"/>
      <c r="B27" s="179"/>
      <c r="C27" s="179"/>
      <c r="D27" s="202"/>
      <c r="E27" s="497"/>
      <c r="F27" s="480"/>
      <c r="G27" s="497"/>
      <c r="H27" s="451" t="str">
        <f t="shared" si="17"/>
        <v/>
      </c>
      <c r="I27" s="451" t="str">
        <f t="shared" si="17"/>
        <v/>
      </c>
      <c r="J27" s="451" t="str">
        <f t="shared" si="17"/>
        <v/>
      </c>
      <c r="K27" s="451" t="str">
        <f t="shared" si="17"/>
        <v/>
      </c>
      <c r="L27" s="451" t="str">
        <f t="shared" si="17"/>
        <v/>
      </c>
      <c r="M27" s="451" t="str">
        <f t="shared" si="17"/>
        <v/>
      </c>
      <c r="N27" s="451" t="str">
        <f t="shared" si="17"/>
        <v/>
      </c>
      <c r="O27" s="451" t="str">
        <f t="shared" si="17"/>
        <v/>
      </c>
      <c r="P27" s="451" t="str">
        <f t="shared" si="17"/>
        <v/>
      </c>
      <c r="Q27" s="451" t="str">
        <f t="shared" si="17"/>
        <v/>
      </c>
      <c r="R27" s="451" t="str">
        <f t="shared" si="17"/>
        <v/>
      </c>
      <c r="S27" s="451" t="str">
        <f t="shared" si="17"/>
        <v/>
      </c>
      <c r="T27" s="452" t="str">
        <f t="shared" si="17"/>
        <v/>
      </c>
      <c r="U27" s="134">
        <f t="shared" ref="U27" si="19">IFERROR(VLOOKUP($AB27,Points2018,2,0),0)</f>
        <v>0</v>
      </c>
      <c r="V27" s="203">
        <f t="shared" ref="V27" si="20">AD27-U27</f>
        <v>0</v>
      </c>
      <c r="W27" s="453" t="str">
        <f t="shared" si="4"/>
        <v/>
      </c>
      <c r="X27" s="454"/>
      <c r="Y27" s="527">
        <f t="shared" si="12"/>
        <v>0</v>
      </c>
      <c r="Z27" s="208" t="str">
        <f t="shared" si="6"/>
        <v>n/a</v>
      </c>
      <c r="AA27" s="209" t="str">
        <f t="shared" si="7"/>
        <v>n/a</v>
      </c>
      <c r="AB27" s="209" t="str">
        <f>IF($AA27="n/a","",IFERROR(COUNTIF($AA$2:$AA27,"="&amp;AA27),""))</f>
        <v/>
      </c>
      <c r="AC27" s="209">
        <f>COUNTIF($Z$2:Z26,"&lt;"&amp;Z27)</f>
        <v>0</v>
      </c>
      <c r="AD27" s="210">
        <f t="shared" ref="AD27" si="21">IF($AA27="n/a",0,IFERROR(VLOOKUP(AB27+AC27,Points2018,2,0),15))</f>
        <v>0</v>
      </c>
      <c r="AE27" s="501">
        <f t="shared" ref="AE27" si="22">(U27+V27+Y27)</f>
        <v>0</v>
      </c>
    </row>
    <row r="28" spans="1:31" ht="13.5" thickBot="1" x14ac:dyDescent="0.25">
      <c r="A28" s="72"/>
      <c r="B28"/>
      <c r="C28"/>
      <c r="E28" s="528"/>
      <c r="H28" s="491">
        <f t="shared" ref="H28:U28" si="23">COUNT(H2:H27)</f>
        <v>0</v>
      </c>
      <c r="I28" s="118">
        <f t="shared" si="23"/>
        <v>0</v>
      </c>
      <c r="J28" s="118">
        <f t="shared" si="23"/>
        <v>0</v>
      </c>
      <c r="K28" s="118">
        <f t="shared" si="23"/>
        <v>1</v>
      </c>
      <c r="L28" s="118">
        <f t="shared" si="23"/>
        <v>3</v>
      </c>
      <c r="M28" s="118">
        <f t="shared" si="23"/>
        <v>2</v>
      </c>
      <c r="N28" s="118">
        <f t="shared" si="23"/>
        <v>2</v>
      </c>
      <c r="O28" s="118">
        <f t="shared" si="23"/>
        <v>0</v>
      </c>
      <c r="P28" s="118">
        <f t="shared" si="23"/>
        <v>1</v>
      </c>
      <c r="Q28" s="118">
        <f t="shared" si="23"/>
        <v>3</v>
      </c>
      <c r="R28" s="118">
        <f t="shared" si="23"/>
        <v>0</v>
      </c>
      <c r="S28" s="118">
        <f t="shared" si="23"/>
        <v>3</v>
      </c>
      <c r="T28" s="118">
        <f t="shared" si="23"/>
        <v>0</v>
      </c>
      <c r="U28" s="481">
        <f t="shared" si="23"/>
        <v>26</v>
      </c>
      <c r="V28" s="455"/>
      <c r="W28" s="455"/>
      <c r="Y28" s="455"/>
      <c r="Z28" s="455"/>
      <c r="AA28" s="455"/>
      <c r="AB28" s="455"/>
      <c r="AC28" s="455"/>
      <c r="AD28" s="455"/>
      <c r="AE28" s="455"/>
    </row>
    <row r="29" spans="1:31" x14ac:dyDescent="0.2">
      <c r="A29" s="72"/>
      <c r="B29"/>
      <c r="C29"/>
    </row>
    <row r="30" spans="1:31" x14ac:dyDescent="0.2">
      <c r="A30" s="72"/>
      <c r="B30"/>
      <c r="C30"/>
      <c r="V30" s="73"/>
      <c r="Z30" s="73"/>
      <c r="AA30" s="73"/>
      <c r="AB30" s="73"/>
      <c r="AC30" s="73"/>
      <c r="AD30" s="73"/>
    </row>
    <row r="31" spans="1:31" x14ac:dyDescent="0.2">
      <c r="A31" s="72"/>
      <c r="B31"/>
      <c r="C31"/>
    </row>
  </sheetData>
  <sortState xmlns:xlrd2="http://schemas.microsoft.com/office/spreadsheetml/2017/richdata2" ref="A2:H24">
    <sortCondition ref="G2:G24"/>
  </sortState>
  <mergeCells count="1">
    <mergeCell ref="AG1:AJ1"/>
  </mergeCells>
  <conditionalFormatting sqref="A2:D16 A22:D26 A28:D31">
    <cfRule type="expression" dxfId="250" priority="105" stopIfTrue="1">
      <formula>$D2="SNA"</formula>
    </cfRule>
    <cfRule type="expression" dxfId="249" priority="106" stopIfTrue="1">
      <formula>$D2="SNB"</formula>
    </cfRule>
    <cfRule type="expression" dxfId="248" priority="107">
      <formula>$D2="SNC"</formula>
    </cfRule>
    <cfRule type="expression" dxfId="247" priority="108">
      <formula>$D2="SND"</formula>
    </cfRule>
    <cfRule type="expression" dxfId="246" priority="109">
      <formula>$D2="NAC"</formula>
    </cfRule>
    <cfRule type="expression" dxfId="245" priority="110">
      <formula>$D2="NBC"</formula>
    </cfRule>
    <cfRule type="expression" dxfId="244" priority="111">
      <formula>$D2="NCC"</formula>
    </cfRule>
    <cfRule type="expression" dxfId="243" priority="112">
      <formula>$D2="NDC"</formula>
    </cfRule>
    <cfRule type="expression" dxfId="242" priority="113">
      <formula>$D2="ABMOD"</formula>
    </cfRule>
    <cfRule type="expression" dxfId="241" priority="114">
      <formula>$D2="CDMOD"</formula>
    </cfRule>
    <cfRule type="expression" dxfId="240" priority="115">
      <formula>$D2="SMOD"</formula>
    </cfRule>
    <cfRule type="expression" dxfId="239" priority="116">
      <formula>$D2="RES"</formula>
    </cfRule>
    <cfRule type="expression" dxfId="238" priority="117">
      <formula>$D2="OPN"</formula>
    </cfRule>
  </conditionalFormatting>
  <conditionalFormatting sqref="A27:D27">
    <cfRule type="expression" dxfId="237" priority="92" stopIfTrue="1">
      <formula>$D27="SNA"</formula>
    </cfRule>
    <cfRule type="expression" dxfId="236" priority="93" stopIfTrue="1">
      <formula>$D27="SNB"</formula>
    </cfRule>
    <cfRule type="expression" dxfId="235" priority="94">
      <formula>$D27="SNC"</formula>
    </cfRule>
    <cfRule type="expression" dxfId="234" priority="95">
      <formula>$D27="SND"</formula>
    </cfRule>
    <cfRule type="expression" dxfId="233" priority="96">
      <formula>$D27="NAC"</formula>
    </cfRule>
    <cfRule type="expression" dxfId="232" priority="97">
      <formula>$D27="NBC"</formula>
    </cfRule>
    <cfRule type="expression" dxfId="231" priority="98">
      <formula>$D27="NCC"</formula>
    </cfRule>
    <cfRule type="expression" dxfId="230" priority="99">
      <formula>$D27="NDC"</formula>
    </cfRule>
    <cfRule type="expression" dxfId="229" priority="100">
      <formula>$D27="ABMOD"</formula>
    </cfRule>
    <cfRule type="expression" dxfId="228" priority="101">
      <formula>$D27="CDMOD"</formula>
    </cfRule>
    <cfRule type="expression" dxfId="227" priority="102">
      <formula>$D27="SMOD"</formula>
    </cfRule>
    <cfRule type="expression" dxfId="226" priority="103">
      <formula>$D27="RES"</formula>
    </cfRule>
    <cfRule type="expression" dxfId="225" priority="104">
      <formula>$D27="OPN"</formula>
    </cfRule>
  </conditionalFormatting>
  <conditionalFormatting sqref="A17:D21">
    <cfRule type="expression" dxfId="224" priority="79" stopIfTrue="1">
      <formula>$D17="SNA"</formula>
    </cfRule>
    <cfRule type="expression" dxfId="223" priority="80" stopIfTrue="1">
      <formula>$D17="SNB"</formula>
    </cfRule>
    <cfRule type="expression" dxfId="222" priority="81">
      <formula>$D17="SNC"</formula>
    </cfRule>
    <cfRule type="expression" dxfId="221" priority="82">
      <formula>$D17="SND"</formula>
    </cfRule>
    <cfRule type="expression" dxfId="220" priority="83">
      <formula>$D17="NAC"</formula>
    </cfRule>
    <cfRule type="expression" dxfId="219" priority="84">
      <formula>$D17="NBC"</formula>
    </cfRule>
    <cfRule type="expression" dxfId="218" priority="85">
      <formula>$D17="NCC"</formula>
    </cfRule>
    <cfRule type="expression" dxfId="217" priority="86">
      <formula>$D17="NDC"</formula>
    </cfRule>
    <cfRule type="expression" dxfId="216" priority="87">
      <formula>$D17="ABMOD"</formula>
    </cfRule>
    <cfRule type="expression" dxfId="215" priority="88">
      <formula>$D17="CDMOD"</formula>
    </cfRule>
    <cfRule type="expression" dxfId="214" priority="89">
      <formula>$D17="SMOD"</formula>
    </cfRule>
    <cfRule type="expression" dxfId="213" priority="90">
      <formula>$D17="RES"</formula>
    </cfRule>
    <cfRule type="expression" dxfId="212" priority="91">
      <formula>$D17="OPN"</formula>
    </cfRule>
  </conditionalFormatting>
  <conditionalFormatting sqref="G2:T3 H22:T25 H4:T16 G4:G27">
    <cfRule type="expression" dxfId="211" priority="66" stopIfTrue="1">
      <formula>$D2="SNA"</formula>
    </cfRule>
    <cfRule type="expression" dxfId="210" priority="67" stopIfTrue="1">
      <formula>$D2="SNB"</formula>
    </cfRule>
    <cfRule type="expression" dxfId="209" priority="68">
      <formula>$D2="SNC"</formula>
    </cfRule>
    <cfRule type="expression" dxfId="208" priority="69">
      <formula>$D2="SND"</formula>
    </cfRule>
    <cfRule type="expression" dxfId="207" priority="70">
      <formula>$D2="NAC"</formula>
    </cfRule>
    <cfRule type="expression" dxfId="206" priority="71">
      <formula>$D2="NBC"</formula>
    </cfRule>
    <cfRule type="expression" dxfId="205" priority="72">
      <formula>$D2="NCC"</formula>
    </cfRule>
    <cfRule type="expression" dxfId="204" priority="73">
      <formula>$D2="NDC"</formula>
    </cfRule>
    <cfRule type="expression" dxfId="203" priority="74">
      <formula>$D2="ABMOD"</formula>
    </cfRule>
    <cfRule type="expression" dxfId="202" priority="75">
      <formula>$D2="CDMOD"</formula>
    </cfRule>
    <cfRule type="expression" dxfId="201" priority="76">
      <formula>$D2="SMOD"</formula>
    </cfRule>
    <cfRule type="expression" dxfId="200" priority="77">
      <formula>$D2="RES"</formula>
    </cfRule>
    <cfRule type="expression" dxfId="199" priority="78">
      <formula>$D2="OPN"</formula>
    </cfRule>
  </conditionalFormatting>
  <conditionalFormatting sqref="H17:T21">
    <cfRule type="expression" dxfId="198" priority="53" stopIfTrue="1">
      <formula>$D17="SNA"</formula>
    </cfRule>
    <cfRule type="expression" dxfId="197" priority="54" stopIfTrue="1">
      <formula>$D17="SNB"</formula>
    </cfRule>
    <cfRule type="expression" dxfId="196" priority="55">
      <formula>$D17="SNC"</formula>
    </cfRule>
    <cfRule type="expression" dxfId="195" priority="56">
      <formula>$D17="SND"</formula>
    </cfRule>
    <cfRule type="expression" dxfId="194" priority="57">
      <formula>$D17="NAC"</formula>
    </cfRule>
    <cfRule type="expression" dxfId="193" priority="58">
      <formula>$D17="NBC"</formula>
    </cfRule>
    <cfRule type="expression" dxfId="192" priority="59">
      <formula>$D17="NCC"</formula>
    </cfRule>
    <cfRule type="expression" dxfId="191" priority="60">
      <formula>$D17="NDC"</formula>
    </cfRule>
    <cfRule type="expression" dxfId="190" priority="61">
      <formula>$D17="ABMOD"</formula>
    </cfRule>
    <cfRule type="expression" dxfId="189" priority="62">
      <formula>$D17="CDMOD"</formula>
    </cfRule>
    <cfRule type="expression" dxfId="188" priority="63">
      <formula>$D17="SMOD"</formula>
    </cfRule>
    <cfRule type="expression" dxfId="187" priority="64">
      <formula>$D17="RES"</formula>
    </cfRule>
    <cfRule type="expression" dxfId="186" priority="65">
      <formula>$D17="OPN"</formula>
    </cfRule>
  </conditionalFormatting>
  <conditionalFormatting sqref="V22:X26 V11:X16 Y11:Y27 V2:Y10">
    <cfRule type="expression" dxfId="185" priority="40" stopIfTrue="1">
      <formula>$D2="SNA"</formula>
    </cfRule>
    <cfRule type="expression" dxfId="184" priority="41" stopIfTrue="1">
      <formula>$D2="SNB"</formula>
    </cfRule>
    <cfRule type="expression" dxfId="183" priority="42">
      <formula>$D2="SNC"</formula>
    </cfRule>
    <cfRule type="expression" dxfId="182" priority="43">
      <formula>$D2="SND"</formula>
    </cfRule>
    <cfRule type="expression" dxfId="181" priority="44">
      <formula>$D2="NAC"</formula>
    </cfRule>
    <cfRule type="expression" dxfId="180" priority="45">
      <formula>$D2="NBC"</formula>
    </cfRule>
    <cfRule type="expression" dxfId="179" priority="46">
      <formula>$D2="NCC"</formula>
    </cfRule>
    <cfRule type="expression" dxfId="178" priority="47">
      <formula>$D2="NDC"</formula>
    </cfRule>
    <cfRule type="expression" dxfId="177" priority="48">
      <formula>$D2="ABMOD"</formula>
    </cfRule>
    <cfRule type="expression" dxfId="176" priority="49">
      <formula>$D2="CDMOD"</formula>
    </cfRule>
    <cfRule type="expression" dxfId="175" priority="50">
      <formula>$D2="SMOD"</formula>
    </cfRule>
    <cfRule type="expression" dxfId="174" priority="51">
      <formula>$D2="RES"</formula>
    </cfRule>
    <cfRule type="expression" dxfId="173" priority="52">
      <formula>$D2="OPN"</formula>
    </cfRule>
  </conditionalFormatting>
  <conditionalFormatting sqref="V17:X21">
    <cfRule type="expression" dxfId="172" priority="27" stopIfTrue="1">
      <formula>$D17="SNA"</formula>
    </cfRule>
    <cfRule type="expression" dxfId="171" priority="28" stopIfTrue="1">
      <formula>$D17="SNB"</formula>
    </cfRule>
    <cfRule type="expression" dxfId="170" priority="29">
      <formula>$D17="SNC"</formula>
    </cfRule>
    <cfRule type="expression" dxfId="169" priority="30">
      <formula>$D17="SND"</formula>
    </cfRule>
    <cfRule type="expression" dxfId="168" priority="31">
      <formula>$D17="NAC"</formula>
    </cfRule>
    <cfRule type="expression" dxfId="167" priority="32">
      <formula>$D17="NBC"</formula>
    </cfRule>
    <cfRule type="expression" dxfId="166" priority="33">
      <formula>$D17="NCC"</formula>
    </cfRule>
    <cfRule type="expression" dxfId="165" priority="34">
      <formula>$D17="NDC"</formula>
    </cfRule>
    <cfRule type="expression" dxfId="164" priority="35">
      <formula>$D17="ABMOD"</formula>
    </cfRule>
    <cfRule type="expression" dxfId="163" priority="36">
      <formula>$D17="CDMOD"</formula>
    </cfRule>
    <cfRule type="expression" dxfId="162" priority="37">
      <formula>$D17="SMOD"</formula>
    </cfRule>
    <cfRule type="expression" dxfId="161" priority="38">
      <formula>$D17="RES"</formula>
    </cfRule>
    <cfRule type="expression" dxfId="160" priority="39">
      <formula>$D17="OPN"</formula>
    </cfRule>
  </conditionalFormatting>
  <conditionalFormatting sqref="E2:F16 E22:F26">
    <cfRule type="expression" dxfId="159" priority="14" stopIfTrue="1">
      <formula>$D2="SNA"</formula>
    </cfRule>
    <cfRule type="expression" dxfId="158" priority="15" stopIfTrue="1">
      <formula>$D2="SNB"</formula>
    </cfRule>
    <cfRule type="expression" dxfId="157" priority="16">
      <formula>$D2="SNC"</formula>
    </cfRule>
    <cfRule type="expression" dxfId="156" priority="17">
      <formula>$D2="SND"</formula>
    </cfRule>
    <cfRule type="expression" dxfId="155" priority="18">
      <formula>$D2="NAC"</formula>
    </cfRule>
    <cfRule type="expression" dxfId="154" priority="19">
      <formula>$D2="NBC"</formula>
    </cfRule>
    <cfRule type="expression" dxfId="153" priority="20">
      <formula>$D2="NCC"</formula>
    </cfRule>
    <cfRule type="expression" dxfId="152" priority="21">
      <formula>$D2="NDC"</formula>
    </cfRule>
    <cfRule type="expression" dxfId="151" priority="22">
      <formula>$D2="ABMOD"</formula>
    </cfRule>
    <cfRule type="expression" dxfId="150" priority="23">
      <formula>$D2="CDMOD"</formula>
    </cfRule>
    <cfRule type="expression" dxfId="149" priority="24">
      <formula>$D2="SMOD"</formula>
    </cfRule>
    <cfRule type="expression" dxfId="148" priority="25">
      <formula>$D2="RES"</formula>
    </cfRule>
    <cfRule type="expression" dxfId="147" priority="26">
      <formula>$D2="OPN"</formula>
    </cfRule>
  </conditionalFormatting>
  <conditionalFormatting sqref="E17:F21">
    <cfRule type="expression" dxfId="146" priority="1" stopIfTrue="1">
      <formula>$D17="SNA"</formula>
    </cfRule>
    <cfRule type="expression" dxfId="145" priority="2" stopIfTrue="1">
      <formula>$D17="SNB"</formula>
    </cfRule>
    <cfRule type="expression" dxfId="144" priority="3">
      <formula>$D17="SNC"</formula>
    </cfRule>
    <cfRule type="expression" dxfId="143" priority="4">
      <formula>$D17="SND"</formula>
    </cfRule>
    <cfRule type="expression" dxfId="142" priority="5">
      <formula>$D17="NAC"</formula>
    </cfRule>
    <cfRule type="expression" dxfId="141" priority="6">
      <formula>$D17="NBC"</formula>
    </cfRule>
    <cfRule type="expression" dxfId="140" priority="7">
      <formula>$D17="NCC"</formula>
    </cfRule>
    <cfRule type="expression" dxfId="139" priority="8">
      <formula>$D17="NDC"</formula>
    </cfRule>
    <cfRule type="expression" dxfId="138" priority="9">
      <formula>$D17="ABMOD"</formula>
    </cfRule>
    <cfRule type="expression" dxfId="137" priority="10">
      <formula>$D17="CDMOD"</formula>
    </cfRule>
    <cfRule type="expression" dxfId="136" priority="11">
      <formula>$D17="SMOD"</formula>
    </cfRule>
    <cfRule type="expression" dxfId="135" priority="12">
      <formula>$D17="RES"</formula>
    </cfRule>
    <cfRule type="expression" dxfId="134" priority="13">
      <formula>$D17="OPN"</formula>
    </cfRule>
  </conditionalFormatting>
  <pageMargins left="0.7" right="0.7"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00A06-5141-4B2D-B540-53A3E7E8C783}">
  <dimension ref="A1:AI34"/>
  <sheetViews>
    <sheetView zoomScale="90" zoomScaleNormal="90" workbookViewId="0">
      <selection activeCell="Y4" sqref="Y4"/>
    </sheetView>
  </sheetViews>
  <sheetFormatPr defaultColWidth="8.85546875" defaultRowHeight="12.75" x14ac:dyDescent="0.2"/>
  <cols>
    <col min="1" max="1" width="8.140625" style="71" customWidth="1"/>
    <col min="2" max="2" width="24.42578125" style="534" customWidth="1"/>
    <col min="3" max="3" width="20.7109375" style="72" hidden="1" customWidth="1"/>
    <col min="4" max="4" width="8.28515625" style="72" bestFit="1" customWidth="1"/>
    <col min="5" max="5" width="11.5703125" style="72" customWidth="1"/>
    <col min="6" max="6" width="16.140625" style="72" bestFit="1" customWidth="1"/>
    <col min="7" max="7" width="9.28515625" style="72" bestFit="1" customWidth="1"/>
    <col min="8" max="20" width="7.7109375" style="72" customWidth="1"/>
    <col min="21" max="21" width="6.7109375" style="72" customWidth="1"/>
    <col min="22" max="22" width="7.28515625" style="72" bestFit="1" customWidth="1"/>
    <col min="23" max="23" width="8.28515625" style="72" customWidth="1"/>
    <col min="24" max="24" width="8.85546875" style="106" customWidth="1"/>
    <col min="25" max="25" width="8.85546875" style="72" customWidth="1"/>
    <col min="26" max="26" width="14.28515625" style="72" hidden="1" customWidth="1"/>
    <col min="27" max="29" width="8.85546875" style="72" hidden="1" customWidth="1"/>
    <col min="30" max="30" width="11.42578125" style="72" hidden="1" customWidth="1"/>
    <col min="31" max="31" width="8.85546875" style="72" customWidth="1"/>
    <col min="32" max="32" width="5.85546875" style="72" customWidth="1"/>
    <col min="33" max="33" width="8.85546875" style="72"/>
    <col min="34" max="34" width="22.28515625" style="72" customWidth="1"/>
    <col min="35" max="35" width="10.28515625" style="72" customWidth="1"/>
    <col min="36" max="16384" width="8.85546875" style="72"/>
  </cols>
  <sheetData>
    <row r="1" spans="1:35" s="71" customFormat="1" ht="43.15" customHeight="1" thickBot="1" x14ac:dyDescent="0.25">
      <c r="A1" s="418" t="s">
        <v>23</v>
      </c>
      <c r="B1" s="419" t="s">
        <v>1</v>
      </c>
      <c r="C1" s="420" t="s">
        <v>1</v>
      </c>
      <c r="D1" s="420" t="s">
        <v>2</v>
      </c>
      <c r="E1" s="421" t="s">
        <v>24</v>
      </c>
      <c r="F1" s="422"/>
      <c r="G1" s="422" t="s">
        <v>25</v>
      </c>
      <c r="H1" s="423" t="s">
        <v>14</v>
      </c>
      <c r="I1" s="424" t="s">
        <v>13</v>
      </c>
      <c r="J1" s="425" t="s">
        <v>16</v>
      </c>
      <c r="K1" s="426" t="s">
        <v>42</v>
      </c>
      <c r="L1" s="427" t="s">
        <v>41</v>
      </c>
      <c r="M1" s="428" t="s">
        <v>128</v>
      </c>
      <c r="N1" s="429" t="s">
        <v>124</v>
      </c>
      <c r="O1" s="430" t="s">
        <v>40</v>
      </c>
      <c r="P1" s="431" t="s">
        <v>4</v>
      </c>
      <c r="Q1" s="432" t="s">
        <v>21</v>
      </c>
      <c r="R1" s="433" t="s">
        <v>22</v>
      </c>
      <c r="S1" s="434" t="s">
        <v>5</v>
      </c>
      <c r="T1" s="435" t="s">
        <v>3</v>
      </c>
      <c r="U1" s="199" t="s">
        <v>49</v>
      </c>
      <c r="V1" s="126" t="s">
        <v>61</v>
      </c>
      <c r="W1" s="126" t="s">
        <v>46</v>
      </c>
      <c r="X1" s="129" t="s">
        <v>47</v>
      </c>
      <c r="Y1" s="127" t="s">
        <v>48</v>
      </c>
      <c r="Z1" s="200" t="s">
        <v>59</v>
      </c>
      <c r="AA1" s="200" t="s">
        <v>2</v>
      </c>
      <c r="AB1" s="200" t="s">
        <v>63</v>
      </c>
      <c r="AC1" s="200" t="s">
        <v>55</v>
      </c>
      <c r="AD1" s="200" t="s">
        <v>60</v>
      </c>
      <c r="AE1" s="199" t="s">
        <v>64</v>
      </c>
      <c r="AG1" s="541" t="s">
        <v>72</v>
      </c>
      <c r="AH1" s="541"/>
      <c r="AI1" s="541"/>
    </row>
    <row r="2" spans="1:35" x14ac:dyDescent="0.2">
      <c r="A2" s="72">
        <v>211</v>
      </c>
      <c r="B2" s="534" t="s">
        <v>351</v>
      </c>
      <c r="C2" s="72" t="str">
        <f t="shared" ref="C2:C27" si="0">LOWER(B2)</f>
        <v>brendan beavis</v>
      </c>
      <c r="D2" s="72" t="s">
        <v>14</v>
      </c>
      <c r="E2" s="444" t="s">
        <v>352</v>
      </c>
      <c r="F2" s="444" t="s">
        <v>307</v>
      </c>
      <c r="G2" s="72" t="s">
        <v>105</v>
      </c>
      <c r="H2" s="227">
        <f t="shared" ref="H2:T17" si="1">IF($D2=H$1,$U2,"")</f>
        <v>100</v>
      </c>
      <c r="I2" s="227" t="str">
        <f t="shared" si="1"/>
        <v/>
      </c>
      <c r="J2" s="227" t="str">
        <f t="shared" si="1"/>
        <v/>
      </c>
      <c r="K2" s="227" t="str">
        <f t="shared" si="1"/>
        <v/>
      </c>
      <c r="L2" s="227" t="str">
        <f t="shared" si="1"/>
        <v/>
      </c>
      <c r="M2" s="227" t="str">
        <f t="shared" si="1"/>
        <v/>
      </c>
      <c r="N2" s="227" t="str">
        <f t="shared" si="1"/>
        <v/>
      </c>
      <c r="O2" s="227" t="str">
        <f t="shared" si="1"/>
        <v/>
      </c>
      <c r="P2" s="227" t="str">
        <f t="shared" si="1"/>
        <v/>
      </c>
      <c r="Q2" s="227" t="str">
        <f t="shared" si="1"/>
        <v/>
      </c>
      <c r="R2" s="227" t="str">
        <f t="shared" si="1"/>
        <v/>
      </c>
      <c r="S2" s="227" t="str">
        <f t="shared" si="1"/>
        <v/>
      </c>
      <c r="T2" s="228" t="str">
        <f t="shared" si="1"/>
        <v/>
      </c>
      <c r="U2" s="531">
        <f t="shared" ref="U2:U28" si="2">IFERROR(VLOOKUP($AB2,Points2018,2,0),0)</f>
        <v>100</v>
      </c>
      <c r="V2" s="222">
        <f t="shared" ref="V2:V28" si="3">AD2-U2</f>
        <v>0</v>
      </c>
      <c r="W2" s="223">
        <f t="shared" ref="W2:W25" si="4">IFERROR(VLOOKUP(D2,BenchmarksRd1,3,0)*86400,"")</f>
        <v>81.652000000000001</v>
      </c>
      <c r="X2" s="224">
        <f t="shared" ref="X2:X3" si="5">IFERROR((($E2*86400)-W2),"")</f>
        <v>-0.68899999999999295</v>
      </c>
      <c r="Y2" s="225">
        <f>IF(U2=0,0,IF(X2&lt;=0,10,IF(X2&lt;0.5,5,IF(X2&lt;1,0,IF(X2&lt;2,-5,-10)))))</f>
        <v>10</v>
      </c>
      <c r="Z2" s="136">
        <f t="shared" ref="Z2:Z28" si="6">IFERROR(VLOOKUP(D2,Class2019,4,0),"n/a")</f>
        <v>8</v>
      </c>
      <c r="AA2" s="136">
        <f t="shared" ref="AA2:AA28" si="7">IFERROR(VLOOKUP(D2,Class2019,3,0),"n/a")</f>
        <v>13</v>
      </c>
      <c r="AB2" s="136">
        <f>IF($AA2="n/a","",IFERROR(COUNTIF($AA$2:$AA2,"="&amp;AA2),""))</f>
        <v>1</v>
      </c>
      <c r="AC2" s="136">
        <f>COUNTIF($Z1:Z$2,"&lt;"&amp;Z2)</f>
        <v>0</v>
      </c>
      <c r="AD2" s="166">
        <f t="shared" ref="AD2:AD28" si="8">IF($AA2="n/a",0,IFERROR(VLOOKUP(AB2+AC2,Points2019,2,0),15))</f>
        <v>100</v>
      </c>
      <c r="AE2" s="132">
        <f t="shared" ref="AE2:AE28" si="9">(U2+V2+Y2)</f>
        <v>110</v>
      </c>
      <c r="AG2" s="168" t="s">
        <v>3</v>
      </c>
      <c r="AH2" s="393" t="s">
        <v>52</v>
      </c>
      <c r="AI2" s="394">
        <v>1.1239236111111111E-3</v>
      </c>
    </row>
    <row r="3" spans="1:35" x14ac:dyDescent="0.2">
      <c r="A3" s="72">
        <v>73</v>
      </c>
      <c r="B3" s="534" t="s">
        <v>180</v>
      </c>
      <c r="C3" s="72" t="str">
        <f t="shared" si="0"/>
        <v>david adam</v>
      </c>
      <c r="D3" s="72" t="s">
        <v>42</v>
      </c>
      <c r="E3" s="445" t="s">
        <v>353</v>
      </c>
      <c r="F3" s="445"/>
      <c r="G3" s="72" t="s">
        <v>354</v>
      </c>
      <c r="H3" s="167" t="str">
        <f t="shared" si="1"/>
        <v/>
      </c>
      <c r="I3" s="167" t="str">
        <f t="shared" si="1"/>
        <v/>
      </c>
      <c r="J3" s="167" t="str">
        <f t="shared" si="1"/>
        <v/>
      </c>
      <c r="K3" s="167">
        <f t="shared" si="1"/>
        <v>100</v>
      </c>
      <c r="L3" s="167" t="str">
        <f t="shared" si="1"/>
        <v/>
      </c>
      <c r="M3" s="167" t="str">
        <f t="shared" si="1"/>
        <v/>
      </c>
      <c r="N3" s="167" t="str">
        <f t="shared" si="1"/>
        <v/>
      </c>
      <c r="O3" s="167" t="str">
        <f t="shared" si="1"/>
        <v/>
      </c>
      <c r="P3" s="167" t="str">
        <f t="shared" si="1"/>
        <v/>
      </c>
      <c r="Q3" s="167" t="str">
        <f t="shared" si="1"/>
        <v/>
      </c>
      <c r="R3" s="167" t="str">
        <f t="shared" si="1"/>
        <v/>
      </c>
      <c r="S3" s="167" t="str">
        <f t="shared" si="1"/>
        <v/>
      </c>
      <c r="T3" s="177" t="str">
        <f t="shared" si="1"/>
        <v/>
      </c>
      <c r="U3" s="532">
        <f t="shared" si="2"/>
        <v>100</v>
      </c>
      <c r="V3" s="119">
        <f t="shared" si="3"/>
        <v>0</v>
      </c>
      <c r="W3" s="107">
        <f t="shared" si="4"/>
        <v>86.689000000000007</v>
      </c>
      <c r="X3" s="131">
        <f t="shared" si="5"/>
        <v>0.21699999999999875</v>
      </c>
      <c r="Y3" s="70">
        <f t="shared" ref="Y3:Y28" si="10">IF(U3=0,0,IF(X3&lt;=0,10,IF(X3&lt;0.5,5,IF(X3&lt;1,0,IF(X3&lt;2,-5,-10)))))</f>
        <v>5</v>
      </c>
      <c r="Z3" s="120">
        <f t="shared" si="6"/>
        <v>5</v>
      </c>
      <c r="AA3" s="120">
        <f t="shared" si="7"/>
        <v>10</v>
      </c>
      <c r="AB3" s="120">
        <f>IF($AA3="n/a","",IFERROR(COUNTIF($AA$2:$AA3,"="&amp;AA3),""))</f>
        <v>1</v>
      </c>
      <c r="AC3" s="120">
        <f>COUNTIF($Z$2:Z2,"&lt;"&amp;Z3)</f>
        <v>0</v>
      </c>
      <c r="AD3" s="130">
        <f t="shared" si="8"/>
        <v>100</v>
      </c>
      <c r="AE3" s="133">
        <f t="shared" si="9"/>
        <v>105</v>
      </c>
      <c r="AG3" s="169" t="s">
        <v>5</v>
      </c>
      <c r="AH3" s="395" t="s">
        <v>238</v>
      </c>
      <c r="AI3" s="396">
        <v>1.100925925925926E-3</v>
      </c>
    </row>
    <row r="4" spans="1:35" x14ac:dyDescent="0.2">
      <c r="A4" s="72">
        <v>124</v>
      </c>
      <c r="B4" s="534" t="s">
        <v>184</v>
      </c>
      <c r="C4" s="72" t="str">
        <f t="shared" si="0"/>
        <v>ray monik</v>
      </c>
      <c r="D4" s="72" t="s">
        <v>91</v>
      </c>
      <c r="E4" s="445" t="s">
        <v>355</v>
      </c>
      <c r="F4" s="445"/>
      <c r="G4" s="72" t="s">
        <v>105</v>
      </c>
      <c r="H4" s="167" t="str">
        <f t="shared" si="1"/>
        <v/>
      </c>
      <c r="I4" s="167" t="str">
        <f t="shared" si="1"/>
        <v/>
      </c>
      <c r="J4" s="167" t="str">
        <f t="shared" si="1"/>
        <v/>
      </c>
      <c r="K4" s="167" t="str">
        <f t="shared" si="1"/>
        <v/>
      </c>
      <c r="L4" s="167" t="str">
        <f t="shared" si="1"/>
        <v/>
      </c>
      <c r="M4" s="167" t="str">
        <f t="shared" si="1"/>
        <v/>
      </c>
      <c r="N4" s="167" t="str">
        <f t="shared" si="1"/>
        <v/>
      </c>
      <c r="O4" s="167" t="str">
        <f t="shared" si="1"/>
        <v/>
      </c>
      <c r="P4" s="167" t="str">
        <f t="shared" si="1"/>
        <v/>
      </c>
      <c r="Q4" s="167" t="str">
        <f t="shared" si="1"/>
        <v/>
      </c>
      <c r="R4" s="167" t="str">
        <f t="shared" si="1"/>
        <v/>
      </c>
      <c r="S4" s="167" t="str">
        <f t="shared" si="1"/>
        <v/>
      </c>
      <c r="T4" s="177" t="str">
        <f t="shared" si="1"/>
        <v/>
      </c>
      <c r="U4" s="532">
        <f t="shared" si="2"/>
        <v>0</v>
      </c>
      <c r="V4" s="119">
        <f t="shared" si="3"/>
        <v>0</v>
      </c>
      <c r="W4" s="107" t="str">
        <f t="shared" si="4"/>
        <v/>
      </c>
      <c r="X4" s="131" t="str">
        <f t="shared" ref="X4:X27" si="11">IFERROR((($E4*86400)-W4),"")</f>
        <v/>
      </c>
      <c r="Y4" s="70">
        <f t="shared" si="10"/>
        <v>0</v>
      </c>
      <c r="Z4" s="120" t="str">
        <f t="shared" si="6"/>
        <v>n/a</v>
      </c>
      <c r="AA4" s="120" t="str">
        <f t="shared" si="7"/>
        <v>n/a</v>
      </c>
      <c r="AB4" s="120" t="str">
        <f>IF($AA4="n/a","",IFERROR(COUNTIF($AA$2:$AA4,"="&amp;AA4),""))</f>
        <v/>
      </c>
      <c r="AC4" s="120">
        <f>COUNTIF($Z$2:Z3,"&lt;"&amp;Z4)</f>
        <v>0</v>
      </c>
      <c r="AD4" s="130">
        <f t="shared" si="8"/>
        <v>0</v>
      </c>
      <c r="AE4" s="133">
        <f t="shared" si="9"/>
        <v>0</v>
      </c>
      <c r="AG4" s="366" t="s">
        <v>4</v>
      </c>
      <c r="AH4" s="410" t="s">
        <v>239</v>
      </c>
      <c r="AI4" s="411">
        <v>1.0593518518518517E-3</v>
      </c>
    </row>
    <row r="5" spans="1:35" x14ac:dyDescent="0.2">
      <c r="A5" s="72">
        <v>21</v>
      </c>
      <c r="B5" s="534" t="s">
        <v>188</v>
      </c>
      <c r="C5" s="72" t="str">
        <f t="shared" si="0"/>
        <v>gavin newman</v>
      </c>
      <c r="D5" s="72" t="s">
        <v>41</v>
      </c>
      <c r="E5" s="445" t="s">
        <v>359</v>
      </c>
      <c r="F5" s="445"/>
      <c r="G5" s="72" t="s">
        <v>354</v>
      </c>
      <c r="H5" s="167" t="str">
        <f t="shared" si="1"/>
        <v/>
      </c>
      <c r="I5" s="167" t="str">
        <f t="shared" si="1"/>
        <v/>
      </c>
      <c r="J5" s="167" t="str">
        <f t="shared" si="1"/>
        <v/>
      </c>
      <c r="K5" s="167" t="str">
        <f t="shared" si="1"/>
        <v/>
      </c>
      <c r="L5" s="167">
        <f t="shared" si="1"/>
        <v>100</v>
      </c>
      <c r="M5" s="167" t="str">
        <f t="shared" si="1"/>
        <v/>
      </c>
      <c r="N5" s="167" t="str">
        <f t="shared" si="1"/>
        <v/>
      </c>
      <c r="O5" s="167" t="str">
        <f t="shared" si="1"/>
        <v/>
      </c>
      <c r="P5" s="167" t="str">
        <f t="shared" si="1"/>
        <v/>
      </c>
      <c r="Q5" s="167" t="str">
        <f t="shared" si="1"/>
        <v/>
      </c>
      <c r="R5" s="167" t="str">
        <f t="shared" si="1"/>
        <v/>
      </c>
      <c r="S5" s="167" t="str">
        <f t="shared" si="1"/>
        <v/>
      </c>
      <c r="T5" s="177" t="str">
        <f t="shared" si="1"/>
        <v/>
      </c>
      <c r="U5" s="532">
        <f t="shared" si="2"/>
        <v>100</v>
      </c>
      <c r="V5" s="119">
        <f t="shared" si="3"/>
        <v>0</v>
      </c>
      <c r="W5" s="107">
        <f t="shared" si="4"/>
        <v>89.647000000000006</v>
      </c>
      <c r="X5" s="131">
        <f t="shared" si="11"/>
        <v>2.5820000000000078</v>
      </c>
      <c r="Y5" s="70">
        <f t="shared" si="10"/>
        <v>-10</v>
      </c>
      <c r="Z5" s="120">
        <f t="shared" si="6"/>
        <v>5</v>
      </c>
      <c r="AA5" s="120">
        <f t="shared" si="7"/>
        <v>9</v>
      </c>
      <c r="AB5" s="120">
        <f>IF($AA5="n/a","",IFERROR(COUNTIF($AA$2:$AA5,"="&amp;AA5),""))</f>
        <v>1</v>
      </c>
      <c r="AC5" s="120">
        <f>COUNTIF($Z$2:Z4,"&lt;"&amp;Z5)</f>
        <v>0</v>
      </c>
      <c r="AD5" s="130">
        <f t="shared" si="8"/>
        <v>100</v>
      </c>
      <c r="AE5" s="133">
        <f t="shared" si="9"/>
        <v>90</v>
      </c>
      <c r="AG5" s="363" t="s">
        <v>40</v>
      </c>
      <c r="AH5" s="412" t="s">
        <v>51</v>
      </c>
      <c r="AI5" s="413">
        <v>1.0619444444444444E-3</v>
      </c>
    </row>
    <row r="6" spans="1:35" x14ac:dyDescent="0.2">
      <c r="A6" s="72">
        <v>10</v>
      </c>
      <c r="B6" s="534" t="s">
        <v>190</v>
      </c>
      <c r="C6" s="72" t="str">
        <f t="shared" si="0"/>
        <v>hung do</v>
      </c>
      <c r="D6" s="72" t="s">
        <v>124</v>
      </c>
      <c r="E6" s="445" t="s">
        <v>360</v>
      </c>
      <c r="F6" s="445"/>
      <c r="G6" s="72" t="s">
        <v>105</v>
      </c>
      <c r="H6" s="167" t="str">
        <f t="shared" si="1"/>
        <v/>
      </c>
      <c r="I6" s="167" t="str">
        <f t="shared" si="1"/>
        <v/>
      </c>
      <c r="J6" s="167" t="str">
        <f t="shared" si="1"/>
        <v/>
      </c>
      <c r="K6" s="167" t="str">
        <f t="shared" si="1"/>
        <v/>
      </c>
      <c r="L6" s="167" t="str">
        <f t="shared" si="1"/>
        <v/>
      </c>
      <c r="M6" s="167" t="str">
        <f t="shared" si="1"/>
        <v/>
      </c>
      <c r="N6" s="167">
        <f t="shared" si="1"/>
        <v>100</v>
      </c>
      <c r="O6" s="167" t="str">
        <f t="shared" si="1"/>
        <v/>
      </c>
      <c r="P6" s="167" t="str">
        <f t="shared" si="1"/>
        <v/>
      </c>
      <c r="Q6" s="167" t="str">
        <f t="shared" si="1"/>
        <v/>
      </c>
      <c r="R6" s="167" t="str">
        <f t="shared" si="1"/>
        <v/>
      </c>
      <c r="S6" s="167" t="str">
        <f t="shared" si="1"/>
        <v/>
      </c>
      <c r="T6" s="177" t="str">
        <f t="shared" si="1"/>
        <v/>
      </c>
      <c r="U6" s="532">
        <f t="shared" si="2"/>
        <v>100</v>
      </c>
      <c r="V6" s="119">
        <f t="shared" si="3"/>
        <v>0</v>
      </c>
      <c r="W6" s="107">
        <f t="shared" si="4"/>
        <v>91.527999999999992</v>
      </c>
      <c r="X6" s="131">
        <f t="shared" si="11"/>
        <v>1.8610000000000326</v>
      </c>
      <c r="Y6" s="70">
        <f t="shared" si="10"/>
        <v>-5</v>
      </c>
      <c r="Z6" s="120">
        <f t="shared" si="6"/>
        <v>4</v>
      </c>
      <c r="AA6" s="120">
        <f t="shared" si="7"/>
        <v>7</v>
      </c>
      <c r="AB6" s="120">
        <f>IF($AA6="n/a","",IFERROR(COUNTIF($AA$2:$AA6,"="&amp;AA6),""))</f>
        <v>1</v>
      </c>
      <c r="AC6" s="120">
        <f>COUNTIF($Z$2:Z5,"&lt;"&amp;Z6)</f>
        <v>0</v>
      </c>
      <c r="AD6" s="130">
        <f t="shared" si="8"/>
        <v>100</v>
      </c>
      <c r="AE6" s="133">
        <f t="shared" si="9"/>
        <v>95</v>
      </c>
      <c r="AG6" s="170" t="s">
        <v>22</v>
      </c>
      <c r="AH6" s="397" t="s">
        <v>83</v>
      </c>
      <c r="AI6" s="398">
        <v>1.1063310185185184E-3</v>
      </c>
    </row>
    <row r="7" spans="1:35" x14ac:dyDescent="0.2">
      <c r="A7" s="72">
        <v>62</v>
      </c>
      <c r="B7" s="534" t="s">
        <v>195</v>
      </c>
      <c r="C7" s="72" t="str">
        <f t="shared" si="0"/>
        <v>noel heritage</v>
      </c>
      <c r="D7" s="72" t="s">
        <v>41</v>
      </c>
      <c r="E7" s="445" t="s">
        <v>361</v>
      </c>
      <c r="F7" s="445"/>
      <c r="G7" s="72" t="s">
        <v>362</v>
      </c>
      <c r="H7" s="167" t="str">
        <f t="shared" si="1"/>
        <v/>
      </c>
      <c r="I7" s="167" t="str">
        <f t="shared" si="1"/>
        <v/>
      </c>
      <c r="J7" s="167" t="str">
        <f t="shared" si="1"/>
        <v/>
      </c>
      <c r="K7" s="167" t="str">
        <f t="shared" si="1"/>
        <v/>
      </c>
      <c r="L7" s="167">
        <f t="shared" si="1"/>
        <v>75</v>
      </c>
      <c r="M7" s="167" t="str">
        <f t="shared" si="1"/>
        <v/>
      </c>
      <c r="N7" s="167" t="str">
        <f t="shared" si="1"/>
        <v/>
      </c>
      <c r="O7" s="167" t="str">
        <f t="shared" si="1"/>
        <v/>
      </c>
      <c r="P7" s="167" t="str">
        <f t="shared" si="1"/>
        <v/>
      </c>
      <c r="Q7" s="167" t="str">
        <f t="shared" si="1"/>
        <v/>
      </c>
      <c r="R7" s="167" t="str">
        <f t="shared" si="1"/>
        <v/>
      </c>
      <c r="S7" s="167" t="str">
        <f t="shared" si="1"/>
        <v/>
      </c>
      <c r="T7" s="177" t="str">
        <f t="shared" si="1"/>
        <v/>
      </c>
      <c r="U7" s="532">
        <f t="shared" si="2"/>
        <v>75</v>
      </c>
      <c r="V7" s="119">
        <f t="shared" si="3"/>
        <v>-15</v>
      </c>
      <c r="W7" s="107">
        <f t="shared" si="4"/>
        <v>89.647000000000006</v>
      </c>
      <c r="X7" s="131">
        <f t="shared" si="11"/>
        <v>3.8320000000000078</v>
      </c>
      <c r="Y7" s="70">
        <f t="shared" si="10"/>
        <v>-10</v>
      </c>
      <c r="Z7" s="120">
        <f t="shared" si="6"/>
        <v>5</v>
      </c>
      <c r="AA7" s="120">
        <f t="shared" si="7"/>
        <v>9</v>
      </c>
      <c r="AB7" s="120">
        <f>IF($AA7="n/a","",IFERROR(COUNTIF($AA$2:$AA7,"="&amp;AA7),""))</f>
        <v>2</v>
      </c>
      <c r="AC7" s="120">
        <f>COUNTIF($Z$2:Z6,"&lt;"&amp;Z7)</f>
        <v>1</v>
      </c>
      <c r="AD7" s="130">
        <f t="shared" si="8"/>
        <v>60</v>
      </c>
      <c r="AE7" s="133">
        <f t="shared" si="9"/>
        <v>50</v>
      </c>
      <c r="AG7" s="171" t="s">
        <v>21</v>
      </c>
      <c r="AH7" s="399" t="s">
        <v>240</v>
      </c>
      <c r="AI7" s="400">
        <v>1.0919907407407408E-3</v>
      </c>
    </row>
    <row r="8" spans="1:35" x14ac:dyDescent="0.2">
      <c r="A8" s="72">
        <v>427</v>
      </c>
      <c r="B8" s="534" t="s">
        <v>193</v>
      </c>
      <c r="C8" s="72" t="str">
        <f t="shared" si="0"/>
        <v>steve williamsz</v>
      </c>
      <c r="D8" s="72" t="s">
        <v>21</v>
      </c>
      <c r="E8" s="444" t="s">
        <v>363</v>
      </c>
      <c r="F8" s="444" t="s">
        <v>307</v>
      </c>
      <c r="G8" s="72" t="s">
        <v>364</v>
      </c>
      <c r="H8" s="167" t="str">
        <f t="shared" si="1"/>
        <v/>
      </c>
      <c r="I8" s="167" t="str">
        <f t="shared" si="1"/>
        <v/>
      </c>
      <c r="J8" s="167" t="str">
        <f t="shared" si="1"/>
        <v/>
      </c>
      <c r="K8" s="167" t="str">
        <f t="shared" si="1"/>
        <v/>
      </c>
      <c r="L8" s="167" t="str">
        <f t="shared" si="1"/>
        <v/>
      </c>
      <c r="M8" s="167" t="str">
        <f t="shared" si="1"/>
        <v/>
      </c>
      <c r="N8" s="167" t="str">
        <f t="shared" si="1"/>
        <v/>
      </c>
      <c r="O8" s="167" t="str">
        <f t="shared" si="1"/>
        <v/>
      </c>
      <c r="P8" s="167" t="str">
        <f t="shared" si="1"/>
        <v/>
      </c>
      <c r="Q8" s="167">
        <f t="shared" si="1"/>
        <v>100</v>
      </c>
      <c r="R8" s="167" t="str">
        <f t="shared" si="1"/>
        <v/>
      </c>
      <c r="S8" s="167" t="str">
        <f t="shared" si="1"/>
        <v/>
      </c>
      <c r="T8" s="177" t="str">
        <f t="shared" si="1"/>
        <v/>
      </c>
      <c r="U8" s="532">
        <f t="shared" si="2"/>
        <v>100</v>
      </c>
      <c r="V8" s="119">
        <f t="shared" si="3"/>
        <v>0</v>
      </c>
      <c r="W8" s="107">
        <f t="shared" si="4"/>
        <v>94.348000000000013</v>
      </c>
      <c r="X8" s="131">
        <f t="shared" si="11"/>
        <v>-0.1980000000000075</v>
      </c>
      <c r="Y8" s="70">
        <f t="shared" si="10"/>
        <v>10</v>
      </c>
      <c r="Z8" s="120">
        <f t="shared" si="6"/>
        <v>2</v>
      </c>
      <c r="AA8" s="120">
        <f t="shared" si="7"/>
        <v>4</v>
      </c>
      <c r="AB8" s="120">
        <f>IF($AA8="n/a","",IFERROR(COUNTIF($AA$2:$AA8,"="&amp;AA8),""))</f>
        <v>1</v>
      </c>
      <c r="AC8" s="120">
        <f>COUNTIF($Z$2:Z7,"&lt;"&amp;Z8)</f>
        <v>0</v>
      </c>
      <c r="AD8" s="130">
        <f t="shared" si="8"/>
        <v>100</v>
      </c>
      <c r="AE8" s="133">
        <f t="shared" si="9"/>
        <v>110</v>
      </c>
      <c r="AG8" s="359" t="s">
        <v>124</v>
      </c>
      <c r="AH8" s="414" t="s">
        <v>239</v>
      </c>
      <c r="AI8" s="415">
        <v>1.0593518518518517E-3</v>
      </c>
    </row>
    <row r="9" spans="1:35" x14ac:dyDescent="0.2">
      <c r="A9" s="72">
        <v>45</v>
      </c>
      <c r="B9" s="534" t="s">
        <v>365</v>
      </c>
      <c r="C9" s="72" t="str">
        <f t="shared" si="0"/>
        <v>sean kent</v>
      </c>
      <c r="D9" s="72" t="s">
        <v>91</v>
      </c>
      <c r="E9" s="445" t="s">
        <v>366</v>
      </c>
      <c r="F9" s="445"/>
      <c r="G9" s="72" t="s">
        <v>203</v>
      </c>
      <c r="H9" s="167" t="str">
        <f t="shared" si="1"/>
        <v/>
      </c>
      <c r="I9" s="167" t="str">
        <f t="shared" si="1"/>
        <v/>
      </c>
      <c r="J9" s="167" t="str">
        <f t="shared" si="1"/>
        <v/>
      </c>
      <c r="K9" s="167" t="str">
        <f t="shared" si="1"/>
        <v/>
      </c>
      <c r="L9" s="167" t="str">
        <f t="shared" si="1"/>
        <v/>
      </c>
      <c r="M9" s="167" t="str">
        <f t="shared" si="1"/>
        <v/>
      </c>
      <c r="N9" s="167" t="str">
        <f t="shared" si="1"/>
        <v/>
      </c>
      <c r="O9" s="167" t="str">
        <f t="shared" si="1"/>
        <v/>
      </c>
      <c r="P9" s="167" t="str">
        <f t="shared" si="1"/>
        <v/>
      </c>
      <c r="Q9" s="167" t="str">
        <f t="shared" si="1"/>
        <v/>
      </c>
      <c r="R9" s="167" t="str">
        <f t="shared" si="1"/>
        <v/>
      </c>
      <c r="S9" s="167" t="str">
        <f t="shared" si="1"/>
        <v/>
      </c>
      <c r="T9" s="177" t="str">
        <f t="shared" si="1"/>
        <v/>
      </c>
      <c r="U9" s="532">
        <f t="shared" si="2"/>
        <v>0</v>
      </c>
      <c r="V9" s="119">
        <f t="shared" si="3"/>
        <v>0</v>
      </c>
      <c r="W9" s="107" t="str">
        <f t="shared" si="4"/>
        <v/>
      </c>
      <c r="X9" s="131" t="str">
        <f t="shared" si="11"/>
        <v/>
      </c>
      <c r="Y9" s="70">
        <f t="shared" si="10"/>
        <v>0</v>
      </c>
      <c r="Z9" s="120" t="str">
        <f t="shared" si="6"/>
        <v>n/a</v>
      </c>
      <c r="AA9" s="120" t="str">
        <f t="shared" si="7"/>
        <v>n/a</v>
      </c>
      <c r="AB9" s="120" t="str">
        <f>IF($AA9="n/a","",IFERROR(COUNTIF($AA$2:$AA9,"="&amp;AA9),""))</f>
        <v/>
      </c>
      <c r="AC9" s="120">
        <f>COUNTIF($Z$2:Z8,"&lt;"&amp;Z9)</f>
        <v>0</v>
      </c>
      <c r="AD9" s="130">
        <f t="shared" si="8"/>
        <v>0</v>
      </c>
      <c r="AE9" s="133">
        <f t="shared" si="9"/>
        <v>0</v>
      </c>
      <c r="AG9" s="356" t="s">
        <v>128</v>
      </c>
      <c r="AH9" s="416" t="s">
        <v>51</v>
      </c>
      <c r="AI9" s="417">
        <v>1.0619444444444444E-3</v>
      </c>
    </row>
    <row r="10" spans="1:35" x14ac:dyDescent="0.2">
      <c r="A10" s="72">
        <v>77</v>
      </c>
      <c r="B10" s="534" t="s">
        <v>206</v>
      </c>
      <c r="C10" s="72" t="str">
        <f t="shared" si="0"/>
        <v>simeon ouzas</v>
      </c>
      <c r="D10" s="72" t="s">
        <v>5</v>
      </c>
      <c r="E10" s="445" t="s">
        <v>367</v>
      </c>
      <c r="F10" s="445"/>
      <c r="G10" s="72" t="s">
        <v>101</v>
      </c>
      <c r="H10" s="167" t="str">
        <f t="shared" si="1"/>
        <v/>
      </c>
      <c r="I10" s="167" t="str">
        <f t="shared" si="1"/>
        <v/>
      </c>
      <c r="J10" s="167" t="str">
        <f t="shared" si="1"/>
        <v/>
      </c>
      <c r="K10" s="167" t="str">
        <f t="shared" si="1"/>
        <v/>
      </c>
      <c r="L10" s="167" t="str">
        <f t="shared" si="1"/>
        <v/>
      </c>
      <c r="M10" s="167" t="str">
        <f t="shared" si="1"/>
        <v/>
      </c>
      <c r="N10" s="167" t="str">
        <f t="shared" si="1"/>
        <v/>
      </c>
      <c r="O10" s="167" t="str">
        <f t="shared" si="1"/>
        <v/>
      </c>
      <c r="P10" s="167" t="str">
        <f t="shared" si="1"/>
        <v/>
      </c>
      <c r="Q10" s="167" t="str">
        <f t="shared" si="1"/>
        <v/>
      </c>
      <c r="R10" s="167" t="str">
        <f t="shared" si="1"/>
        <v/>
      </c>
      <c r="S10" s="167">
        <f t="shared" si="1"/>
        <v>100</v>
      </c>
      <c r="T10" s="177" t="str">
        <f t="shared" si="1"/>
        <v/>
      </c>
      <c r="U10" s="532">
        <f t="shared" si="2"/>
        <v>100</v>
      </c>
      <c r="V10" s="119">
        <f t="shared" si="3"/>
        <v>0</v>
      </c>
      <c r="W10" s="107">
        <f t="shared" si="4"/>
        <v>95.12</v>
      </c>
      <c r="X10" s="131">
        <f t="shared" si="11"/>
        <v>0.15699999999999648</v>
      </c>
      <c r="Y10" s="70">
        <f t="shared" si="10"/>
        <v>5</v>
      </c>
      <c r="Z10" s="120">
        <f t="shared" si="6"/>
        <v>1</v>
      </c>
      <c r="AA10" s="120">
        <f t="shared" si="7"/>
        <v>2</v>
      </c>
      <c r="AB10" s="120">
        <f>IF($AA10="n/a","",IFERROR(COUNTIF($AA$2:$AA10,"="&amp;AA10),""))</f>
        <v>1</v>
      </c>
      <c r="AC10" s="120">
        <f>COUNTIF($Z$2:Z9,"&lt;"&amp;Z10)</f>
        <v>0</v>
      </c>
      <c r="AD10" s="130">
        <f t="shared" si="8"/>
        <v>100</v>
      </c>
      <c r="AE10" s="133">
        <f t="shared" si="9"/>
        <v>105</v>
      </c>
      <c r="AG10" s="172" t="s">
        <v>41</v>
      </c>
      <c r="AH10" s="401" t="s">
        <v>71</v>
      </c>
      <c r="AI10" s="402">
        <v>1.0375810185185186E-3</v>
      </c>
    </row>
    <row r="11" spans="1:35" x14ac:dyDescent="0.2">
      <c r="A11" s="72">
        <v>119</v>
      </c>
      <c r="B11" s="534" t="s">
        <v>197</v>
      </c>
      <c r="C11" s="72" t="str">
        <f t="shared" si="0"/>
        <v>peter dannock</v>
      </c>
      <c r="D11" s="72" t="s">
        <v>21</v>
      </c>
      <c r="E11" s="445" t="s">
        <v>368</v>
      </c>
      <c r="F11" s="445"/>
      <c r="G11" s="72" t="s">
        <v>364</v>
      </c>
      <c r="H11" s="167" t="str">
        <f t="shared" si="1"/>
        <v/>
      </c>
      <c r="I11" s="167" t="str">
        <f t="shared" si="1"/>
        <v/>
      </c>
      <c r="J11" s="167" t="str">
        <f t="shared" si="1"/>
        <v/>
      </c>
      <c r="K11" s="167" t="str">
        <f t="shared" si="1"/>
        <v/>
      </c>
      <c r="L11" s="167" t="str">
        <f t="shared" si="1"/>
        <v/>
      </c>
      <c r="M11" s="167" t="str">
        <f t="shared" si="1"/>
        <v/>
      </c>
      <c r="N11" s="167" t="str">
        <f t="shared" si="1"/>
        <v/>
      </c>
      <c r="O11" s="167" t="str">
        <f t="shared" si="1"/>
        <v/>
      </c>
      <c r="P11" s="167" t="str">
        <f t="shared" si="1"/>
        <v/>
      </c>
      <c r="Q11" s="167">
        <f t="shared" si="1"/>
        <v>75</v>
      </c>
      <c r="R11" s="167" t="str">
        <f t="shared" si="1"/>
        <v/>
      </c>
      <c r="S11" s="167" t="str">
        <f t="shared" si="1"/>
        <v/>
      </c>
      <c r="T11" s="177" t="str">
        <f t="shared" si="1"/>
        <v/>
      </c>
      <c r="U11" s="532">
        <f t="shared" si="2"/>
        <v>75</v>
      </c>
      <c r="V11" s="119">
        <f t="shared" si="3"/>
        <v>-15</v>
      </c>
      <c r="W11" s="107">
        <f t="shared" si="4"/>
        <v>94.348000000000013</v>
      </c>
      <c r="X11" s="131">
        <f t="shared" si="11"/>
        <v>1.4479999999999933</v>
      </c>
      <c r="Y11" s="70">
        <f t="shared" si="10"/>
        <v>-5</v>
      </c>
      <c r="Z11" s="120">
        <f t="shared" si="6"/>
        <v>2</v>
      </c>
      <c r="AA11" s="120">
        <f t="shared" si="7"/>
        <v>4</v>
      </c>
      <c r="AB11" s="120">
        <f>IF($AA11="n/a","",IFERROR(COUNTIF($AA$2:$AA11,"="&amp;AA11),""))</f>
        <v>2</v>
      </c>
      <c r="AC11" s="120">
        <f>COUNTIF($Z$2:Z10,"&lt;"&amp;Z11)</f>
        <v>1</v>
      </c>
      <c r="AD11" s="130">
        <f t="shared" si="8"/>
        <v>60</v>
      </c>
      <c r="AE11" s="133">
        <f t="shared" si="9"/>
        <v>55</v>
      </c>
      <c r="AG11" s="173" t="s">
        <v>42</v>
      </c>
      <c r="AH11" s="403" t="s">
        <v>93</v>
      </c>
      <c r="AI11" s="404">
        <v>1.0033449074074074E-3</v>
      </c>
    </row>
    <row r="12" spans="1:35" x14ac:dyDescent="0.2">
      <c r="A12" s="72">
        <v>141</v>
      </c>
      <c r="B12" s="534" t="s">
        <v>204</v>
      </c>
      <c r="C12" s="72" t="str">
        <f t="shared" si="0"/>
        <v>max lloyd</v>
      </c>
      <c r="D12" s="72" t="s">
        <v>21</v>
      </c>
      <c r="E12" s="445" t="s">
        <v>369</v>
      </c>
      <c r="F12" s="445"/>
      <c r="G12" s="72" t="s">
        <v>362</v>
      </c>
      <c r="H12" s="167" t="str">
        <f t="shared" si="1"/>
        <v/>
      </c>
      <c r="I12" s="167" t="str">
        <f t="shared" si="1"/>
        <v/>
      </c>
      <c r="J12" s="167" t="str">
        <f t="shared" si="1"/>
        <v/>
      </c>
      <c r="K12" s="167" t="str">
        <f t="shared" si="1"/>
        <v/>
      </c>
      <c r="L12" s="167" t="str">
        <f t="shared" si="1"/>
        <v/>
      </c>
      <c r="M12" s="167" t="str">
        <f t="shared" si="1"/>
        <v/>
      </c>
      <c r="N12" s="167" t="str">
        <f t="shared" si="1"/>
        <v/>
      </c>
      <c r="O12" s="167" t="str">
        <f t="shared" si="1"/>
        <v/>
      </c>
      <c r="P12" s="167" t="str">
        <f t="shared" si="1"/>
        <v/>
      </c>
      <c r="Q12" s="167">
        <f t="shared" si="1"/>
        <v>60</v>
      </c>
      <c r="R12" s="167" t="str">
        <f t="shared" si="1"/>
        <v/>
      </c>
      <c r="S12" s="167" t="str">
        <f t="shared" si="1"/>
        <v/>
      </c>
      <c r="T12" s="177" t="str">
        <f t="shared" si="1"/>
        <v/>
      </c>
      <c r="U12" s="532">
        <f t="shared" si="2"/>
        <v>60</v>
      </c>
      <c r="V12" s="119">
        <f t="shared" si="3"/>
        <v>-15</v>
      </c>
      <c r="W12" s="107">
        <f t="shared" si="4"/>
        <v>94.348000000000013</v>
      </c>
      <c r="X12" s="131">
        <f t="shared" si="11"/>
        <v>1.9969999999999999</v>
      </c>
      <c r="Y12" s="70">
        <f t="shared" si="10"/>
        <v>-5</v>
      </c>
      <c r="Z12" s="120">
        <f t="shared" si="6"/>
        <v>2</v>
      </c>
      <c r="AA12" s="120">
        <f t="shared" si="7"/>
        <v>4</v>
      </c>
      <c r="AB12" s="120">
        <f>IF($AA12="n/a","",IFERROR(COUNTIF($AA$2:$AA12,"="&amp;AA12),""))</f>
        <v>3</v>
      </c>
      <c r="AC12" s="120">
        <f>COUNTIF($Z$2:Z11,"&lt;"&amp;Z12)</f>
        <v>1</v>
      </c>
      <c r="AD12" s="130">
        <f t="shared" si="8"/>
        <v>45</v>
      </c>
      <c r="AE12" s="133">
        <f t="shared" si="9"/>
        <v>40</v>
      </c>
      <c r="AG12" s="174" t="s">
        <v>16</v>
      </c>
      <c r="AH12" s="405" t="s">
        <v>71</v>
      </c>
      <c r="AI12" s="406">
        <v>9.9707175925925918E-4</v>
      </c>
    </row>
    <row r="13" spans="1:35" x14ac:dyDescent="0.2">
      <c r="A13" s="72">
        <v>98</v>
      </c>
      <c r="B13" s="534" t="s">
        <v>326</v>
      </c>
      <c r="C13" s="72" t="str">
        <f t="shared" si="0"/>
        <v>simon acfield</v>
      </c>
      <c r="D13" s="72" t="s">
        <v>41</v>
      </c>
      <c r="E13" s="445" t="s">
        <v>370</v>
      </c>
      <c r="F13" s="445"/>
      <c r="G13" s="72" t="s">
        <v>223</v>
      </c>
      <c r="H13" s="167" t="str">
        <f t="shared" si="1"/>
        <v/>
      </c>
      <c r="I13" s="167" t="str">
        <f t="shared" si="1"/>
        <v/>
      </c>
      <c r="J13" s="167" t="str">
        <f t="shared" si="1"/>
        <v/>
      </c>
      <c r="K13" s="167" t="str">
        <f t="shared" si="1"/>
        <v/>
      </c>
      <c r="L13" s="167">
        <f t="shared" si="1"/>
        <v>60</v>
      </c>
      <c r="M13" s="167" t="str">
        <f t="shared" si="1"/>
        <v/>
      </c>
      <c r="N13" s="167" t="str">
        <f t="shared" si="1"/>
        <v/>
      </c>
      <c r="O13" s="167" t="str">
        <f t="shared" si="1"/>
        <v/>
      </c>
      <c r="P13" s="167" t="str">
        <f t="shared" si="1"/>
        <v/>
      </c>
      <c r="Q13" s="167" t="str">
        <f t="shared" si="1"/>
        <v/>
      </c>
      <c r="R13" s="167" t="str">
        <f t="shared" si="1"/>
        <v/>
      </c>
      <c r="S13" s="167" t="str">
        <f t="shared" si="1"/>
        <v/>
      </c>
      <c r="T13" s="177" t="str">
        <f t="shared" si="1"/>
        <v/>
      </c>
      <c r="U13" s="532">
        <f t="shared" si="2"/>
        <v>60</v>
      </c>
      <c r="V13" s="119">
        <f t="shared" si="3"/>
        <v>-45</v>
      </c>
      <c r="W13" s="107">
        <f t="shared" si="4"/>
        <v>89.647000000000006</v>
      </c>
      <c r="X13" s="131">
        <f t="shared" si="11"/>
        <v>6.7869999999999919</v>
      </c>
      <c r="Y13" s="70">
        <f t="shared" si="10"/>
        <v>-10</v>
      </c>
      <c r="Z13" s="120">
        <f t="shared" si="6"/>
        <v>5</v>
      </c>
      <c r="AA13" s="120">
        <f t="shared" si="7"/>
        <v>9</v>
      </c>
      <c r="AB13" s="120">
        <f>IF($AA13="n/a","",IFERROR(COUNTIF($AA$2:$AA13,"="&amp;AA13),""))</f>
        <v>3</v>
      </c>
      <c r="AC13" s="120">
        <f>COUNTIF($Z$2:Z12,"&lt;"&amp;Z13)</f>
        <v>5</v>
      </c>
      <c r="AD13" s="130">
        <f t="shared" si="8"/>
        <v>15</v>
      </c>
      <c r="AE13" s="133">
        <f t="shared" si="9"/>
        <v>5</v>
      </c>
      <c r="AG13" s="175" t="s">
        <v>13</v>
      </c>
      <c r="AH13" s="56" t="s">
        <v>54</v>
      </c>
      <c r="AI13" s="407">
        <v>9.8364583333333333E-4</v>
      </c>
    </row>
    <row r="14" spans="1:35" ht="13.5" thickBot="1" x14ac:dyDescent="0.25">
      <c r="A14" s="72">
        <v>112</v>
      </c>
      <c r="B14" s="534" t="s">
        <v>201</v>
      </c>
      <c r="C14" s="72" t="str">
        <f t="shared" si="0"/>
        <v>ian vague</v>
      </c>
      <c r="D14" s="72" t="s">
        <v>124</v>
      </c>
      <c r="E14" s="445" t="s">
        <v>371</v>
      </c>
      <c r="F14" s="445"/>
      <c r="G14" s="72" t="s">
        <v>223</v>
      </c>
      <c r="H14" s="273" t="str">
        <f t="shared" si="1"/>
        <v/>
      </c>
      <c r="I14" s="273" t="str">
        <f t="shared" si="1"/>
        <v/>
      </c>
      <c r="J14" s="273" t="str">
        <f t="shared" si="1"/>
        <v/>
      </c>
      <c r="K14" s="273" t="str">
        <f t="shared" si="1"/>
        <v/>
      </c>
      <c r="L14" s="273" t="str">
        <f t="shared" si="1"/>
        <v/>
      </c>
      <c r="M14" s="273" t="str">
        <f t="shared" si="1"/>
        <v/>
      </c>
      <c r="N14" s="273">
        <f t="shared" si="1"/>
        <v>75</v>
      </c>
      <c r="O14" s="273" t="str">
        <f t="shared" si="1"/>
        <v/>
      </c>
      <c r="P14" s="273" t="str">
        <f t="shared" si="1"/>
        <v/>
      </c>
      <c r="Q14" s="273" t="str">
        <f t="shared" si="1"/>
        <v/>
      </c>
      <c r="R14" s="273" t="str">
        <f t="shared" si="1"/>
        <v/>
      </c>
      <c r="S14" s="273" t="str">
        <f t="shared" si="1"/>
        <v/>
      </c>
      <c r="T14" s="274" t="str">
        <f t="shared" si="1"/>
        <v/>
      </c>
      <c r="U14" s="532">
        <f t="shared" si="2"/>
        <v>75</v>
      </c>
      <c r="V14" s="119">
        <f t="shared" si="3"/>
        <v>-60</v>
      </c>
      <c r="W14" s="107">
        <f t="shared" si="4"/>
        <v>91.527999999999992</v>
      </c>
      <c r="X14" s="131">
        <f t="shared" si="11"/>
        <v>5.5060000000000002</v>
      </c>
      <c r="Y14" s="70">
        <f t="shared" si="10"/>
        <v>-10</v>
      </c>
      <c r="Z14" s="120">
        <f t="shared" si="6"/>
        <v>4</v>
      </c>
      <c r="AA14" s="120">
        <f t="shared" si="7"/>
        <v>7</v>
      </c>
      <c r="AB14" s="120">
        <f>IF($AA14="n/a","",IFERROR(COUNTIF($AA$2:$AA14,"="&amp;AA14),""))</f>
        <v>2</v>
      </c>
      <c r="AC14" s="120">
        <f>COUNTIF($Z$2:Z13,"&lt;"&amp;Z14)</f>
        <v>4</v>
      </c>
      <c r="AD14" s="130">
        <f t="shared" si="8"/>
        <v>15</v>
      </c>
      <c r="AE14" s="133">
        <f t="shared" si="9"/>
        <v>5</v>
      </c>
      <c r="AG14" s="176" t="s">
        <v>14</v>
      </c>
      <c r="AH14" s="408" t="s">
        <v>81</v>
      </c>
      <c r="AI14" s="409">
        <v>9.4504629629629626E-4</v>
      </c>
    </row>
    <row r="15" spans="1:35" x14ac:dyDescent="0.2">
      <c r="A15" s="72">
        <v>68</v>
      </c>
      <c r="B15" s="534" t="s">
        <v>216</v>
      </c>
      <c r="C15" s="72" t="str">
        <f t="shared" si="0"/>
        <v>craig girvan</v>
      </c>
      <c r="D15" s="72" t="s">
        <v>124</v>
      </c>
      <c r="E15" s="445" t="s">
        <v>372</v>
      </c>
      <c r="F15" s="445"/>
      <c r="G15" s="72" t="s">
        <v>203</v>
      </c>
      <c r="H15" s="167" t="str">
        <f t="shared" si="1"/>
        <v/>
      </c>
      <c r="I15" s="167" t="str">
        <f t="shared" si="1"/>
        <v/>
      </c>
      <c r="J15" s="167" t="str">
        <f t="shared" si="1"/>
        <v/>
      </c>
      <c r="K15" s="167" t="str">
        <f t="shared" si="1"/>
        <v/>
      </c>
      <c r="L15" s="167" t="str">
        <f t="shared" si="1"/>
        <v/>
      </c>
      <c r="M15" s="167" t="str">
        <f t="shared" si="1"/>
        <v/>
      </c>
      <c r="N15" s="167">
        <f t="shared" si="1"/>
        <v>60</v>
      </c>
      <c r="O15" s="167" t="str">
        <f t="shared" si="1"/>
        <v/>
      </c>
      <c r="P15" s="167" t="str">
        <f t="shared" si="1"/>
        <v/>
      </c>
      <c r="Q15" s="167" t="str">
        <f t="shared" si="1"/>
        <v/>
      </c>
      <c r="R15" s="167" t="str">
        <f t="shared" si="1"/>
        <v/>
      </c>
      <c r="S15" s="167" t="str">
        <f t="shared" si="1"/>
        <v/>
      </c>
      <c r="T15" s="177" t="str">
        <f t="shared" si="1"/>
        <v/>
      </c>
      <c r="U15" s="532">
        <f t="shared" si="2"/>
        <v>60</v>
      </c>
      <c r="V15" s="119">
        <f t="shared" si="3"/>
        <v>-45</v>
      </c>
      <c r="W15" s="107">
        <f t="shared" si="4"/>
        <v>91.527999999999992</v>
      </c>
      <c r="X15" s="131">
        <f t="shared" si="11"/>
        <v>5.8369999999999891</v>
      </c>
      <c r="Y15" s="70">
        <f t="shared" si="10"/>
        <v>-10</v>
      </c>
      <c r="Z15" s="120">
        <f t="shared" si="6"/>
        <v>4</v>
      </c>
      <c r="AA15" s="120">
        <f t="shared" si="7"/>
        <v>7</v>
      </c>
      <c r="AB15" s="120">
        <f>IF($AA15="n/a","",IFERROR(COUNTIF($AA$2:$AA15,"="&amp;AA15),""))</f>
        <v>3</v>
      </c>
      <c r="AC15" s="120">
        <f>COUNTIF($Z$2:Z14,"&lt;"&amp;Z15)</f>
        <v>4</v>
      </c>
      <c r="AD15" s="130">
        <f t="shared" si="8"/>
        <v>15</v>
      </c>
      <c r="AE15" s="133">
        <f t="shared" si="9"/>
        <v>5</v>
      </c>
    </row>
    <row r="16" spans="1:35" x14ac:dyDescent="0.2">
      <c r="A16" s="72">
        <v>26</v>
      </c>
      <c r="B16" s="534" t="s">
        <v>199</v>
      </c>
      <c r="C16" s="72" t="str">
        <f t="shared" si="0"/>
        <v>robert downes</v>
      </c>
      <c r="D16" s="72" t="s">
        <v>128</v>
      </c>
      <c r="E16" s="445" t="s">
        <v>373</v>
      </c>
      <c r="F16" s="445"/>
      <c r="G16" s="72" t="s">
        <v>105</v>
      </c>
      <c r="H16" s="167" t="str">
        <f t="shared" si="1"/>
        <v/>
      </c>
      <c r="I16" s="167" t="str">
        <f t="shared" si="1"/>
        <v/>
      </c>
      <c r="J16" s="167" t="str">
        <f t="shared" si="1"/>
        <v/>
      </c>
      <c r="K16" s="167" t="str">
        <f t="shared" si="1"/>
        <v/>
      </c>
      <c r="L16" s="167" t="str">
        <f t="shared" si="1"/>
        <v/>
      </c>
      <c r="M16" s="167">
        <f t="shared" si="1"/>
        <v>100</v>
      </c>
      <c r="N16" s="167" t="str">
        <f t="shared" si="1"/>
        <v/>
      </c>
      <c r="O16" s="167" t="str">
        <f t="shared" si="1"/>
        <v/>
      </c>
      <c r="P16" s="167" t="str">
        <f t="shared" si="1"/>
        <v/>
      </c>
      <c r="Q16" s="167" t="str">
        <f t="shared" si="1"/>
        <v/>
      </c>
      <c r="R16" s="167" t="str">
        <f t="shared" si="1"/>
        <v/>
      </c>
      <c r="S16" s="167" t="str">
        <f t="shared" si="1"/>
        <v/>
      </c>
      <c r="T16" s="177" t="str">
        <f t="shared" si="1"/>
        <v/>
      </c>
      <c r="U16" s="532">
        <f t="shared" si="2"/>
        <v>100</v>
      </c>
      <c r="V16" s="119">
        <f t="shared" si="3"/>
        <v>-70</v>
      </c>
      <c r="W16" s="107">
        <f t="shared" si="4"/>
        <v>91.751999999999995</v>
      </c>
      <c r="X16" s="131">
        <f t="shared" si="11"/>
        <v>6.2210000000000036</v>
      </c>
      <c r="Y16" s="70">
        <f t="shared" si="10"/>
        <v>-10</v>
      </c>
      <c r="Z16" s="120">
        <f t="shared" si="6"/>
        <v>4</v>
      </c>
      <c r="AA16" s="120">
        <f t="shared" si="7"/>
        <v>8</v>
      </c>
      <c r="AB16" s="120">
        <f>IF($AA16="n/a","",IFERROR(COUNTIF($AA$2:$AA16,"="&amp;AA16),""))</f>
        <v>1</v>
      </c>
      <c r="AC16" s="120">
        <f>COUNTIF($Z$2:Z15,"&lt;"&amp;Z16)</f>
        <v>4</v>
      </c>
      <c r="AD16" s="130">
        <f t="shared" si="8"/>
        <v>30</v>
      </c>
      <c r="AE16" s="133">
        <f t="shared" si="9"/>
        <v>20</v>
      </c>
    </row>
    <row r="17" spans="1:31" x14ac:dyDescent="0.2">
      <c r="A17" s="72">
        <v>205</v>
      </c>
      <c r="B17" s="534" t="s">
        <v>214</v>
      </c>
      <c r="C17" s="72" t="str">
        <f t="shared" si="0"/>
        <v>john reid</v>
      </c>
      <c r="D17" s="72" t="s">
        <v>91</v>
      </c>
      <c r="E17" s="445" t="s">
        <v>374</v>
      </c>
      <c r="F17" s="445"/>
      <c r="G17" s="72" t="s">
        <v>101</v>
      </c>
      <c r="H17" s="277" t="str">
        <f t="shared" si="1"/>
        <v/>
      </c>
      <c r="I17" s="277" t="str">
        <f t="shared" si="1"/>
        <v/>
      </c>
      <c r="J17" s="277" t="str">
        <f t="shared" si="1"/>
        <v/>
      </c>
      <c r="K17" s="277" t="str">
        <f t="shared" si="1"/>
        <v/>
      </c>
      <c r="L17" s="277" t="str">
        <f t="shared" si="1"/>
        <v/>
      </c>
      <c r="M17" s="277" t="str">
        <f t="shared" si="1"/>
        <v/>
      </c>
      <c r="N17" s="277" t="str">
        <f t="shared" si="1"/>
        <v/>
      </c>
      <c r="O17" s="277" t="str">
        <f t="shared" si="1"/>
        <v/>
      </c>
      <c r="P17" s="277" t="str">
        <f t="shared" si="1"/>
        <v/>
      </c>
      <c r="Q17" s="277" t="str">
        <f t="shared" si="1"/>
        <v/>
      </c>
      <c r="R17" s="277" t="str">
        <f t="shared" si="1"/>
        <v/>
      </c>
      <c r="S17" s="277" t="str">
        <f t="shared" si="1"/>
        <v/>
      </c>
      <c r="T17" s="278" t="str">
        <f t="shared" si="1"/>
        <v/>
      </c>
      <c r="U17" s="532">
        <f t="shared" si="2"/>
        <v>0</v>
      </c>
      <c r="V17" s="119">
        <f t="shared" si="3"/>
        <v>0</v>
      </c>
      <c r="W17" s="107" t="str">
        <f t="shared" si="4"/>
        <v/>
      </c>
      <c r="X17" s="131" t="str">
        <f t="shared" si="11"/>
        <v/>
      </c>
      <c r="Y17" s="70">
        <f t="shared" si="10"/>
        <v>0</v>
      </c>
      <c r="Z17" s="120" t="str">
        <f t="shared" si="6"/>
        <v>n/a</v>
      </c>
      <c r="AA17" s="120" t="str">
        <f t="shared" si="7"/>
        <v>n/a</v>
      </c>
      <c r="AB17" s="120" t="str">
        <f>IF($AA17="n/a","",IFERROR(COUNTIF($AA$2:$AA17,"="&amp;AA17),""))</f>
        <v/>
      </c>
      <c r="AC17" s="120">
        <f>COUNTIF($Z$2:Z16,"&lt;"&amp;Z17)</f>
        <v>0</v>
      </c>
      <c r="AD17" s="130">
        <f t="shared" si="8"/>
        <v>0</v>
      </c>
      <c r="AE17" s="133">
        <f t="shared" si="9"/>
        <v>0</v>
      </c>
    </row>
    <row r="18" spans="1:31" x14ac:dyDescent="0.2">
      <c r="A18" s="72">
        <v>199</v>
      </c>
      <c r="B18" s="534" t="s">
        <v>210</v>
      </c>
      <c r="C18" s="72" t="str">
        <f t="shared" si="0"/>
        <v>adrian zadro</v>
      </c>
      <c r="D18" s="72" t="s">
        <v>5</v>
      </c>
      <c r="E18" s="445" t="s">
        <v>375</v>
      </c>
      <c r="F18" s="445"/>
      <c r="G18" s="72" t="s">
        <v>364</v>
      </c>
      <c r="H18" s="167" t="str">
        <f t="shared" ref="H18:T28" si="12">IF($D18=H$1,$U18,"")</f>
        <v/>
      </c>
      <c r="I18" s="167" t="str">
        <f t="shared" si="12"/>
        <v/>
      </c>
      <c r="J18" s="167" t="str">
        <f t="shared" si="12"/>
        <v/>
      </c>
      <c r="K18" s="167" t="str">
        <f t="shared" si="12"/>
        <v/>
      </c>
      <c r="L18" s="167" t="str">
        <f t="shared" si="12"/>
        <v/>
      </c>
      <c r="M18" s="167" t="str">
        <f t="shared" si="12"/>
        <v/>
      </c>
      <c r="N18" s="167" t="str">
        <f t="shared" si="12"/>
        <v/>
      </c>
      <c r="O18" s="167" t="str">
        <f t="shared" si="12"/>
        <v/>
      </c>
      <c r="P18" s="167" t="str">
        <f t="shared" si="12"/>
        <v/>
      </c>
      <c r="Q18" s="167" t="str">
        <f t="shared" si="12"/>
        <v/>
      </c>
      <c r="R18" s="167" t="str">
        <f t="shared" si="12"/>
        <v/>
      </c>
      <c r="S18" s="167">
        <f t="shared" si="12"/>
        <v>75</v>
      </c>
      <c r="T18" s="177" t="str">
        <f t="shared" si="12"/>
        <v/>
      </c>
      <c r="U18" s="532">
        <f t="shared" si="2"/>
        <v>75</v>
      </c>
      <c r="V18" s="119">
        <f t="shared" si="3"/>
        <v>0</v>
      </c>
      <c r="W18" s="107">
        <f t="shared" si="4"/>
        <v>95.12</v>
      </c>
      <c r="X18" s="131">
        <f t="shared" si="11"/>
        <v>3.5379999999999825</v>
      </c>
      <c r="Y18" s="70">
        <f t="shared" si="10"/>
        <v>-10</v>
      </c>
      <c r="Z18" s="120">
        <f t="shared" si="6"/>
        <v>1</v>
      </c>
      <c r="AA18" s="120">
        <f t="shared" si="7"/>
        <v>2</v>
      </c>
      <c r="AB18" s="120">
        <f>IF($AA18="n/a","",IFERROR(COUNTIF($AA$2:$AA18,"="&amp;AA18),""))</f>
        <v>2</v>
      </c>
      <c r="AC18" s="120">
        <f>COUNTIF($Z$2:Z17,"&lt;"&amp;Z18)</f>
        <v>0</v>
      </c>
      <c r="AD18" s="130">
        <f t="shared" si="8"/>
        <v>75</v>
      </c>
      <c r="AE18" s="133">
        <f t="shared" si="9"/>
        <v>65</v>
      </c>
    </row>
    <row r="19" spans="1:31" x14ac:dyDescent="0.2">
      <c r="A19" s="72">
        <v>241</v>
      </c>
      <c r="B19" s="534" t="s">
        <v>221</v>
      </c>
      <c r="C19" s="72" t="str">
        <f t="shared" si="0"/>
        <v>john downes</v>
      </c>
      <c r="D19" s="72" t="s">
        <v>5</v>
      </c>
      <c r="E19" s="445" t="s">
        <v>376</v>
      </c>
      <c r="F19" s="445"/>
      <c r="G19" s="72" t="s">
        <v>203</v>
      </c>
      <c r="H19" s="167" t="str">
        <f t="shared" si="12"/>
        <v/>
      </c>
      <c r="I19" s="167" t="str">
        <f t="shared" si="12"/>
        <v/>
      </c>
      <c r="J19" s="167" t="str">
        <f t="shared" si="12"/>
        <v/>
      </c>
      <c r="K19" s="167" t="str">
        <f t="shared" si="12"/>
        <v/>
      </c>
      <c r="L19" s="167" t="str">
        <f t="shared" si="12"/>
        <v/>
      </c>
      <c r="M19" s="167" t="str">
        <f t="shared" si="12"/>
        <v/>
      </c>
      <c r="N19" s="167" t="str">
        <f t="shared" si="12"/>
        <v/>
      </c>
      <c r="O19" s="167" t="str">
        <f t="shared" si="12"/>
        <v/>
      </c>
      <c r="P19" s="167" t="str">
        <f t="shared" si="12"/>
        <v/>
      </c>
      <c r="Q19" s="167" t="str">
        <f t="shared" si="12"/>
        <v/>
      </c>
      <c r="R19" s="167" t="str">
        <f t="shared" si="12"/>
        <v/>
      </c>
      <c r="S19" s="167">
        <f t="shared" si="12"/>
        <v>60</v>
      </c>
      <c r="T19" s="177" t="str">
        <f t="shared" si="12"/>
        <v/>
      </c>
      <c r="U19" s="532">
        <f t="shared" si="2"/>
        <v>60</v>
      </c>
      <c r="V19" s="119">
        <f t="shared" si="3"/>
        <v>0</v>
      </c>
      <c r="W19" s="107">
        <f t="shared" si="4"/>
        <v>95.12</v>
      </c>
      <c r="X19" s="131">
        <f t="shared" si="11"/>
        <v>4.1049999999999898</v>
      </c>
      <c r="Y19" s="70">
        <f t="shared" si="10"/>
        <v>-10</v>
      </c>
      <c r="Z19" s="120">
        <f t="shared" si="6"/>
        <v>1</v>
      </c>
      <c r="AA19" s="120">
        <f t="shared" si="7"/>
        <v>2</v>
      </c>
      <c r="AB19" s="120">
        <f>IF($AA19="n/a","",IFERROR(COUNTIF($AA$2:$AA19,"="&amp;AA19),""))</f>
        <v>3</v>
      </c>
      <c r="AC19" s="120">
        <f>COUNTIF($Z$2:Z18,"&lt;"&amp;Z19)</f>
        <v>0</v>
      </c>
      <c r="AD19" s="130">
        <f t="shared" si="8"/>
        <v>60</v>
      </c>
      <c r="AE19" s="133">
        <f t="shared" si="9"/>
        <v>50</v>
      </c>
    </row>
    <row r="20" spans="1:31" x14ac:dyDescent="0.2">
      <c r="A20" s="72">
        <v>401</v>
      </c>
      <c r="B20" s="534" t="s">
        <v>224</v>
      </c>
      <c r="C20" s="72" t="str">
        <f t="shared" si="0"/>
        <v>peter whitaker</v>
      </c>
      <c r="D20" s="72" t="s">
        <v>91</v>
      </c>
      <c r="E20" s="445" t="s">
        <v>377</v>
      </c>
      <c r="F20" s="445"/>
      <c r="G20" s="72" t="s">
        <v>203</v>
      </c>
      <c r="H20" s="167" t="str">
        <f t="shared" si="12"/>
        <v/>
      </c>
      <c r="I20" s="167" t="str">
        <f t="shared" si="12"/>
        <v/>
      </c>
      <c r="J20" s="167" t="str">
        <f t="shared" si="12"/>
        <v/>
      </c>
      <c r="K20" s="167" t="str">
        <f t="shared" si="12"/>
        <v/>
      </c>
      <c r="L20" s="167" t="str">
        <f t="shared" si="12"/>
        <v/>
      </c>
      <c r="M20" s="167" t="str">
        <f t="shared" si="12"/>
        <v/>
      </c>
      <c r="N20" s="167" t="str">
        <f t="shared" si="12"/>
        <v/>
      </c>
      <c r="O20" s="167" t="str">
        <f t="shared" si="12"/>
        <v/>
      </c>
      <c r="P20" s="167" t="str">
        <f t="shared" si="12"/>
        <v/>
      </c>
      <c r="Q20" s="167" t="str">
        <f t="shared" si="12"/>
        <v/>
      </c>
      <c r="R20" s="167" t="str">
        <f t="shared" si="12"/>
        <v/>
      </c>
      <c r="S20" s="167" t="str">
        <f t="shared" si="12"/>
        <v/>
      </c>
      <c r="T20" s="177" t="str">
        <f t="shared" si="12"/>
        <v/>
      </c>
      <c r="U20" s="532">
        <f t="shared" si="2"/>
        <v>0</v>
      </c>
      <c r="V20" s="119">
        <f t="shared" si="3"/>
        <v>0</v>
      </c>
      <c r="W20" s="107" t="str">
        <f t="shared" si="4"/>
        <v/>
      </c>
      <c r="X20" s="131" t="str">
        <f t="shared" si="11"/>
        <v/>
      </c>
      <c r="Y20" s="70">
        <f t="shared" si="10"/>
        <v>0</v>
      </c>
      <c r="Z20" s="120" t="str">
        <f t="shared" si="6"/>
        <v>n/a</v>
      </c>
      <c r="AA20" s="120" t="str">
        <f t="shared" si="7"/>
        <v>n/a</v>
      </c>
      <c r="AB20" s="120" t="str">
        <f>IF($AA20="n/a","",IFERROR(COUNTIF($AA$2:$AA20,"="&amp;AA20),""))</f>
        <v/>
      </c>
      <c r="AC20" s="120">
        <f>COUNTIF($Z$2:Z19,"&lt;"&amp;Z20)</f>
        <v>0</v>
      </c>
      <c r="AD20" s="130">
        <f t="shared" si="8"/>
        <v>0</v>
      </c>
      <c r="AE20" s="133">
        <f t="shared" si="9"/>
        <v>0</v>
      </c>
    </row>
    <row r="21" spans="1:31" x14ac:dyDescent="0.2">
      <c r="A21" s="72">
        <v>36</v>
      </c>
      <c r="B21" s="534" t="s">
        <v>378</v>
      </c>
      <c r="C21" s="72" t="str">
        <f t="shared" si="0"/>
        <v>damon hunter</v>
      </c>
      <c r="D21" s="72" t="s">
        <v>91</v>
      </c>
      <c r="E21" s="445" t="s">
        <v>379</v>
      </c>
      <c r="F21" s="445"/>
      <c r="G21" s="72" t="s">
        <v>101</v>
      </c>
      <c r="H21" s="167" t="str">
        <f t="shared" si="12"/>
        <v/>
      </c>
      <c r="I21" s="167" t="str">
        <f t="shared" si="12"/>
        <v/>
      </c>
      <c r="J21" s="167" t="str">
        <f t="shared" si="12"/>
        <v/>
      </c>
      <c r="K21" s="167" t="str">
        <f t="shared" si="12"/>
        <v/>
      </c>
      <c r="L21" s="167" t="str">
        <f t="shared" si="12"/>
        <v/>
      </c>
      <c r="M21" s="167" t="str">
        <f t="shared" si="12"/>
        <v/>
      </c>
      <c r="N21" s="167" t="str">
        <f t="shared" si="12"/>
        <v/>
      </c>
      <c r="O21" s="167" t="str">
        <f t="shared" si="12"/>
        <v/>
      </c>
      <c r="P21" s="167" t="str">
        <f t="shared" si="12"/>
        <v/>
      </c>
      <c r="Q21" s="167" t="str">
        <f t="shared" si="12"/>
        <v/>
      </c>
      <c r="R21" s="167" t="str">
        <f t="shared" si="12"/>
        <v/>
      </c>
      <c r="S21" s="167" t="str">
        <f t="shared" si="12"/>
        <v/>
      </c>
      <c r="T21" s="177" t="str">
        <f t="shared" si="12"/>
        <v/>
      </c>
      <c r="U21" s="532">
        <f t="shared" si="2"/>
        <v>0</v>
      </c>
      <c r="V21" s="119">
        <f t="shared" si="3"/>
        <v>0</v>
      </c>
      <c r="W21" s="107" t="str">
        <f t="shared" si="4"/>
        <v/>
      </c>
      <c r="X21" s="131" t="str">
        <f t="shared" si="11"/>
        <v/>
      </c>
      <c r="Y21" s="70">
        <f t="shared" si="10"/>
        <v>0</v>
      </c>
      <c r="Z21" s="120" t="str">
        <f t="shared" si="6"/>
        <v>n/a</v>
      </c>
      <c r="AA21" s="120" t="str">
        <f t="shared" si="7"/>
        <v>n/a</v>
      </c>
      <c r="AB21" s="120" t="str">
        <f>IF($AA21="n/a","",IFERROR(COUNTIF($AA$2:$AA21,"="&amp;AA21),""))</f>
        <v/>
      </c>
      <c r="AC21" s="120">
        <f>COUNTIF($Z$2:Z20,"&lt;"&amp;Z21)</f>
        <v>0</v>
      </c>
      <c r="AD21" s="130">
        <f t="shared" si="8"/>
        <v>0</v>
      </c>
      <c r="AE21" s="133">
        <f t="shared" si="9"/>
        <v>0</v>
      </c>
    </row>
    <row r="22" spans="1:31" x14ac:dyDescent="0.2">
      <c r="A22" s="72">
        <v>56</v>
      </c>
      <c r="B22" s="534" t="s">
        <v>226</v>
      </c>
      <c r="C22" s="72" t="str">
        <f t="shared" si="0"/>
        <v>john mcbreen</v>
      </c>
      <c r="D22" s="72" t="s">
        <v>128</v>
      </c>
      <c r="E22" s="445" t="s">
        <v>380</v>
      </c>
      <c r="F22" s="445"/>
      <c r="G22" s="72" t="s">
        <v>223</v>
      </c>
      <c r="H22" s="273" t="str">
        <f t="shared" si="12"/>
        <v/>
      </c>
      <c r="I22" s="273" t="str">
        <f t="shared" si="12"/>
        <v/>
      </c>
      <c r="J22" s="273" t="str">
        <f t="shared" si="12"/>
        <v/>
      </c>
      <c r="K22" s="273" t="str">
        <f t="shared" si="12"/>
        <v/>
      </c>
      <c r="L22" s="273" t="str">
        <f t="shared" si="12"/>
        <v/>
      </c>
      <c r="M22" s="273">
        <f t="shared" si="12"/>
        <v>75</v>
      </c>
      <c r="N22" s="273" t="str">
        <f t="shared" si="12"/>
        <v/>
      </c>
      <c r="O22" s="273" t="str">
        <f t="shared" si="12"/>
        <v/>
      </c>
      <c r="P22" s="273" t="str">
        <f t="shared" si="12"/>
        <v/>
      </c>
      <c r="Q22" s="273" t="str">
        <f t="shared" si="12"/>
        <v/>
      </c>
      <c r="R22" s="273" t="str">
        <f t="shared" si="12"/>
        <v/>
      </c>
      <c r="S22" s="273" t="str">
        <f t="shared" si="12"/>
        <v/>
      </c>
      <c r="T22" s="274" t="str">
        <f t="shared" si="12"/>
        <v/>
      </c>
      <c r="U22" s="532">
        <f t="shared" si="2"/>
        <v>75</v>
      </c>
      <c r="V22" s="119">
        <f t="shared" si="3"/>
        <v>-60</v>
      </c>
      <c r="W22" s="107">
        <f t="shared" si="4"/>
        <v>91.751999999999995</v>
      </c>
      <c r="X22" s="131">
        <f t="shared" si="11"/>
        <v>8.8169999999999931</v>
      </c>
      <c r="Y22" s="70">
        <f t="shared" si="10"/>
        <v>-10</v>
      </c>
      <c r="Z22" s="120">
        <f t="shared" si="6"/>
        <v>4</v>
      </c>
      <c r="AA22" s="120">
        <f t="shared" si="7"/>
        <v>8</v>
      </c>
      <c r="AB22" s="120">
        <f>IF($AA22="n/a","",IFERROR(COUNTIF($AA$2:$AA22,"="&amp;AA22),""))</f>
        <v>2</v>
      </c>
      <c r="AC22" s="120">
        <f>COUNTIF($Z$2:Z20,"&lt;"&amp;Z22)</f>
        <v>6</v>
      </c>
      <c r="AD22" s="130">
        <f t="shared" si="8"/>
        <v>15</v>
      </c>
      <c r="AE22" s="133">
        <f t="shared" si="9"/>
        <v>5</v>
      </c>
    </row>
    <row r="23" spans="1:31" x14ac:dyDescent="0.2">
      <c r="A23" s="72">
        <v>17</v>
      </c>
      <c r="B23" s="534" t="s">
        <v>381</v>
      </c>
      <c r="C23" s="72" t="str">
        <f t="shared" si="0"/>
        <v>travis abreu</v>
      </c>
      <c r="D23" s="72" t="s">
        <v>91</v>
      </c>
      <c r="E23" s="445" t="s">
        <v>382</v>
      </c>
      <c r="F23" s="445"/>
      <c r="G23" s="72" t="s">
        <v>203</v>
      </c>
      <c r="H23" s="273" t="str">
        <f t="shared" si="12"/>
        <v/>
      </c>
      <c r="I23" s="273" t="str">
        <f t="shared" si="12"/>
        <v/>
      </c>
      <c r="J23" s="273" t="str">
        <f t="shared" si="12"/>
        <v/>
      </c>
      <c r="K23" s="273" t="str">
        <f t="shared" si="12"/>
        <v/>
      </c>
      <c r="L23" s="273" t="str">
        <f t="shared" si="12"/>
        <v/>
      </c>
      <c r="M23" s="273" t="str">
        <f t="shared" si="12"/>
        <v/>
      </c>
      <c r="N23" s="273" t="str">
        <f t="shared" si="12"/>
        <v/>
      </c>
      <c r="O23" s="273" t="str">
        <f t="shared" si="12"/>
        <v/>
      </c>
      <c r="P23" s="273" t="str">
        <f t="shared" si="12"/>
        <v/>
      </c>
      <c r="Q23" s="273" t="str">
        <f t="shared" si="12"/>
        <v/>
      </c>
      <c r="R23" s="273" t="str">
        <f t="shared" si="12"/>
        <v/>
      </c>
      <c r="S23" s="273" t="str">
        <f t="shared" si="12"/>
        <v/>
      </c>
      <c r="T23" s="274" t="str">
        <f t="shared" si="12"/>
        <v/>
      </c>
      <c r="U23" s="532">
        <f t="shared" si="2"/>
        <v>0</v>
      </c>
      <c r="V23" s="119">
        <f t="shared" si="3"/>
        <v>0</v>
      </c>
      <c r="W23" s="107" t="str">
        <f t="shared" si="4"/>
        <v/>
      </c>
      <c r="X23" s="131" t="str">
        <f t="shared" si="11"/>
        <v/>
      </c>
      <c r="Y23" s="70">
        <f t="shared" si="10"/>
        <v>0</v>
      </c>
      <c r="Z23" s="120" t="str">
        <f t="shared" si="6"/>
        <v>n/a</v>
      </c>
      <c r="AA23" s="120" t="str">
        <f t="shared" si="7"/>
        <v>n/a</v>
      </c>
      <c r="AB23" s="120" t="str">
        <f>IF($AA23="n/a","",IFERROR(COUNTIF($AA$2:$AA23,"="&amp;AA23),""))</f>
        <v/>
      </c>
      <c r="AC23" s="120">
        <f>COUNTIF($Z$2:Z21,"&lt;"&amp;Z23)</f>
        <v>0</v>
      </c>
      <c r="AD23" s="130">
        <f t="shared" si="8"/>
        <v>0</v>
      </c>
      <c r="AE23" s="133">
        <f t="shared" si="9"/>
        <v>0</v>
      </c>
    </row>
    <row r="24" spans="1:31" x14ac:dyDescent="0.2">
      <c r="A24" s="72">
        <v>40</v>
      </c>
      <c r="B24" s="534" t="s">
        <v>233</v>
      </c>
      <c r="C24" s="72" t="str">
        <f t="shared" si="0"/>
        <v>robert mason</v>
      </c>
      <c r="D24" s="72" t="s">
        <v>3</v>
      </c>
      <c r="E24" s="445" t="s">
        <v>383</v>
      </c>
      <c r="F24" s="445"/>
      <c r="G24" s="72" t="s">
        <v>101</v>
      </c>
      <c r="H24" s="167" t="str">
        <f t="shared" si="12"/>
        <v/>
      </c>
      <c r="I24" s="167" t="str">
        <f t="shared" si="12"/>
        <v/>
      </c>
      <c r="J24" s="167" t="str">
        <f t="shared" si="12"/>
        <v/>
      </c>
      <c r="K24" s="167" t="str">
        <f t="shared" si="12"/>
        <v/>
      </c>
      <c r="L24" s="167" t="str">
        <f t="shared" si="12"/>
        <v/>
      </c>
      <c r="M24" s="167" t="str">
        <f t="shared" si="12"/>
        <v/>
      </c>
      <c r="N24" s="167" t="str">
        <f t="shared" si="12"/>
        <v/>
      </c>
      <c r="O24" s="167" t="str">
        <f t="shared" si="12"/>
        <v/>
      </c>
      <c r="P24" s="167" t="str">
        <f t="shared" si="12"/>
        <v/>
      </c>
      <c r="Q24" s="167" t="str">
        <f t="shared" si="12"/>
        <v/>
      </c>
      <c r="R24" s="167" t="str">
        <f t="shared" si="12"/>
        <v/>
      </c>
      <c r="S24" s="167" t="str">
        <f t="shared" si="12"/>
        <v/>
      </c>
      <c r="T24" s="177">
        <f t="shared" si="12"/>
        <v>100</v>
      </c>
      <c r="U24" s="532">
        <f t="shared" si="2"/>
        <v>100</v>
      </c>
      <c r="V24" s="119">
        <f t="shared" si="3"/>
        <v>0</v>
      </c>
      <c r="W24" s="107">
        <f t="shared" si="4"/>
        <v>97.106999999999999</v>
      </c>
      <c r="X24" s="131">
        <f t="shared" si="11"/>
        <v>9.6439999999999912</v>
      </c>
      <c r="Y24" s="70">
        <f t="shared" si="10"/>
        <v>-10</v>
      </c>
      <c r="Z24" s="120">
        <f t="shared" si="6"/>
        <v>1</v>
      </c>
      <c r="AA24" s="120">
        <f t="shared" si="7"/>
        <v>1</v>
      </c>
      <c r="AB24" s="120">
        <f>IF($AA24="n/a","",IFERROR(COUNTIF($AA$2:$AA24,"="&amp;AA24),""))</f>
        <v>1</v>
      </c>
      <c r="AC24" s="120">
        <f>COUNTIF($Z$2:Z23,"&lt;"&amp;Z24)</f>
        <v>0</v>
      </c>
      <c r="AD24" s="130">
        <f t="shared" si="8"/>
        <v>100</v>
      </c>
      <c r="AE24" s="133">
        <f t="shared" si="9"/>
        <v>90</v>
      </c>
    </row>
    <row r="25" spans="1:31" x14ac:dyDescent="0.2">
      <c r="A25" s="72">
        <v>4</v>
      </c>
      <c r="B25" s="534" t="s">
        <v>347</v>
      </c>
      <c r="C25" s="72" t="str">
        <f t="shared" si="0"/>
        <v>wendy miller</v>
      </c>
      <c r="D25" s="72" t="s">
        <v>91</v>
      </c>
      <c r="E25" s="445" t="s">
        <v>384</v>
      </c>
      <c r="F25" s="445"/>
      <c r="G25" s="72" t="s">
        <v>203</v>
      </c>
      <c r="H25" s="167" t="str">
        <f t="shared" si="12"/>
        <v/>
      </c>
      <c r="I25" s="167" t="str">
        <f t="shared" si="12"/>
        <v/>
      </c>
      <c r="J25" s="167" t="str">
        <f t="shared" si="12"/>
        <v/>
      </c>
      <c r="K25" s="167" t="str">
        <f t="shared" si="12"/>
        <v/>
      </c>
      <c r="L25" s="167" t="str">
        <f t="shared" si="12"/>
        <v/>
      </c>
      <c r="M25" s="167" t="str">
        <f t="shared" si="12"/>
        <v/>
      </c>
      <c r="N25" s="167" t="str">
        <f t="shared" si="12"/>
        <v/>
      </c>
      <c r="O25" s="167" t="str">
        <f t="shared" si="12"/>
        <v/>
      </c>
      <c r="P25" s="167" t="str">
        <f t="shared" si="12"/>
        <v/>
      </c>
      <c r="Q25" s="167" t="str">
        <f t="shared" si="12"/>
        <v/>
      </c>
      <c r="R25" s="167" t="str">
        <f t="shared" si="12"/>
        <v/>
      </c>
      <c r="S25" s="167" t="str">
        <f t="shared" si="12"/>
        <v/>
      </c>
      <c r="T25" s="177" t="str">
        <f t="shared" si="12"/>
        <v/>
      </c>
      <c r="U25" s="532">
        <f t="shared" si="2"/>
        <v>0</v>
      </c>
      <c r="V25" s="119">
        <f t="shared" si="3"/>
        <v>0</v>
      </c>
      <c r="W25" s="107" t="str">
        <f t="shared" si="4"/>
        <v/>
      </c>
      <c r="X25" s="131" t="str">
        <f t="shared" si="11"/>
        <v/>
      </c>
      <c r="Y25" s="70">
        <f t="shared" si="10"/>
        <v>0</v>
      </c>
      <c r="Z25" s="120" t="str">
        <f t="shared" si="6"/>
        <v>n/a</v>
      </c>
      <c r="AA25" s="120" t="str">
        <f t="shared" si="7"/>
        <v>n/a</v>
      </c>
      <c r="AB25" s="120" t="str">
        <f>IF($AA25="n/a","",IFERROR(COUNTIF($AA$2:$AA25,"="&amp;AA25),""))</f>
        <v/>
      </c>
      <c r="AC25" s="120">
        <f>COUNTIF($Z$2:Z24,"&lt;"&amp;Z25)</f>
        <v>0</v>
      </c>
      <c r="AD25" s="130">
        <f t="shared" si="8"/>
        <v>0</v>
      </c>
      <c r="AE25" s="133">
        <f t="shared" si="9"/>
        <v>0</v>
      </c>
    </row>
    <row r="26" spans="1:31" x14ac:dyDescent="0.2">
      <c r="A26" s="72">
        <v>50</v>
      </c>
      <c r="B26" s="534" t="s">
        <v>356</v>
      </c>
      <c r="C26" s="72" t="str">
        <f t="shared" si="0"/>
        <v xml:space="preserve">alan conrad </v>
      </c>
      <c r="D26" s="72" t="s">
        <v>42</v>
      </c>
      <c r="E26" s="445" t="s">
        <v>387</v>
      </c>
      <c r="F26" s="445"/>
      <c r="G26" s="72" t="s">
        <v>357</v>
      </c>
      <c r="H26" s="167" t="str">
        <f t="shared" si="12"/>
        <v/>
      </c>
      <c r="I26" s="167" t="str">
        <f t="shared" si="12"/>
        <v/>
      </c>
      <c r="J26" s="167" t="str">
        <f t="shared" si="12"/>
        <v/>
      </c>
      <c r="K26" s="167"/>
      <c r="L26" s="167" t="str">
        <f t="shared" si="12"/>
        <v/>
      </c>
      <c r="M26" s="167" t="str">
        <f t="shared" si="12"/>
        <v/>
      </c>
      <c r="N26" s="167" t="str">
        <f t="shared" si="12"/>
        <v/>
      </c>
      <c r="O26" s="167" t="str">
        <f t="shared" si="12"/>
        <v/>
      </c>
      <c r="P26" s="167" t="str">
        <f t="shared" si="12"/>
        <v/>
      </c>
      <c r="Q26" s="167" t="str">
        <f t="shared" si="12"/>
        <v/>
      </c>
      <c r="R26" s="167" t="str">
        <f t="shared" si="12"/>
        <v/>
      </c>
      <c r="S26" s="167" t="str">
        <f t="shared" si="12"/>
        <v/>
      </c>
      <c r="T26" s="177" t="str">
        <f t="shared" si="12"/>
        <v/>
      </c>
      <c r="U26" s="532">
        <v>0</v>
      </c>
      <c r="V26" s="119"/>
      <c r="W26" s="107"/>
      <c r="X26" s="131" t="str">
        <f t="shared" si="11"/>
        <v/>
      </c>
      <c r="Y26" s="70">
        <f t="shared" si="10"/>
        <v>0</v>
      </c>
      <c r="Z26" s="120">
        <f t="shared" si="6"/>
        <v>5</v>
      </c>
      <c r="AA26" s="120">
        <f t="shared" si="7"/>
        <v>10</v>
      </c>
      <c r="AB26" s="120">
        <f>IF($AA26="n/a","",IFERROR(COUNTIF($AA$2:$AA26,"="&amp;AA26),""))</f>
        <v>2</v>
      </c>
      <c r="AC26" s="120">
        <f>COUNTIF($Z$2:Z25,"&lt;"&amp;Z26)</f>
        <v>12</v>
      </c>
      <c r="AD26" s="130">
        <f t="shared" si="8"/>
        <v>15</v>
      </c>
      <c r="AE26" s="133">
        <f t="shared" si="9"/>
        <v>0</v>
      </c>
    </row>
    <row r="27" spans="1:31" x14ac:dyDescent="0.2">
      <c r="A27" s="72">
        <v>88</v>
      </c>
      <c r="B27" s="534" t="s">
        <v>358</v>
      </c>
      <c r="C27" s="72" t="str">
        <f t="shared" si="0"/>
        <v>randy stagno-navarra</v>
      </c>
      <c r="D27" s="72" t="s">
        <v>42</v>
      </c>
      <c r="E27" s="445" t="s">
        <v>387</v>
      </c>
      <c r="F27" s="445"/>
      <c r="G27" s="72" t="s">
        <v>357</v>
      </c>
      <c r="H27" s="167" t="str">
        <f t="shared" si="12"/>
        <v/>
      </c>
      <c r="I27" s="167" t="str">
        <f t="shared" si="12"/>
        <v/>
      </c>
      <c r="J27" s="167" t="str">
        <f t="shared" si="12"/>
        <v/>
      </c>
      <c r="K27" s="167"/>
      <c r="L27" s="167" t="str">
        <f t="shared" si="12"/>
        <v/>
      </c>
      <c r="M27" s="167" t="str">
        <f t="shared" si="12"/>
        <v/>
      </c>
      <c r="N27" s="167" t="str">
        <f t="shared" si="12"/>
        <v/>
      </c>
      <c r="O27" s="167" t="str">
        <f t="shared" si="12"/>
        <v/>
      </c>
      <c r="P27" s="167" t="str">
        <f t="shared" si="12"/>
        <v/>
      </c>
      <c r="Q27" s="167" t="str">
        <f t="shared" si="12"/>
        <v/>
      </c>
      <c r="R27" s="167" t="str">
        <f t="shared" si="12"/>
        <v/>
      </c>
      <c r="S27" s="167" t="str">
        <f t="shared" si="12"/>
        <v/>
      </c>
      <c r="T27" s="177" t="str">
        <f t="shared" si="12"/>
        <v/>
      </c>
      <c r="U27" s="532">
        <v>0</v>
      </c>
      <c r="V27" s="119"/>
      <c r="W27" s="107"/>
      <c r="X27" s="131" t="str">
        <f t="shared" si="11"/>
        <v/>
      </c>
      <c r="Y27" s="70">
        <f t="shared" si="10"/>
        <v>0</v>
      </c>
      <c r="Z27" s="120">
        <f t="shared" si="6"/>
        <v>5</v>
      </c>
      <c r="AA27" s="120">
        <f t="shared" si="7"/>
        <v>10</v>
      </c>
      <c r="AB27" s="120">
        <f>IF($AA27="n/a","",IFERROR(COUNTIF($AA$2:$AA27,"="&amp;AA27),""))</f>
        <v>3</v>
      </c>
      <c r="AC27" s="120">
        <f>COUNTIF($Z$2:Z26,"&lt;"&amp;Z27)</f>
        <v>12</v>
      </c>
      <c r="AD27" s="130">
        <f t="shared" si="8"/>
        <v>15</v>
      </c>
      <c r="AE27" s="133">
        <f t="shared" si="9"/>
        <v>0</v>
      </c>
    </row>
    <row r="28" spans="1:31" ht="13.5" thickBot="1" x14ac:dyDescent="0.25">
      <c r="A28" s="203"/>
      <c r="B28" s="535"/>
      <c r="C28" s="202"/>
      <c r="D28" s="202"/>
      <c r="E28" s="377"/>
      <c r="F28" s="377"/>
      <c r="G28" s="202"/>
      <c r="H28" s="180" t="str">
        <f t="shared" si="12"/>
        <v/>
      </c>
      <c r="I28" s="180" t="str">
        <f t="shared" si="12"/>
        <v/>
      </c>
      <c r="J28" s="180" t="str">
        <f t="shared" si="12"/>
        <v/>
      </c>
      <c r="K28" s="180" t="str">
        <f t="shared" si="12"/>
        <v/>
      </c>
      <c r="L28" s="180" t="str">
        <f t="shared" si="12"/>
        <v/>
      </c>
      <c r="M28" s="180" t="str">
        <f t="shared" si="12"/>
        <v/>
      </c>
      <c r="N28" s="180" t="str">
        <f t="shared" si="12"/>
        <v/>
      </c>
      <c r="O28" s="180" t="str">
        <f t="shared" si="12"/>
        <v/>
      </c>
      <c r="P28" s="180" t="str">
        <f t="shared" si="12"/>
        <v/>
      </c>
      <c r="Q28" s="180" t="str">
        <f t="shared" si="12"/>
        <v/>
      </c>
      <c r="R28" s="180" t="str">
        <f t="shared" si="12"/>
        <v/>
      </c>
      <c r="S28" s="180" t="str">
        <f t="shared" si="12"/>
        <v/>
      </c>
      <c r="T28" s="181" t="str">
        <f t="shared" si="12"/>
        <v/>
      </c>
      <c r="U28" s="533">
        <f t="shared" si="2"/>
        <v>0</v>
      </c>
      <c r="V28" s="125">
        <f t="shared" si="3"/>
        <v>0</v>
      </c>
      <c r="W28" s="108"/>
      <c r="X28" s="178"/>
      <c r="Y28" s="116">
        <f t="shared" si="10"/>
        <v>0</v>
      </c>
      <c r="Z28" s="209" t="str">
        <f t="shared" si="6"/>
        <v>n/a</v>
      </c>
      <c r="AA28" s="209" t="str">
        <f t="shared" si="7"/>
        <v>n/a</v>
      </c>
      <c r="AB28" s="209" t="str">
        <f>IF($AA28="n/a","",IFERROR(COUNTIF($AA$2:$AA28,"="&amp;AA28),""))</f>
        <v/>
      </c>
      <c r="AC28" s="209">
        <f>COUNTIF($Z$2:Z27,"&lt;"&amp;Z28)</f>
        <v>0</v>
      </c>
      <c r="AD28" s="210">
        <f t="shared" si="8"/>
        <v>0</v>
      </c>
      <c r="AE28" s="134">
        <f t="shared" si="9"/>
        <v>0</v>
      </c>
    </row>
    <row r="29" spans="1:31" ht="13.5" thickBot="1" x14ac:dyDescent="0.25">
      <c r="F29" s="115"/>
      <c r="G29" s="117" t="s">
        <v>26</v>
      </c>
      <c r="H29" s="118">
        <f t="shared" ref="H29:U29" si="13">COUNT(H2:H28)</f>
        <v>1</v>
      </c>
      <c r="I29" s="118">
        <f t="shared" si="13"/>
        <v>0</v>
      </c>
      <c r="J29" s="118">
        <f t="shared" si="13"/>
        <v>0</v>
      </c>
      <c r="K29" s="118">
        <f t="shared" si="13"/>
        <v>1</v>
      </c>
      <c r="L29" s="118">
        <f t="shared" si="13"/>
        <v>3</v>
      </c>
      <c r="M29" s="118">
        <f t="shared" si="13"/>
        <v>2</v>
      </c>
      <c r="N29" s="118">
        <f t="shared" si="13"/>
        <v>3</v>
      </c>
      <c r="O29" s="118">
        <f t="shared" si="13"/>
        <v>0</v>
      </c>
      <c r="P29" s="118">
        <f t="shared" si="13"/>
        <v>0</v>
      </c>
      <c r="Q29" s="118">
        <f t="shared" si="13"/>
        <v>3</v>
      </c>
      <c r="R29" s="118">
        <f t="shared" si="13"/>
        <v>0</v>
      </c>
      <c r="S29" s="118">
        <f t="shared" si="13"/>
        <v>3</v>
      </c>
      <c r="T29" s="118">
        <f t="shared" si="13"/>
        <v>1</v>
      </c>
      <c r="U29" s="198">
        <f t="shared" si="13"/>
        <v>27</v>
      </c>
      <c r="V29" s="135"/>
      <c r="W29" s="135"/>
      <c r="X29" s="128"/>
      <c r="Y29" s="135"/>
      <c r="Z29" s="135"/>
      <c r="AA29" s="135"/>
      <c r="AB29" s="135"/>
      <c r="AC29" s="135"/>
      <c r="AD29" s="135"/>
      <c r="AE29" s="135"/>
    </row>
    <row r="30" spans="1:31" x14ac:dyDescent="0.2">
      <c r="V30" s="8"/>
      <c r="W30" s="8"/>
      <c r="X30" s="128"/>
      <c r="Y30" s="8"/>
      <c r="Z30" s="8"/>
      <c r="AA30" s="8"/>
      <c r="AB30" s="8"/>
      <c r="AC30" s="8"/>
      <c r="AD30" s="8"/>
      <c r="AE30" s="8"/>
    </row>
    <row r="31" spans="1:31" x14ac:dyDescent="0.2">
      <c r="B31" s="536"/>
      <c r="C31" s="2"/>
      <c r="D31" s="73"/>
      <c r="V31" s="73"/>
      <c r="Z31" s="73"/>
      <c r="AA31" s="73"/>
      <c r="AB31" s="73"/>
      <c r="AC31" s="73"/>
      <c r="AD31" s="73"/>
    </row>
    <row r="34" spans="8:8" x14ac:dyDescent="0.2">
      <c r="H34" s="23"/>
    </row>
  </sheetData>
  <sortState xmlns:xlrd2="http://schemas.microsoft.com/office/spreadsheetml/2017/richdata2" ref="A2:G27">
    <sortCondition ref="E2:E27"/>
  </sortState>
  <mergeCells count="1">
    <mergeCell ref="AG1:AI1"/>
  </mergeCells>
  <conditionalFormatting sqref="A2:L21 O2:T21 A23:T28 V2:Y28">
    <cfRule type="expression" dxfId="133" priority="40" stopIfTrue="1">
      <formula>$D2="SNA"</formula>
    </cfRule>
    <cfRule type="expression" dxfId="132" priority="41" stopIfTrue="1">
      <formula>$D2="SNB"</formula>
    </cfRule>
    <cfRule type="expression" dxfId="131" priority="42">
      <formula>$D2="SNC"</formula>
    </cfRule>
    <cfRule type="expression" dxfId="130" priority="43">
      <formula>$D2="SND"</formula>
    </cfRule>
    <cfRule type="expression" dxfId="129" priority="44">
      <formula>$D2="NAC"</formula>
    </cfRule>
    <cfRule type="expression" dxfId="128" priority="45">
      <formula>$D2="NBC"</formula>
    </cfRule>
    <cfRule type="expression" dxfId="127" priority="46">
      <formula>$D2="NCC"</formula>
    </cfRule>
    <cfRule type="expression" dxfId="126" priority="47">
      <formula>$D2="NDC"</formula>
    </cfRule>
    <cfRule type="expression" dxfId="125" priority="48">
      <formula>$D2="ABMOD"</formula>
    </cfRule>
    <cfRule type="expression" dxfId="124" priority="49">
      <formula>$D2="CDMOD"</formula>
    </cfRule>
    <cfRule type="expression" dxfId="123" priority="50">
      <formula>$D2="SMOD"</formula>
    </cfRule>
    <cfRule type="expression" dxfId="122" priority="51">
      <formula>$D2="RES"</formula>
    </cfRule>
    <cfRule type="expression" dxfId="121" priority="52">
      <formula>$D2="OPN"</formula>
    </cfRule>
  </conditionalFormatting>
  <conditionalFormatting sqref="M2:N21">
    <cfRule type="expression" dxfId="120" priority="27" stopIfTrue="1">
      <formula>$D2="SNA"</formula>
    </cfRule>
    <cfRule type="expression" dxfId="119" priority="28" stopIfTrue="1">
      <formula>$D2="SNB"</formula>
    </cfRule>
    <cfRule type="expression" dxfId="118" priority="29">
      <formula>$D2="SNC"</formula>
    </cfRule>
    <cfRule type="expression" dxfId="117" priority="30">
      <formula>$D2="SND"</formula>
    </cfRule>
    <cfRule type="expression" dxfId="116" priority="31">
      <formula>$D2="NAC"</formula>
    </cfRule>
    <cfRule type="expression" dxfId="115" priority="32">
      <formula>$D2="NBC"</formula>
    </cfRule>
    <cfRule type="expression" dxfId="114" priority="33">
      <formula>$D2="NCC"</formula>
    </cfRule>
    <cfRule type="expression" dxfId="113" priority="34">
      <formula>$D2="NDC"</formula>
    </cfRule>
    <cfRule type="expression" dxfId="112" priority="35">
      <formula>$D2="ABMOD"</formula>
    </cfRule>
    <cfRule type="expression" dxfId="111" priority="36">
      <formula>$D2="CDMOD"</formula>
    </cfRule>
    <cfRule type="expression" dxfId="110" priority="37">
      <formula>$D2="SMOD"</formula>
    </cfRule>
    <cfRule type="expression" dxfId="109" priority="38">
      <formula>$D2="RES"</formula>
    </cfRule>
    <cfRule type="expression" dxfId="108" priority="39">
      <formula>$D2="OPN"</formula>
    </cfRule>
  </conditionalFormatting>
  <conditionalFormatting sqref="O22:T22 A22:L22">
    <cfRule type="expression" dxfId="107" priority="14" stopIfTrue="1">
      <formula>$D22="SNA"</formula>
    </cfRule>
    <cfRule type="expression" dxfId="106" priority="15" stopIfTrue="1">
      <formula>$D22="SNB"</formula>
    </cfRule>
    <cfRule type="expression" dxfId="105" priority="16">
      <formula>$D22="SNC"</formula>
    </cfRule>
    <cfRule type="expression" dxfId="104" priority="17">
      <formula>$D22="SND"</formula>
    </cfRule>
    <cfRule type="expression" dxfId="103" priority="18">
      <formula>$D22="NAC"</formula>
    </cfRule>
    <cfRule type="expression" dxfId="102" priority="19">
      <formula>$D22="NBC"</formula>
    </cfRule>
    <cfRule type="expression" dxfId="101" priority="20">
      <formula>$D22="NCC"</formula>
    </cfRule>
    <cfRule type="expression" dxfId="100" priority="21">
      <formula>$D22="NDC"</formula>
    </cfRule>
    <cfRule type="expression" dxfId="99" priority="22">
      <formula>$D22="ABMOD"</formula>
    </cfRule>
    <cfRule type="expression" dxfId="98" priority="23">
      <formula>$D22="CDMOD"</formula>
    </cfRule>
    <cfRule type="expression" dxfId="97" priority="24">
      <formula>$D22="SMOD"</formula>
    </cfRule>
    <cfRule type="expression" dxfId="96" priority="25">
      <formula>$D22="RES"</formula>
    </cfRule>
    <cfRule type="expression" dxfId="95" priority="26">
      <formula>$D22="OPN"</formula>
    </cfRule>
  </conditionalFormatting>
  <conditionalFormatting sqref="M22:N22">
    <cfRule type="expression" dxfId="94" priority="1" stopIfTrue="1">
      <formula>$D22="SNA"</formula>
    </cfRule>
    <cfRule type="expression" dxfId="93" priority="2" stopIfTrue="1">
      <formula>$D22="SNB"</formula>
    </cfRule>
    <cfRule type="expression" dxfId="92" priority="3">
      <formula>$D22="SNC"</formula>
    </cfRule>
    <cfRule type="expression" dxfId="91" priority="4">
      <formula>$D22="SND"</formula>
    </cfRule>
    <cfRule type="expression" dxfId="90" priority="5">
      <formula>$D22="NAC"</formula>
    </cfRule>
    <cfRule type="expression" dxfId="89" priority="6">
      <formula>$D22="NBC"</formula>
    </cfRule>
    <cfRule type="expression" dxfId="88" priority="7">
      <formula>$D22="NCC"</formula>
    </cfRule>
    <cfRule type="expression" dxfId="87" priority="8">
      <formula>$D22="NDC"</formula>
    </cfRule>
    <cfRule type="expression" dxfId="86" priority="9">
      <formula>$D22="ABMOD"</formula>
    </cfRule>
    <cfRule type="expression" dxfId="85" priority="10">
      <formula>$D22="CDMOD"</formula>
    </cfRule>
    <cfRule type="expression" dxfId="84" priority="11">
      <formula>$D22="SMOD"</formula>
    </cfRule>
    <cfRule type="expression" dxfId="83" priority="12">
      <formula>$D22="RES"</formula>
    </cfRule>
    <cfRule type="expression" dxfId="82" priority="13">
      <formula>$D22="OPN"</formula>
    </cfRule>
  </conditionalFormatting>
  <pageMargins left="0.7" right="0.7" top="0.75" bottom="0.75" header="0.3" footer="0.3"/>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6565C-E6A7-4647-93C6-A0D149740CF6}">
  <dimension ref="A1:AI36"/>
  <sheetViews>
    <sheetView zoomScale="90" zoomScaleNormal="90" workbookViewId="0">
      <selection activeCell="E25" sqref="E25"/>
    </sheetView>
  </sheetViews>
  <sheetFormatPr defaultColWidth="8.85546875" defaultRowHeight="12.75" x14ac:dyDescent="0.2"/>
  <cols>
    <col min="1" max="1" width="8.140625" style="71" customWidth="1"/>
    <col min="2" max="2" width="20.28515625" style="72" customWidth="1"/>
    <col min="3" max="3" width="20.7109375" style="72" hidden="1" customWidth="1"/>
    <col min="4" max="4" width="8.28515625" style="72" bestFit="1" customWidth="1"/>
    <col min="5" max="5" width="11.5703125" style="72" customWidth="1"/>
    <col min="6" max="6" width="4.7109375" style="72" customWidth="1"/>
    <col min="7" max="7" width="9.28515625" style="72" bestFit="1" customWidth="1"/>
    <col min="8" max="20" width="7.7109375" style="72" customWidth="1"/>
    <col min="21" max="21" width="6.7109375" style="72" customWidth="1"/>
    <col min="22" max="22" width="7.28515625" style="72" bestFit="1" customWidth="1"/>
    <col min="23" max="23" width="8.28515625" style="72" customWidth="1"/>
    <col min="24" max="24" width="8.85546875" style="106" customWidth="1"/>
    <col min="25" max="25" width="8.85546875" style="72" customWidth="1"/>
    <col min="26" max="26" width="14.28515625" style="72" hidden="1" customWidth="1"/>
    <col min="27" max="29" width="8.85546875" style="72" hidden="1" customWidth="1"/>
    <col min="30" max="30" width="11.42578125" style="72" hidden="1" customWidth="1"/>
    <col min="31" max="31" width="8.85546875" style="72" customWidth="1"/>
    <col min="32" max="32" width="5.85546875" style="72" customWidth="1"/>
    <col min="33" max="33" width="8.85546875" style="72"/>
    <col min="34" max="34" width="22.28515625" style="72" customWidth="1"/>
    <col min="35" max="35" width="10.28515625" style="72" customWidth="1"/>
    <col min="36" max="16384" width="8.85546875" style="72"/>
  </cols>
  <sheetData>
    <row r="1" spans="1:35" s="71" customFormat="1" ht="43.15" customHeight="1" thickBot="1" x14ac:dyDescent="0.25">
      <c r="A1" s="211" t="s">
        <v>23</v>
      </c>
      <c r="B1" s="212" t="s">
        <v>1</v>
      </c>
      <c r="C1" s="213" t="s">
        <v>1</v>
      </c>
      <c r="D1" s="213" t="s">
        <v>2</v>
      </c>
      <c r="E1" s="232" t="s">
        <v>24</v>
      </c>
      <c r="F1" s="233"/>
      <c r="G1" s="233" t="s">
        <v>25</v>
      </c>
      <c r="H1" s="214" t="s">
        <v>14</v>
      </c>
      <c r="I1" s="215" t="s">
        <v>13</v>
      </c>
      <c r="J1" s="216" t="s">
        <v>16</v>
      </c>
      <c r="K1" s="217" t="s">
        <v>42</v>
      </c>
      <c r="L1" s="218" t="s">
        <v>41</v>
      </c>
      <c r="M1" s="369" t="s">
        <v>128</v>
      </c>
      <c r="N1" s="370" t="s">
        <v>124</v>
      </c>
      <c r="O1" s="372" t="s">
        <v>40</v>
      </c>
      <c r="P1" s="373" t="s">
        <v>4</v>
      </c>
      <c r="Q1" s="219" t="s">
        <v>21</v>
      </c>
      <c r="R1" s="371" t="s">
        <v>22</v>
      </c>
      <c r="S1" s="220" t="s">
        <v>5</v>
      </c>
      <c r="T1" s="221" t="s">
        <v>3</v>
      </c>
      <c r="U1" s="199" t="s">
        <v>49</v>
      </c>
      <c r="V1" s="126" t="s">
        <v>61</v>
      </c>
      <c r="W1" s="126" t="s">
        <v>46</v>
      </c>
      <c r="X1" s="129" t="s">
        <v>47</v>
      </c>
      <c r="Y1" s="127" t="s">
        <v>48</v>
      </c>
      <c r="Z1" s="200" t="s">
        <v>59</v>
      </c>
      <c r="AA1" s="200" t="s">
        <v>2</v>
      </c>
      <c r="AB1" s="200" t="s">
        <v>63</v>
      </c>
      <c r="AC1" s="200" t="s">
        <v>55</v>
      </c>
      <c r="AD1" s="200" t="s">
        <v>60</v>
      </c>
      <c r="AE1" s="199" t="s">
        <v>64</v>
      </c>
      <c r="AG1" s="541" t="s">
        <v>72</v>
      </c>
      <c r="AH1" s="541"/>
      <c r="AI1" s="541"/>
    </row>
    <row r="2" spans="1:35" x14ac:dyDescent="0.2">
      <c r="A2" s="436">
        <v>73</v>
      </c>
      <c r="B2" s="267" t="s">
        <v>180</v>
      </c>
      <c r="C2" s="267" t="str">
        <f>LOWER(B2)</f>
        <v>david adam</v>
      </c>
      <c r="D2" s="268" t="s">
        <v>42</v>
      </c>
      <c r="E2" s="374" t="s">
        <v>393</v>
      </c>
      <c r="F2" s="267"/>
      <c r="G2" s="268" t="s">
        <v>107</v>
      </c>
      <c r="H2" s="227" t="str">
        <f t="shared" ref="H2:T17" si="0">IF($D2=H$1,$U2,"")</f>
        <v/>
      </c>
      <c r="I2" s="227" t="str">
        <f t="shared" si="0"/>
        <v/>
      </c>
      <c r="J2" s="227" t="str">
        <f t="shared" si="0"/>
        <v/>
      </c>
      <c r="K2" s="227">
        <f t="shared" si="0"/>
        <v>100</v>
      </c>
      <c r="L2" s="227" t="str">
        <f t="shared" si="0"/>
        <v/>
      </c>
      <c r="M2" s="227" t="str">
        <f t="shared" si="0"/>
        <v/>
      </c>
      <c r="N2" s="227" t="str">
        <f t="shared" si="0"/>
        <v/>
      </c>
      <c r="O2" s="227" t="str">
        <f t="shared" si="0"/>
        <v/>
      </c>
      <c r="P2" s="227" t="str">
        <f t="shared" si="0"/>
        <v/>
      </c>
      <c r="Q2" s="227" t="str">
        <f t="shared" si="0"/>
        <v/>
      </c>
      <c r="R2" s="227" t="str">
        <f t="shared" si="0"/>
        <v/>
      </c>
      <c r="S2" s="227" t="str">
        <f t="shared" si="0"/>
        <v/>
      </c>
      <c r="T2" s="228" t="str">
        <f t="shared" si="0"/>
        <v/>
      </c>
      <c r="U2" s="132">
        <f t="shared" ref="U2:U30" si="1">IFERROR(VLOOKUP($AB2,Points2018,2,0),0)</f>
        <v>100</v>
      </c>
      <c r="V2" s="222">
        <f t="shared" ref="V2:V26" si="2">AD2-U2</f>
        <v>0</v>
      </c>
      <c r="W2" s="223">
        <f>IFERROR(VLOOKUP(D2,BenchmarksRd1,3,0)*86400,"")</f>
        <v>112.935</v>
      </c>
      <c r="X2" s="224">
        <f t="shared" ref="X2" si="3">IFERROR((($E2*86400)-W2),"")</f>
        <v>18.883999999999986</v>
      </c>
      <c r="Y2" s="225">
        <f>IF(U2=0,0,IF(X2&lt;=0,10,IF(X2&lt;0.5,5,IF(X2&lt;1,0,IF(X2&lt;2,-5,-10)))))</f>
        <v>-10</v>
      </c>
      <c r="Z2" s="206">
        <f t="shared" ref="Z2:Z30" si="4">IFERROR(VLOOKUP(D2,Class2019,4,0),"n/a")</f>
        <v>5</v>
      </c>
      <c r="AA2" s="136">
        <f t="shared" ref="AA2:AA30" si="5">IFERROR(VLOOKUP(D2,Class2019,3,0),"n/a")</f>
        <v>10</v>
      </c>
      <c r="AB2" s="136">
        <f>IF($AA2="n/a","",IFERROR(COUNTIF($AA$2:$AA2,"="&amp;AA2),""))</f>
        <v>1</v>
      </c>
      <c r="AC2" s="136">
        <f>COUNTIF($Z1:Z$2,"&lt;"&amp;Z2)</f>
        <v>0</v>
      </c>
      <c r="AD2" s="166">
        <f t="shared" ref="AD2:AD30" si="6">IF($AA2="n/a",0,IFERROR(VLOOKUP(AB2+AC2,Points2019,2,0),15))</f>
        <v>100</v>
      </c>
      <c r="AE2" s="132">
        <f t="shared" ref="AE2:AE30" si="7">(U2+V2+Y2)</f>
        <v>90</v>
      </c>
      <c r="AG2" s="168" t="s">
        <v>3</v>
      </c>
      <c r="AH2" s="184" t="s">
        <v>52</v>
      </c>
      <c r="AI2" s="197">
        <v>1.4273495370370371E-3</v>
      </c>
    </row>
    <row r="3" spans="1:35" x14ac:dyDescent="0.2">
      <c r="A3" s="437">
        <v>205</v>
      </c>
      <c r="B3" s="1" t="s">
        <v>214</v>
      </c>
      <c r="C3" s="1" t="str">
        <f t="shared" ref="C3:C30" si="8">LOWER(B3)</f>
        <v>john reid</v>
      </c>
      <c r="D3" s="8" t="s">
        <v>91</v>
      </c>
      <c r="E3" s="17" t="s">
        <v>394</v>
      </c>
      <c r="F3" s="547"/>
      <c r="G3" s="8" t="s">
        <v>107</v>
      </c>
      <c r="H3" s="167" t="str">
        <f t="shared" si="0"/>
        <v/>
      </c>
      <c r="I3" s="167" t="str">
        <f t="shared" si="0"/>
        <v/>
      </c>
      <c r="J3" s="167" t="str">
        <f t="shared" si="0"/>
        <v/>
      </c>
      <c r="K3" s="167" t="str">
        <f t="shared" si="0"/>
        <v/>
      </c>
      <c r="L3" s="167" t="str">
        <f t="shared" si="0"/>
        <v/>
      </c>
      <c r="M3" s="167" t="str">
        <f t="shared" si="0"/>
        <v/>
      </c>
      <c r="N3" s="167" t="str">
        <f t="shared" si="0"/>
        <v/>
      </c>
      <c r="O3" s="167" t="str">
        <f t="shared" si="0"/>
        <v/>
      </c>
      <c r="P3" s="167" t="str">
        <f t="shared" si="0"/>
        <v/>
      </c>
      <c r="Q3" s="167" t="str">
        <f t="shared" si="0"/>
        <v/>
      </c>
      <c r="R3" s="167" t="str">
        <f t="shared" si="0"/>
        <v/>
      </c>
      <c r="S3" s="167" t="str">
        <f t="shared" si="0"/>
        <v/>
      </c>
      <c r="T3" s="177" t="str">
        <f t="shared" si="0"/>
        <v/>
      </c>
      <c r="U3" s="133">
        <f t="shared" si="1"/>
        <v>0</v>
      </c>
      <c r="V3" s="119">
        <f t="shared" si="2"/>
        <v>0</v>
      </c>
      <c r="W3" s="107" t="str">
        <f>IFERROR(VLOOKUP(D3,BenchmarksRd1,3,0)*86400,"")</f>
        <v/>
      </c>
      <c r="X3" s="131" t="str">
        <f t="shared" ref="X3:X22" si="9">IFERROR((($E3*86400)-W3),"")</f>
        <v/>
      </c>
      <c r="Y3" s="70">
        <f t="shared" ref="Y3:Y30" si="10">IF(U3=0,0,IF(X3&lt;=0,10,IF(X3&lt;0.5,5,IF(X3&lt;1,0,IF(X3&lt;2,-5,-10)))))</f>
        <v>0</v>
      </c>
      <c r="Z3" s="207" t="str">
        <f t="shared" si="4"/>
        <v>n/a</v>
      </c>
      <c r="AA3" s="120" t="str">
        <f t="shared" si="5"/>
        <v>n/a</v>
      </c>
      <c r="AB3" s="120" t="str">
        <f>IF($AA3="n/a","",IFERROR(COUNTIF($AA$2:$AA3,"="&amp;AA3),""))</f>
        <v/>
      </c>
      <c r="AC3" s="120">
        <f>COUNTIF($Z$2:Z2,"&lt;"&amp;Z3)</f>
        <v>0</v>
      </c>
      <c r="AD3" s="130">
        <f t="shared" si="6"/>
        <v>0</v>
      </c>
      <c r="AE3" s="133">
        <f t="shared" si="7"/>
        <v>0</v>
      </c>
      <c r="AG3" s="169" t="s">
        <v>5</v>
      </c>
      <c r="AH3" s="185" t="s">
        <v>53</v>
      </c>
      <c r="AI3" s="229">
        <v>1.4203472222222224E-3</v>
      </c>
    </row>
    <row r="4" spans="1:35" x14ac:dyDescent="0.2">
      <c r="A4" s="437">
        <v>88</v>
      </c>
      <c r="B4" s="494" t="s">
        <v>429</v>
      </c>
      <c r="C4" s="1" t="str">
        <f t="shared" si="8"/>
        <v>randy stagno navarra</v>
      </c>
      <c r="D4" s="8" t="s">
        <v>42</v>
      </c>
      <c r="E4" s="17" t="s">
        <v>395</v>
      </c>
      <c r="F4" s="547"/>
      <c r="G4" s="8" t="s">
        <v>107</v>
      </c>
      <c r="H4" s="167" t="str">
        <f t="shared" si="0"/>
        <v/>
      </c>
      <c r="I4" s="167" t="str">
        <f t="shared" si="0"/>
        <v/>
      </c>
      <c r="J4" s="167" t="str">
        <f t="shared" si="0"/>
        <v/>
      </c>
      <c r="K4" s="167">
        <f t="shared" si="0"/>
        <v>75</v>
      </c>
      <c r="L4" s="167" t="str">
        <f t="shared" si="0"/>
        <v/>
      </c>
      <c r="M4" s="167" t="str">
        <f t="shared" si="0"/>
        <v/>
      </c>
      <c r="N4" s="167" t="str">
        <f t="shared" si="0"/>
        <v/>
      </c>
      <c r="O4" s="167" t="str">
        <f t="shared" si="0"/>
        <v/>
      </c>
      <c r="P4" s="167" t="str">
        <f t="shared" si="0"/>
        <v/>
      </c>
      <c r="Q4" s="167" t="str">
        <f t="shared" si="0"/>
        <v/>
      </c>
      <c r="R4" s="167" t="str">
        <f t="shared" si="0"/>
        <v/>
      </c>
      <c r="S4" s="167" t="str">
        <f t="shared" si="0"/>
        <v/>
      </c>
      <c r="T4" s="177" t="str">
        <f t="shared" si="0"/>
        <v/>
      </c>
      <c r="U4" s="133">
        <f t="shared" si="1"/>
        <v>75</v>
      </c>
      <c r="V4" s="119">
        <f t="shared" ref="V4:V30" si="11">AD4-U4</f>
        <v>0</v>
      </c>
      <c r="W4" s="107">
        <f>IFERROR(VLOOKUP(D4,BenchmarksRd1,3,0)*86400,"")</f>
        <v>112.935</v>
      </c>
      <c r="X4" s="131">
        <f t="shared" ref="X4:X30" si="12">IFERROR((($E4*86400)-W4),"")</f>
        <v>20.286999999999978</v>
      </c>
      <c r="Y4" s="70">
        <f t="shared" si="10"/>
        <v>-10</v>
      </c>
      <c r="Z4" s="207">
        <f t="shared" si="4"/>
        <v>5</v>
      </c>
      <c r="AA4" s="120">
        <f t="shared" si="5"/>
        <v>10</v>
      </c>
      <c r="AB4" s="120">
        <f>IF($AA4="n/a","",IFERROR(COUNTIF($AA$2:$AA4,"="&amp;AA4),""))</f>
        <v>2</v>
      </c>
      <c r="AC4" s="120">
        <f>COUNTIF($Z$2:Z3,"&lt;"&amp;Z4)</f>
        <v>0</v>
      </c>
      <c r="AD4" s="130">
        <f t="shared" si="6"/>
        <v>75</v>
      </c>
      <c r="AE4" s="133">
        <f t="shared" si="7"/>
        <v>65</v>
      </c>
      <c r="AG4" s="366" t="s">
        <v>4</v>
      </c>
      <c r="AH4" s="367"/>
      <c r="AI4" s="368"/>
    </row>
    <row r="5" spans="1:35" x14ac:dyDescent="0.2">
      <c r="A5" s="437">
        <v>124</v>
      </c>
      <c r="B5" s="1" t="s">
        <v>184</v>
      </c>
      <c r="C5" s="1" t="str">
        <f t="shared" si="8"/>
        <v>ray monik</v>
      </c>
      <c r="D5" s="8" t="s">
        <v>91</v>
      </c>
      <c r="E5" s="17" t="s">
        <v>396</v>
      </c>
      <c r="F5" s="547"/>
      <c r="G5" s="8" t="s">
        <v>107</v>
      </c>
      <c r="H5" s="167" t="str">
        <f t="shared" si="0"/>
        <v/>
      </c>
      <c r="I5" s="167" t="str">
        <f t="shared" si="0"/>
        <v/>
      </c>
      <c r="J5" s="167" t="str">
        <f t="shared" si="0"/>
        <v/>
      </c>
      <c r="K5" s="167" t="str">
        <f t="shared" si="0"/>
        <v/>
      </c>
      <c r="L5" s="167" t="str">
        <f t="shared" si="0"/>
        <v/>
      </c>
      <c r="M5" s="167" t="str">
        <f t="shared" si="0"/>
        <v/>
      </c>
      <c r="N5" s="167" t="str">
        <f t="shared" si="0"/>
        <v/>
      </c>
      <c r="O5" s="167" t="str">
        <f t="shared" si="0"/>
        <v/>
      </c>
      <c r="P5" s="167" t="str">
        <f t="shared" si="0"/>
        <v/>
      </c>
      <c r="Q5" s="167" t="str">
        <f t="shared" si="0"/>
        <v/>
      </c>
      <c r="R5" s="167" t="str">
        <f t="shared" si="0"/>
        <v/>
      </c>
      <c r="S5" s="167" t="str">
        <f t="shared" si="0"/>
        <v/>
      </c>
      <c r="T5" s="177" t="str">
        <f t="shared" si="0"/>
        <v/>
      </c>
      <c r="U5" s="133">
        <f t="shared" si="1"/>
        <v>0</v>
      </c>
      <c r="V5" s="119">
        <f t="shared" si="11"/>
        <v>0</v>
      </c>
      <c r="W5" s="107" t="str">
        <f>IFERROR(VLOOKUP(D5,BenchmarksRd1,3,0)*86400,"")</f>
        <v/>
      </c>
      <c r="X5" s="131" t="str">
        <f t="shared" si="12"/>
        <v/>
      </c>
      <c r="Y5" s="70">
        <f t="shared" si="10"/>
        <v>0</v>
      </c>
      <c r="Z5" s="207" t="str">
        <f t="shared" si="4"/>
        <v>n/a</v>
      </c>
      <c r="AA5" s="120" t="str">
        <f t="shared" si="5"/>
        <v>n/a</v>
      </c>
      <c r="AB5" s="120" t="str">
        <f>IF($AA5="n/a","",IFERROR(COUNTIF($AA$2:$AA5,"="&amp;AA5),""))</f>
        <v/>
      </c>
      <c r="AC5" s="120">
        <f>COUNTIF($Z$2:Z4,"&lt;"&amp;Z5)</f>
        <v>0</v>
      </c>
      <c r="AD5" s="130">
        <f t="shared" si="6"/>
        <v>0</v>
      </c>
      <c r="AE5" s="133">
        <f t="shared" si="7"/>
        <v>0</v>
      </c>
      <c r="AG5" s="363" t="s">
        <v>40</v>
      </c>
      <c r="AH5" s="364"/>
      <c r="AI5" s="365"/>
    </row>
    <row r="6" spans="1:35" x14ac:dyDescent="0.2">
      <c r="A6" s="437">
        <v>427</v>
      </c>
      <c r="B6" s="1" t="s">
        <v>193</v>
      </c>
      <c r="C6" s="1" t="str">
        <f t="shared" si="8"/>
        <v>steve williamsz</v>
      </c>
      <c r="D6" s="8" t="s">
        <v>21</v>
      </c>
      <c r="E6" s="551" t="s">
        <v>397</v>
      </c>
      <c r="F6" s="547"/>
      <c r="G6" s="8" t="s">
        <v>107</v>
      </c>
      <c r="H6" s="167" t="str">
        <f t="shared" si="0"/>
        <v/>
      </c>
      <c r="I6" s="167" t="str">
        <f t="shared" si="0"/>
        <v/>
      </c>
      <c r="J6" s="167" t="str">
        <f t="shared" si="0"/>
        <v/>
      </c>
      <c r="K6" s="167" t="str">
        <f t="shared" si="0"/>
        <v/>
      </c>
      <c r="L6" s="167" t="str">
        <f t="shared" si="0"/>
        <v/>
      </c>
      <c r="M6" s="167" t="str">
        <f t="shared" si="0"/>
        <v/>
      </c>
      <c r="N6" s="167" t="str">
        <f t="shared" si="0"/>
        <v/>
      </c>
      <c r="O6" s="167" t="str">
        <f t="shared" si="0"/>
        <v/>
      </c>
      <c r="P6" s="167" t="str">
        <f t="shared" si="0"/>
        <v/>
      </c>
      <c r="Q6" s="167">
        <f t="shared" si="0"/>
        <v>100</v>
      </c>
      <c r="R6" s="167" t="str">
        <f t="shared" si="0"/>
        <v/>
      </c>
      <c r="S6" s="167" t="str">
        <f t="shared" si="0"/>
        <v/>
      </c>
      <c r="T6" s="177" t="str">
        <f t="shared" si="0"/>
        <v/>
      </c>
      <c r="U6" s="133">
        <f t="shared" si="1"/>
        <v>100</v>
      </c>
      <c r="V6" s="119">
        <f t="shared" si="11"/>
        <v>0</v>
      </c>
      <c r="W6" s="107">
        <f>IFERROR(VLOOKUP(D6,BenchmarksRd1,3,0)*86400,"")</f>
        <v>120.52999999999999</v>
      </c>
      <c r="X6" s="131">
        <f t="shared" si="12"/>
        <v>17.113000000000014</v>
      </c>
      <c r="Y6" s="70">
        <f t="shared" si="10"/>
        <v>-10</v>
      </c>
      <c r="Z6" s="207">
        <f t="shared" si="4"/>
        <v>2</v>
      </c>
      <c r="AA6" s="120">
        <f t="shared" si="5"/>
        <v>4</v>
      </c>
      <c r="AB6" s="120">
        <f>IF($AA6="n/a","",IFERROR(COUNTIF($AA$2:$AA6,"="&amp;AA6),""))</f>
        <v>1</v>
      </c>
      <c r="AC6" s="120">
        <f>COUNTIF($Z$2:Z5,"&lt;"&amp;Z6)</f>
        <v>0</v>
      </c>
      <c r="AD6" s="130">
        <f t="shared" si="6"/>
        <v>100</v>
      </c>
      <c r="AE6" s="133">
        <f t="shared" si="7"/>
        <v>90</v>
      </c>
      <c r="AG6" s="170" t="s">
        <v>22</v>
      </c>
      <c r="AH6" s="189" t="s">
        <v>83</v>
      </c>
      <c r="AI6" s="186">
        <v>1.4067361111111112E-3</v>
      </c>
    </row>
    <row r="7" spans="1:35" x14ac:dyDescent="0.2">
      <c r="A7" s="437">
        <v>199</v>
      </c>
      <c r="B7" s="1" t="s">
        <v>210</v>
      </c>
      <c r="C7" s="1" t="str">
        <f t="shared" si="8"/>
        <v>adrian zadro</v>
      </c>
      <c r="D7" s="8" t="s">
        <v>5</v>
      </c>
      <c r="E7" s="551" t="s">
        <v>398</v>
      </c>
      <c r="F7" s="547"/>
      <c r="G7" s="8" t="s">
        <v>107</v>
      </c>
      <c r="H7" s="167" t="str">
        <f t="shared" si="0"/>
        <v/>
      </c>
      <c r="I7" s="167" t="str">
        <f t="shared" si="0"/>
        <v/>
      </c>
      <c r="J7" s="167" t="str">
        <f t="shared" si="0"/>
        <v/>
      </c>
      <c r="K7" s="167" t="str">
        <f t="shared" si="0"/>
        <v/>
      </c>
      <c r="L7" s="167" t="str">
        <f t="shared" si="0"/>
        <v/>
      </c>
      <c r="M7" s="167" t="str">
        <f t="shared" si="0"/>
        <v/>
      </c>
      <c r="N7" s="167" t="str">
        <f t="shared" si="0"/>
        <v/>
      </c>
      <c r="O7" s="167" t="str">
        <f t="shared" si="0"/>
        <v/>
      </c>
      <c r="P7" s="167" t="str">
        <f t="shared" si="0"/>
        <v/>
      </c>
      <c r="Q7" s="167" t="str">
        <f t="shared" si="0"/>
        <v/>
      </c>
      <c r="R7" s="167" t="str">
        <f t="shared" si="0"/>
        <v/>
      </c>
      <c r="S7" s="167">
        <f t="shared" si="0"/>
        <v>100</v>
      </c>
      <c r="T7" s="177" t="str">
        <f t="shared" si="0"/>
        <v/>
      </c>
      <c r="U7" s="133">
        <f t="shared" si="1"/>
        <v>100</v>
      </c>
      <c r="V7" s="119">
        <f t="shared" si="11"/>
        <v>0</v>
      </c>
      <c r="W7" s="107">
        <f>IFERROR(VLOOKUP(D7,BenchmarksRd1,3,0)*86400,"")</f>
        <v>122.71800000000002</v>
      </c>
      <c r="X7" s="131">
        <f t="shared" si="12"/>
        <v>15.274999999999977</v>
      </c>
      <c r="Y7" s="70">
        <f t="shared" si="10"/>
        <v>-10</v>
      </c>
      <c r="Z7" s="207">
        <f t="shared" si="4"/>
        <v>1</v>
      </c>
      <c r="AA7" s="120">
        <f t="shared" si="5"/>
        <v>2</v>
      </c>
      <c r="AB7" s="120">
        <f>IF($AA7="n/a","",IFERROR(COUNTIF($AA$2:$AA7,"="&amp;AA7),""))</f>
        <v>1</v>
      </c>
      <c r="AC7" s="120">
        <f>COUNTIF($Z$2:Z6,"&lt;"&amp;Z7)</f>
        <v>0</v>
      </c>
      <c r="AD7" s="130">
        <f t="shared" si="6"/>
        <v>100</v>
      </c>
      <c r="AE7" s="133">
        <f t="shared" si="7"/>
        <v>90</v>
      </c>
      <c r="AG7" s="171" t="s">
        <v>21</v>
      </c>
      <c r="AH7" s="190" t="s">
        <v>174</v>
      </c>
      <c r="AI7" s="362" t="s">
        <v>165</v>
      </c>
    </row>
    <row r="8" spans="1:35" x14ac:dyDescent="0.2">
      <c r="A8" s="437">
        <v>21</v>
      </c>
      <c r="B8" s="1" t="s">
        <v>188</v>
      </c>
      <c r="C8" s="1" t="str">
        <f t="shared" si="8"/>
        <v>gavin newman</v>
      </c>
      <c r="D8" s="8" t="s">
        <v>41</v>
      </c>
      <c r="E8" s="17" t="s">
        <v>399</v>
      </c>
      <c r="F8" s="547"/>
      <c r="G8" s="8" t="s">
        <v>107</v>
      </c>
      <c r="H8" s="167" t="str">
        <f t="shared" si="0"/>
        <v/>
      </c>
      <c r="I8" s="167" t="str">
        <f t="shared" si="0"/>
        <v/>
      </c>
      <c r="J8" s="167" t="str">
        <f t="shared" si="0"/>
        <v/>
      </c>
      <c r="K8" s="167" t="str">
        <f t="shared" si="0"/>
        <v/>
      </c>
      <c r="L8" s="167">
        <f t="shared" si="0"/>
        <v>100</v>
      </c>
      <c r="M8" s="167" t="str">
        <f t="shared" si="0"/>
        <v/>
      </c>
      <c r="N8" s="167" t="str">
        <f t="shared" si="0"/>
        <v/>
      </c>
      <c r="O8" s="167" t="str">
        <f t="shared" si="0"/>
        <v/>
      </c>
      <c r="P8" s="167" t="str">
        <f t="shared" si="0"/>
        <v/>
      </c>
      <c r="Q8" s="167" t="str">
        <f t="shared" si="0"/>
        <v/>
      </c>
      <c r="R8" s="167" t="str">
        <f t="shared" si="0"/>
        <v/>
      </c>
      <c r="S8" s="167" t="str">
        <f t="shared" si="0"/>
        <v/>
      </c>
      <c r="T8" s="177" t="str">
        <f t="shared" si="0"/>
        <v/>
      </c>
      <c r="U8" s="133">
        <f t="shared" si="1"/>
        <v>100</v>
      </c>
      <c r="V8" s="119">
        <f t="shared" si="11"/>
        <v>-40</v>
      </c>
      <c r="W8" s="107">
        <f>IFERROR(VLOOKUP(D8,BenchmarksRd1,3,0)*86400,"")</f>
        <v>114.663</v>
      </c>
      <c r="X8" s="131">
        <f t="shared" si="12"/>
        <v>24.512999999999991</v>
      </c>
      <c r="Y8" s="70">
        <f t="shared" si="10"/>
        <v>-10</v>
      </c>
      <c r="Z8" s="207">
        <f t="shared" si="4"/>
        <v>5</v>
      </c>
      <c r="AA8" s="120">
        <f t="shared" si="5"/>
        <v>9</v>
      </c>
      <c r="AB8" s="120">
        <f>IF($AA8="n/a","",IFERROR(COUNTIF($AA$2:$AA8,"="&amp;AA8),""))</f>
        <v>1</v>
      </c>
      <c r="AC8" s="120">
        <f>COUNTIF($Z$2:Z7,"&lt;"&amp;Z8)</f>
        <v>2</v>
      </c>
      <c r="AD8" s="130">
        <f t="shared" si="6"/>
        <v>60</v>
      </c>
      <c r="AE8" s="133">
        <f t="shared" si="7"/>
        <v>50</v>
      </c>
      <c r="AG8" s="359" t="s">
        <v>124</v>
      </c>
      <c r="AH8" s="360" t="s">
        <v>50</v>
      </c>
      <c r="AI8" s="361">
        <v>1.3765625000000002E-3</v>
      </c>
    </row>
    <row r="9" spans="1:35" x14ac:dyDescent="0.2">
      <c r="A9" s="437">
        <v>612</v>
      </c>
      <c r="B9" s="1" t="s">
        <v>182</v>
      </c>
      <c r="C9" s="1" t="str">
        <f t="shared" si="8"/>
        <v>gareth pedley</v>
      </c>
      <c r="D9" s="8" t="s">
        <v>91</v>
      </c>
      <c r="E9" s="17" t="s">
        <v>400</v>
      </c>
      <c r="F9" s="547"/>
      <c r="G9" s="8" t="s">
        <v>107</v>
      </c>
      <c r="H9" s="167" t="str">
        <f t="shared" si="0"/>
        <v/>
      </c>
      <c r="I9" s="167" t="str">
        <f t="shared" si="0"/>
        <v/>
      </c>
      <c r="J9" s="167" t="str">
        <f t="shared" si="0"/>
        <v/>
      </c>
      <c r="K9" s="167" t="str">
        <f t="shared" si="0"/>
        <v/>
      </c>
      <c r="L9" s="167" t="str">
        <f t="shared" si="0"/>
        <v/>
      </c>
      <c r="M9" s="167" t="str">
        <f t="shared" si="0"/>
        <v/>
      </c>
      <c r="N9" s="167" t="str">
        <f t="shared" si="0"/>
        <v/>
      </c>
      <c r="O9" s="167" t="str">
        <f t="shared" si="0"/>
        <v/>
      </c>
      <c r="P9" s="167" t="str">
        <f t="shared" si="0"/>
        <v/>
      </c>
      <c r="Q9" s="167" t="str">
        <f t="shared" si="0"/>
        <v/>
      </c>
      <c r="R9" s="167" t="str">
        <f t="shared" si="0"/>
        <v/>
      </c>
      <c r="S9" s="167" t="str">
        <f t="shared" si="0"/>
        <v/>
      </c>
      <c r="T9" s="177" t="str">
        <f t="shared" si="0"/>
        <v/>
      </c>
      <c r="U9" s="133">
        <f t="shared" si="1"/>
        <v>0</v>
      </c>
      <c r="V9" s="119">
        <f t="shared" si="11"/>
        <v>0</v>
      </c>
      <c r="W9" s="107" t="str">
        <f>IFERROR(VLOOKUP(D9,BenchmarksRd1,3,0)*86400,"")</f>
        <v/>
      </c>
      <c r="X9" s="131" t="str">
        <f t="shared" si="12"/>
        <v/>
      </c>
      <c r="Y9" s="70">
        <f t="shared" si="10"/>
        <v>0</v>
      </c>
      <c r="Z9" s="207" t="str">
        <f t="shared" si="4"/>
        <v>n/a</v>
      </c>
      <c r="AA9" s="120" t="str">
        <f t="shared" si="5"/>
        <v>n/a</v>
      </c>
      <c r="AB9" s="120" t="str">
        <f>IF($AA9="n/a","",IFERROR(COUNTIF($AA$2:$AA9,"="&amp;AA9),""))</f>
        <v/>
      </c>
      <c r="AC9" s="120">
        <f>COUNTIF($Z$2:Z8,"&lt;"&amp;Z9)</f>
        <v>0</v>
      </c>
      <c r="AD9" s="130">
        <f t="shared" si="6"/>
        <v>0</v>
      </c>
      <c r="AE9" s="133">
        <f t="shared" si="7"/>
        <v>0</v>
      </c>
      <c r="AG9" s="356" t="s">
        <v>128</v>
      </c>
      <c r="AH9" s="357" t="s">
        <v>51</v>
      </c>
      <c r="AI9" s="358">
        <v>1.3754282407407406E-3</v>
      </c>
    </row>
    <row r="10" spans="1:35" x14ac:dyDescent="0.2">
      <c r="A10" s="437">
        <v>119</v>
      </c>
      <c r="B10" s="1" t="s">
        <v>197</v>
      </c>
      <c r="C10" s="1" t="str">
        <f t="shared" si="8"/>
        <v>peter dannock</v>
      </c>
      <c r="D10" s="8" t="s">
        <v>21</v>
      </c>
      <c r="E10" s="551" t="s">
        <v>401</v>
      </c>
      <c r="F10" s="547"/>
      <c r="G10" s="8" t="s">
        <v>107</v>
      </c>
      <c r="H10" s="167" t="str">
        <f t="shared" si="0"/>
        <v/>
      </c>
      <c r="I10" s="167" t="str">
        <f t="shared" si="0"/>
        <v/>
      </c>
      <c r="J10" s="167" t="str">
        <f t="shared" si="0"/>
        <v/>
      </c>
      <c r="K10" s="167" t="str">
        <f t="shared" si="0"/>
        <v/>
      </c>
      <c r="L10" s="167" t="str">
        <f t="shared" si="0"/>
        <v/>
      </c>
      <c r="M10" s="167" t="str">
        <f t="shared" si="0"/>
        <v/>
      </c>
      <c r="N10" s="167" t="str">
        <f t="shared" si="0"/>
        <v/>
      </c>
      <c r="O10" s="167" t="str">
        <f t="shared" si="0"/>
        <v/>
      </c>
      <c r="P10" s="167" t="str">
        <f t="shared" si="0"/>
        <v/>
      </c>
      <c r="Q10" s="167">
        <f t="shared" si="0"/>
        <v>75</v>
      </c>
      <c r="R10" s="167" t="str">
        <f t="shared" si="0"/>
        <v/>
      </c>
      <c r="S10" s="167" t="str">
        <f t="shared" si="0"/>
        <v/>
      </c>
      <c r="T10" s="177" t="str">
        <f t="shared" si="0"/>
        <v/>
      </c>
      <c r="U10" s="133">
        <f t="shared" si="1"/>
        <v>75</v>
      </c>
      <c r="V10" s="119">
        <f t="shared" si="11"/>
        <v>-15</v>
      </c>
      <c r="W10" s="107">
        <f>IFERROR(VLOOKUP(D10,BenchmarksRd1,3,0)*86400,"")</f>
        <v>120.52999999999999</v>
      </c>
      <c r="X10" s="131">
        <f t="shared" si="12"/>
        <v>21.728999999999999</v>
      </c>
      <c r="Y10" s="70">
        <f t="shared" si="10"/>
        <v>-10</v>
      </c>
      <c r="Z10" s="207">
        <f t="shared" si="4"/>
        <v>2</v>
      </c>
      <c r="AA10" s="120">
        <f t="shared" si="5"/>
        <v>4</v>
      </c>
      <c r="AB10" s="120">
        <f>IF($AA10="n/a","",IFERROR(COUNTIF($AA$2:$AA10,"="&amp;AA10),""))</f>
        <v>2</v>
      </c>
      <c r="AC10" s="120">
        <f>COUNTIF($Z$2:Z9,"&lt;"&amp;Z10)</f>
        <v>1</v>
      </c>
      <c r="AD10" s="130">
        <f t="shared" si="6"/>
        <v>60</v>
      </c>
      <c r="AE10" s="133">
        <f t="shared" si="7"/>
        <v>50</v>
      </c>
      <c r="AG10" s="172" t="s">
        <v>41</v>
      </c>
      <c r="AH10" s="191" t="s">
        <v>82</v>
      </c>
      <c r="AI10" s="231" t="s">
        <v>90</v>
      </c>
    </row>
    <row r="11" spans="1:35" x14ac:dyDescent="0.2">
      <c r="A11" s="437">
        <v>62</v>
      </c>
      <c r="B11" s="1" t="s">
        <v>195</v>
      </c>
      <c r="C11" s="1" t="str">
        <f t="shared" si="8"/>
        <v>noel heritage</v>
      </c>
      <c r="D11" s="8" t="s">
        <v>41</v>
      </c>
      <c r="E11" s="551" t="s">
        <v>402</v>
      </c>
      <c r="F11" s="547"/>
      <c r="G11" s="8" t="s">
        <v>107</v>
      </c>
      <c r="H11" s="167" t="str">
        <f t="shared" si="0"/>
        <v/>
      </c>
      <c r="I11" s="167" t="str">
        <f t="shared" si="0"/>
        <v/>
      </c>
      <c r="J11" s="167" t="str">
        <f t="shared" si="0"/>
        <v/>
      </c>
      <c r="K11" s="167" t="str">
        <f t="shared" si="0"/>
        <v/>
      </c>
      <c r="L11" s="167">
        <f t="shared" si="0"/>
        <v>75</v>
      </c>
      <c r="M11" s="167" t="str">
        <f t="shared" si="0"/>
        <v/>
      </c>
      <c r="N11" s="167" t="str">
        <f t="shared" si="0"/>
        <v/>
      </c>
      <c r="O11" s="167" t="str">
        <f t="shared" si="0"/>
        <v/>
      </c>
      <c r="P11" s="167" t="str">
        <f t="shared" si="0"/>
        <v/>
      </c>
      <c r="Q11" s="167" t="str">
        <f t="shared" si="0"/>
        <v/>
      </c>
      <c r="R11" s="167" t="str">
        <f t="shared" si="0"/>
        <v/>
      </c>
      <c r="S11" s="167" t="str">
        <f t="shared" si="0"/>
        <v/>
      </c>
      <c r="T11" s="177" t="str">
        <f t="shared" si="0"/>
        <v/>
      </c>
      <c r="U11" s="133">
        <f t="shared" si="1"/>
        <v>75</v>
      </c>
      <c r="V11" s="119">
        <f t="shared" si="11"/>
        <v>-45</v>
      </c>
      <c r="W11" s="107">
        <f>IFERROR(VLOOKUP(D11,BenchmarksRd1,3,0)*86400,"")</f>
        <v>114.663</v>
      </c>
      <c r="X11" s="131">
        <f t="shared" si="12"/>
        <v>29.963999999999984</v>
      </c>
      <c r="Y11" s="70">
        <f t="shared" si="10"/>
        <v>-10</v>
      </c>
      <c r="Z11" s="207">
        <f t="shared" si="4"/>
        <v>5</v>
      </c>
      <c r="AA11" s="120">
        <f t="shared" si="5"/>
        <v>9</v>
      </c>
      <c r="AB11" s="120">
        <f>IF($AA11="n/a","",IFERROR(COUNTIF($AA$2:$AA11,"="&amp;AA11),""))</f>
        <v>2</v>
      </c>
      <c r="AC11" s="120">
        <f>COUNTIF($Z$2:Z10,"&lt;"&amp;Z11)</f>
        <v>3</v>
      </c>
      <c r="AD11" s="130">
        <f t="shared" si="6"/>
        <v>30</v>
      </c>
      <c r="AE11" s="133">
        <f t="shared" si="7"/>
        <v>20</v>
      </c>
      <c r="AG11" s="173" t="s">
        <v>42</v>
      </c>
      <c r="AH11" s="192" t="s">
        <v>93</v>
      </c>
      <c r="AI11" s="230">
        <v>1.3071180555555555E-3</v>
      </c>
    </row>
    <row r="12" spans="1:35" x14ac:dyDescent="0.2">
      <c r="A12" s="437">
        <v>68</v>
      </c>
      <c r="B12" s="1" t="s">
        <v>216</v>
      </c>
      <c r="C12" s="1" t="str">
        <f t="shared" si="8"/>
        <v>craig girvan</v>
      </c>
      <c r="D12" s="8" t="s">
        <v>124</v>
      </c>
      <c r="E12" s="551" t="s">
        <v>403</v>
      </c>
      <c r="F12" s="547"/>
      <c r="G12" s="8" t="s">
        <v>107</v>
      </c>
      <c r="H12" s="167" t="str">
        <f t="shared" si="0"/>
        <v/>
      </c>
      <c r="I12" s="167" t="str">
        <f t="shared" si="0"/>
        <v/>
      </c>
      <c r="J12" s="167" t="str">
        <f t="shared" si="0"/>
        <v/>
      </c>
      <c r="K12" s="167" t="str">
        <f t="shared" si="0"/>
        <v/>
      </c>
      <c r="L12" s="167" t="str">
        <f t="shared" si="0"/>
        <v/>
      </c>
      <c r="M12" s="167" t="str">
        <f t="shared" si="0"/>
        <v/>
      </c>
      <c r="N12" s="167">
        <f t="shared" si="0"/>
        <v>100</v>
      </c>
      <c r="O12" s="167" t="str">
        <f t="shared" si="0"/>
        <v/>
      </c>
      <c r="P12" s="167" t="str">
        <f t="shared" si="0"/>
        <v/>
      </c>
      <c r="Q12" s="167" t="str">
        <f t="shared" si="0"/>
        <v/>
      </c>
      <c r="R12" s="167" t="str">
        <f t="shared" si="0"/>
        <v/>
      </c>
      <c r="S12" s="167" t="str">
        <f t="shared" si="0"/>
        <v/>
      </c>
      <c r="T12" s="177" t="str">
        <f t="shared" si="0"/>
        <v/>
      </c>
      <c r="U12" s="133">
        <f t="shared" si="1"/>
        <v>100</v>
      </c>
      <c r="V12" s="119">
        <f t="shared" si="11"/>
        <v>-55</v>
      </c>
      <c r="W12" s="107">
        <f>IFERROR(VLOOKUP(D12,BenchmarksRd1,3,0)*86400,"")</f>
        <v>118.93500000000002</v>
      </c>
      <c r="X12" s="131">
        <f t="shared" si="12"/>
        <v>26.170999999999978</v>
      </c>
      <c r="Y12" s="70">
        <f t="shared" si="10"/>
        <v>-10</v>
      </c>
      <c r="Z12" s="207">
        <f t="shared" si="4"/>
        <v>4</v>
      </c>
      <c r="AA12" s="120">
        <f t="shared" si="5"/>
        <v>7</v>
      </c>
      <c r="AB12" s="120">
        <f>IF($AA12="n/a","",IFERROR(COUNTIF($AA$2:$AA12,"="&amp;AA12),""))</f>
        <v>1</v>
      </c>
      <c r="AC12" s="120">
        <f>COUNTIF($Z$2:Z11,"&lt;"&amp;Z12)</f>
        <v>3</v>
      </c>
      <c r="AD12" s="130">
        <f t="shared" si="6"/>
        <v>45</v>
      </c>
      <c r="AE12" s="133">
        <f t="shared" si="7"/>
        <v>35</v>
      </c>
      <c r="AG12" s="174" t="s">
        <v>16</v>
      </c>
      <c r="AH12" s="193" t="s">
        <v>71</v>
      </c>
      <c r="AI12" s="187">
        <v>1.2738888888888889E-3</v>
      </c>
    </row>
    <row r="13" spans="1:35" x14ac:dyDescent="0.2">
      <c r="A13" s="437">
        <v>10</v>
      </c>
      <c r="B13" s="1" t="s">
        <v>190</v>
      </c>
      <c r="C13" s="1" t="str">
        <f t="shared" si="8"/>
        <v>hung do</v>
      </c>
      <c r="D13" s="8" t="s">
        <v>124</v>
      </c>
      <c r="E13" s="551" t="s">
        <v>404</v>
      </c>
      <c r="F13" s="547"/>
      <c r="G13" s="8" t="s">
        <v>107</v>
      </c>
      <c r="H13" s="167" t="str">
        <f t="shared" si="0"/>
        <v/>
      </c>
      <c r="I13" s="167" t="str">
        <f t="shared" si="0"/>
        <v/>
      </c>
      <c r="J13" s="167" t="str">
        <f t="shared" si="0"/>
        <v/>
      </c>
      <c r="K13" s="167" t="str">
        <f t="shared" si="0"/>
        <v/>
      </c>
      <c r="L13" s="167" t="str">
        <f t="shared" si="0"/>
        <v/>
      </c>
      <c r="M13" s="167" t="str">
        <f t="shared" si="0"/>
        <v/>
      </c>
      <c r="N13" s="167">
        <f t="shared" si="0"/>
        <v>75</v>
      </c>
      <c r="O13" s="167" t="str">
        <f t="shared" si="0"/>
        <v/>
      </c>
      <c r="P13" s="167" t="str">
        <f t="shared" si="0"/>
        <v/>
      </c>
      <c r="Q13" s="167" t="str">
        <f t="shared" si="0"/>
        <v/>
      </c>
      <c r="R13" s="167" t="str">
        <f t="shared" si="0"/>
        <v/>
      </c>
      <c r="S13" s="167" t="str">
        <f t="shared" si="0"/>
        <v/>
      </c>
      <c r="T13" s="177" t="str">
        <f t="shared" si="0"/>
        <v/>
      </c>
      <c r="U13" s="133">
        <f t="shared" si="1"/>
        <v>75</v>
      </c>
      <c r="V13" s="119">
        <f t="shared" si="11"/>
        <v>-45</v>
      </c>
      <c r="W13" s="107">
        <f>IFERROR(VLOOKUP(D13,BenchmarksRd1,3,0)*86400,"")</f>
        <v>118.93500000000002</v>
      </c>
      <c r="X13" s="131">
        <f t="shared" si="12"/>
        <v>27.029999999999987</v>
      </c>
      <c r="Y13" s="70">
        <f t="shared" si="10"/>
        <v>-10</v>
      </c>
      <c r="Z13" s="207">
        <f t="shared" si="4"/>
        <v>4</v>
      </c>
      <c r="AA13" s="120">
        <f t="shared" si="5"/>
        <v>7</v>
      </c>
      <c r="AB13" s="120">
        <f>IF($AA13="n/a","",IFERROR(COUNTIF($AA$2:$AA13,"="&amp;AA13),""))</f>
        <v>2</v>
      </c>
      <c r="AC13" s="120">
        <f>COUNTIF($Z$2:Z12,"&lt;"&amp;Z13)</f>
        <v>3</v>
      </c>
      <c r="AD13" s="130">
        <f t="shared" si="6"/>
        <v>30</v>
      </c>
      <c r="AE13" s="133">
        <f t="shared" si="7"/>
        <v>20</v>
      </c>
      <c r="AG13" s="175" t="s">
        <v>13</v>
      </c>
      <c r="AH13" s="194" t="s">
        <v>54</v>
      </c>
      <c r="AI13" s="188">
        <v>1.2727662037037037E-3</v>
      </c>
    </row>
    <row r="14" spans="1:35" ht="13.5" thickBot="1" x14ac:dyDescent="0.25">
      <c r="A14" s="437">
        <v>26</v>
      </c>
      <c r="B14" s="1" t="s">
        <v>199</v>
      </c>
      <c r="C14" s="1" t="str">
        <f t="shared" si="8"/>
        <v>robert downes</v>
      </c>
      <c r="D14" s="8" t="s">
        <v>128</v>
      </c>
      <c r="E14" s="551" t="s">
        <v>405</v>
      </c>
      <c r="F14" s="547"/>
      <c r="G14" s="8" t="s">
        <v>107</v>
      </c>
      <c r="H14" s="273" t="str">
        <f t="shared" si="0"/>
        <v/>
      </c>
      <c r="I14" s="273" t="str">
        <f t="shared" si="0"/>
        <v/>
      </c>
      <c r="J14" s="273" t="str">
        <f t="shared" si="0"/>
        <v/>
      </c>
      <c r="K14" s="273" t="str">
        <f t="shared" si="0"/>
        <v/>
      </c>
      <c r="L14" s="273" t="str">
        <f t="shared" si="0"/>
        <v/>
      </c>
      <c r="M14" s="273">
        <f t="shared" si="0"/>
        <v>100</v>
      </c>
      <c r="N14" s="273" t="str">
        <f t="shared" si="0"/>
        <v/>
      </c>
      <c r="O14" s="273" t="str">
        <f t="shared" si="0"/>
        <v/>
      </c>
      <c r="P14" s="273" t="str">
        <f t="shared" si="0"/>
        <v/>
      </c>
      <c r="Q14" s="273" t="str">
        <f t="shared" si="0"/>
        <v/>
      </c>
      <c r="R14" s="273" t="str">
        <f t="shared" si="0"/>
        <v/>
      </c>
      <c r="S14" s="273" t="str">
        <f t="shared" si="0"/>
        <v/>
      </c>
      <c r="T14" s="274" t="str">
        <f t="shared" si="0"/>
        <v/>
      </c>
      <c r="U14" s="133">
        <f t="shared" si="1"/>
        <v>100</v>
      </c>
      <c r="V14" s="119">
        <f t="shared" si="11"/>
        <v>-55</v>
      </c>
      <c r="W14" s="107">
        <f>IFERROR(VLOOKUP(D14,BenchmarksRd1,3,0)*86400,"")</f>
        <v>118.83699999999999</v>
      </c>
      <c r="X14" s="131">
        <f t="shared" si="12"/>
        <v>27.296999999999997</v>
      </c>
      <c r="Y14" s="70">
        <f t="shared" si="10"/>
        <v>-10</v>
      </c>
      <c r="Z14" s="207">
        <f t="shared" si="4"/>
        <v>4</v>
      </c>
      <c r="AA14" s="120">
        <f t="shared" si="5"/>
        <v>8</v>
      </c>
      <c r="AB14" s="120">
        <f>IF($AA14="n/a","",IFERROR(COUNTIF($AA$2:$AA14,"="&amp;AA14),""))</f>
        <v>1</v>
      </c>
      <c r="AC14" s="120">
        <f>COUNTIF($Z$2:Z13,"&lt;"&amp;Z14)</f>
        <v>3</v>
      </c>
      <c r="AD14" s="130">
        <f t="shared" si="6"/>
        <v>45</v>
      </c>
      <c r="AE14" s="133">
        <f t="shared" si="7"/>
        <v>35</v>
      </c>
      <c r="AG14" s="176" t="s">
        <v>14</v>
      </c>
      <c r="AH14" s="195" t="s">
        <v>81</v>
      </c>
      <c r="AI14" s="196">
        <v>1.1795949074074074E-3</v>
      </c>
    </row>
    <row r="15" spans="1:35" x14ac:dyDescent="0.2">
      <c r="A15" s="437">
        <v>421</v>
      </c>
      <c r="B15" s="1" t="s">
        <v>406</v>
      </c>
      <c r="C15" s="1" t="str">
        <f t="shared" si="8"/>
        <v>steven cassar</v>
      </c>
      <c r="D15" s="8" t="s">
        <v>16</v>
      </c>
      <c r="E15" s="17" t="s">
        <v>407</v>
      </c>
      <c r="F15" s="547"/>
      <c r="G15" s="8" t="s">
        <v>107</v>
      </c>
      <c r="H15" s="167" t="str">
        <f t="shared" si="0"/>
        <v/>
      </c>
      <c r="I15" s="167" t="str">
        <f t="shared" si="0"/>
        <v/>
      </c>
      <c r="J15" s="167">
        <f t="shared" si="0"/>
        <v>100</v>
      </c>
      <c r="K15" s="167" t="str">
        <f t="shared" si="0"/>
        <v/>
      </c>
      <c r="L15" s="167" t="str">
        <f t="shared" si="0"/>
        <v/>
      </c>
      <c r="M15" s="167" t="str">
        <f t="shared" si="0"/>
        <v/>
      </c>
      <c r="N15" s="167" t="str">
        <f t="shared" si="0"/>
        <v/>
      </c>
      <c r="O15" s="167" t="str">
        <f t="shared" si="0"/>
        <v/>
      </c>
      <c r="P15" s="167" t="str">
        <f t="shared" si="0"/>
        <v/>
      </c>
      <c r="Q15" s="167" t="str">
        <f t="shared" si="0"/>
        <v/>
      </c>
      <c r="R15" s="167" t="str">
        <f t="shared" si="0"/>
        <v/>
      </c>
      <c r="S15" s="167" t="str">
        <f t="shared" si="0"/>
        <v/>
      </c>
      <c r="T15" s="177" t="str">
        <f t="shared" si="0"/>
        <v/>
      </c>
      <c r="U15" s="133">
        <f t="shared" si="1"/>
        <v>100</v>
      </c>
      <c r="V15" s="119">
        <f t="shared" si="11"/>
        <v>-85</v>
      </c>
      <c r="W15" s="107">
        <f>IFERROR(VLOOKUP(D15,BenchmarksRd1,3,0)*86400,"")</f>
        <v>110.06399999999999</v>
      </c>
      <c r="X15" s="131">
        <f t="shared" si="12"/>
        <v>36.360000000000014</v>
      </c>
      <c r="Y15" s="70">
        <f t="shared" si="10"/>
        <v>-10</v>
      </c>
      <c r="Z15" s="207">
        <f t="shared" si="4"/>
        <v>6</v>
      </c>
      <c r="AA15" s="120">
        <f t="shared" si="5"/>
        <v>11</v>
      </c>
      <c r="AB15" s="120">
        <f>IF($AA15="n/a","",IFERROR(COUNTIF($AA$2:$AA15,"="&amp;AA15),""))</f>
        <v>1</v>
      </c>
      <c r="AC15" s="120">
        <f>COUNTIF($Z$2:Z14,"&lt;"&amp;Z15)</f>
        <v>10</v>
      </c>
      <c r="AD15" s="130">
        <f t="shared" si="6"/>
        <v>15</v>
      </c>
      <c r="AE15" s="133">
        <f t="shared" si="7"/>
        <v>5</v>
      </c>
    </row>
    <row r="16" spans="1:35" x14ac:dyDescent="0.2">
      <c r="A16" s="437">
        <v>141</v>
      </c>
      <c r="B16" s="1" t="s">
        <v>204</v>
      </c>
      <c r="C16" s="1" t="str">
        <f t="shared" si="8"/>
        <v>max lloyd</v>
      </c>
      <c r="D16" s="8" t="s">
        <v>41</v>
      </c>
      <c r="E16" s="551" t="s">
        <v>408</v>
      </c>
      <c r="F16" s="547"/>
      <c r="G16" s="8" t="s">
        <v>107</v>
      </c>
      <c r="H16" s="167" t="str">
        <f t="shared" si="0"/>
        <v/>
      </c>
      <c r="I16" s="167" t="str">
        <f t="shared" si="0"/>
        <v/>
      </c>
      <c r="J16" s="167" t="str">
        <f t="shared" si="0"/>
        <v/>
      </c>
      <c r="K16" s="167" t="str">
        <f t="shared" si="0"/>
        <v/>
      </c>
      <c r="L16" s="167">
        <f t="shared" si="0"/>
        <v>60</v>
      </c>
      <c r="M16" s="167" t="str">
        <f t="shared" si="0"/>
        <v/>
      </c>
      <c r="N16" s="167" t="str">
        <f t="shared" si="0"/>
        <v/>
      </c>
      <c r="O16" s="167" t="str">
        <f t="shared" si="0"/>
        <v/>
      </c>
      <c r="P16" s="167" t="str">
        <f t="shared" si="0"/>
        <v/>
      </c>
      <c r="Q16" s="167" t="str">
        <f t="shared" si="0"/>
        <v/>
      </c>
      <c r="R16" s="167" t="str">
        <f t="shared" si="0"/>
        <v/>
      </c>
      <c r="S16" s="167" t="str">
        <f t="shared" si="0"/>
        <v/>
      </c>
      <c r="T16" s="177" t="str">
        <f t="shared" si="0"/>
        <v/>
      </c>
      <c r="U16" s="133">
        <f t="shared" si="1"/>
        <v>60</v>
      </c>
      <c r="V16" s="119">
        <f t="shared" si="11"/>
        <v>-45</v>
      </c>
      <c r="W16" s="107">
        <f>IFERROR(VLOOKUP(D16,BenchmarksRd1,3,0)*86400,"")</f>
        <v>114.663</v>
      </c>
      <c r="X16" s="131">
        <f t="shared" si="12"/>
        <v>35.987000000000009</v>
      </c>
      <c r="Y16" s="70">
        <f t="shared" si="10"/>
        <v>-10</v>
      </c>
      <c r="Z16" s="207">
        <f t="shared" si="4"/>
        <v>5</v>
      </c>
      <c r="AA16" s="120">
        <f t="shared" si="5"/>
        <v>9</v>
      </c>
      <c r="AB16" s="120">
        <f>IF($AA16="n/a","",IFERROR(COUNTIF($AA$2:$AA16,"="&amp;AA16),""))</f>
        <v>3</v>
      </c>
      <c r="AC16" s="120">
        <f>COUNTIF($Z$2:Z15,"&lt;"&amp;Z16)</f>
        <v>6</v>
      </c>
      <c r="AD16" s="130">
        <f t="shared" si="6"/>
        <v>15</v>
      </c>
      <c r="AE16" s="133">
        <f t="shared" si="7"/>
        <v>5</v>
      </c>
    </row>
    <row r="17" spans="1:31" x14ac:dyDescent="0.2">
      <c r="A17" s="437">
        <v>17</v>
      </c>
      <c r="B17" s="1" t="s">
        <v>212</v>
      </c>
      <c r="C17" s="1" t="str">
        <f t="shared" si="8"/>
        <v>craig baird</v>
      </c>
      <c r="D17" s="8" t="s">
        <v>4</v>
      </c>
      <c r="E17" s="551" t="s">
        <v>409</v>
      </c>
      <c r="F17" s="547"/>
      <c r="G17" s="8" t="s">
        <v>107</v>
      </c>
      <c r="H17" s="277" t="str">
        <f t="shared" si="0"/>
        <v/>
      </c>
      <c r="I17" s="277" t="str">
        <f t="shared" si="0"/>
        <v/>
      </c>
      <c r="J17" s="277" t="str">
        <f t="shared" si="0"/>
        <v/>
      </c>
      <c r="K17" s="277" t="str">
        <f t="shared" si="0"/>
        <v/>
      </c>
      <c r="L17" s="277" t="str">
        <f t="shared" si="0"/>
        <v/>
      </c>
      <c r="M17" s="277" t="str">
        <f t="shared" si="0"/>
        <v/>
      </c>
      <c r="N17" s="277" t="str">
        <f t="shared" si="0"/>
        <v/>
      </c>
      <c r="O17" s="277" t="str">
        <f t="shared" si="0"/>
        <v/>
      </c>
      <c r="P17" s="277">
        <f t="shared" si="0"/>
        <v>100</v>
      </c>
      <c r="Q17" s="277" t="str">
        <f t="shared" si="0"/>
        <v/>
      </c>
      <c r="R17" s="277" t="str">
        <f t="shared" si="0"/>
        <v/>
      </c>
      <c r="S17" s="277" t="str">
        <f t="shared" si="0"/>
        <v/>
      </c>
      <c r="T17" s="278" t="str">
        <f t="shared" si="0"/>
        <v/>
      </c>
      <c r="U17" s="133">
        <f t="shared" si="1"/>
        <v>100</v>
      </c>
      <c r="V17" s="119">
        <f t="shared" si="11"/>
        <v>-55</v>
      </c>
      <c r="W17" s="107">
        <f>IFERROR(VLOOKUP(D17,BenchmarksRd1,3,0)*86400,"")</f>
        <v>0</v>
      </c>
      <c r="X17" s="131">
        <f t="shared" si="12"/>
        <v>151.239</v>
      </c>
      <c r="Y17" s="70">
        <f t="shared" si="10"/>
        <v>-10</v>
      </c>
      <c r="Z17" s="207">
        <f t="shared" si="4"/>
        <v>3</v>
      </c>
      <c r="AA17" s="120">
        <f t="shared" si="5"/>
        <v>5</v>
      </c>
      <c r="AB17" s="120">
        <f>IF($AA17="n/a","",IFERROR(COUNTIF($AA$2:$AA17,"="&amp;AA17),""))</f>
        <v>1</v>
      </c>
      <c r="AC17" s="120">
        <f>COUNTIF($Z$2:Z16,"&lt;"&amp;Z17)</f>
        <v>3</v>
      </c>
      <c r="AD17" s="130">
        <f t="shared" si="6"/>
        <v>45</v>
      </c>
      <c r="AE17" s="133">
        <f t="shared" si="7"/>
        <v>35</v>
      </c>
    </row>
    <row r="18" spans="1:31" x14ac:dyDescent="0.2">
      <c r="A18" s="437">
        <v>112</v>
      </c>
      <c r="B18" s="1" t="s">
        <v>201</v>
      </c>
      <c r="C18" s="1" t="str">
        <f t="shared" si="8"/>
        <v>ian vague</v>
      </c>
      <c r="D18" s="8" t="s">
        <v>124</v>
      </c>
      <c r="E18" s="551" t="s">
        <v>410</v>
      </c>
      <c r="F18" s="547"/>
      <c r="G18" s="8" t="s">
        <v>107</v>
      </c>
      <c r="H18" s="167" t="str">
        <f t="shared" ref="H18:T30" si="13">IF($D18=H$1,$U18,"")</f>
        <v/>
      </c>
      <c r="I18" s="167" t="str">
        <f t="shared" si="13"/>
        <v/>
      </c>
      <c r="J18" s="167" t="str">
        <f t="shared" si="13"/>
        <v/>
      </c>
      <c r="K18" s="167" t="str">
        <f t="shared" si="13"/>
        <v/>
      </c>
      <c r="L18" s="167" t="str">
        <f t="shared" si="13"/>
        <v/>
      </c>
      <c r="M18" s="167" t="str">
        <f t="shared" si="13"/>
        <v/>
      </c>
      <c r="N18" s="167">
        <f t="shared" si="13"/>
        <v>60</v>
      </c>
      <c r="O18" s="167" t="str">
        <f t="shared" si="13"/>
        <v/>
      </c>
      <c r="P18" s="167" t="str">
        <f t="shared" si="13"/>
        <v/>
      </c>
      <c r="Q18" s="167" t="str">
        <f t="shared" si="13"/>
        <v/>
      </c>
      <c r="R18" s="167" t="str">
        <f t="shared" si="13"/>
        <v/>
      </c>
      <c r="S18" s="167" t="str">
        <f t="shared" si="13"/>
        <v/>
      </c>
      <c r="T18" s="177" t="str">
        <f t="shared" si="13"/>
        <v/>
      </c>
      <c r="U18" s="133">
        <f t="shared" si="1"/>
        <v>60</v>
      </c>
      <c r="V18" s="119">
        <f t="shared" si="11"/>
        <v>-45</v>
      </c>
      <c r="W18" s="107">
        <f>IFERROR(VLOOKUP(D18,BenchmarksRd1,3,0)*86400,"")</f>
        <v>118.93500000000002</v>
      </c>
      <c r="X18" s="131">
        <f t="shared" si="12"/>
        <v>32.734999999999999</v>
      </c>
      <c r="Y18" s="70">
        <f t="shared" si="10"/>
        <v>-10</v>
      </c>
      <c r="Z18" s="207">
        <f t="shared" si="4"/>
        <v>4</v>
      </c>
      <c r="AA18" s="120">
        <f t="shared" si="5"/>
        <v>7</v>
      </c>
      <c r="AB18" s="120">
        <f>IF($AA18="n/a","",IFERROR(COUNTIF($AA$2:$AA18,"="&amp;AA18),""))</f>
        <v>3</v>
      </c>
      <c r="AC18" s="120">
        <f>COUNTIF($Z$2:Z17,"&lt;"&amp;Z18)</f>
        <v>4</v>
      </c>
      <c r="AD18" s="130">
        <f t="shared" si="6"/>
        <v>15</v>
      </c>
      <c r="AE18" s="133">
        <f t="shared" si="7"/>
        <v>5</v>
      </c>
    </row>
    <row r="19" spans="1:31" x14ac:dyDescent="0.2">
      <c r="A19" s="437">
        <v>242</v>
      </c>
      <c r="B19" s="1" t="s">
        <v>411</v>
      </c>
      <c r="C19" s="1" t="str">
        <f t="shared" si="8"/>
        <v>leon bogers</v>
      </c>
      <c r="D19" s="8" t="s">
        <v>91</v>
      </c>
      <c r="E19" s="17" t="s">
        <v>412</v>
      </c>
      <c r="F19" s="547"/>
      <c r="G19" s="8" t="s">
        <v>107</v>
      </c>
      <c r="H19" s="167" t="str">
        <f t="shared" si="13"/>
        <v/>
      </c>
      <c r="I19" s="167" t="str">
        <f t="shared" si="13"/>
        <v/>
      </c>
      <c r="J19" s="167" t="str">
        <f t="shared" si="13"/>
        <v/>
      </c>
      <c r="K19" s="167" t="str">
        <f t="shared" si="13"/>
        <v/>
      </c>
      <c r="L19" s="167" t="str">
        <f t="shared" si="13"/>
        <v/>
      </c>
      <c r="M19" s="167" t="str">
        <f t="shared" si="13"/>
        <v/>
      </c>
      <c r="N19" s="167" t="str">
        <f t="shared" si="13"/>
        <v/>
      </c>
      <c r="O19" s="167" t="str">
        <f t="shared" si="13"/>
        <v/>
      </c>
      <c r="P19" s="167" t="str">
        <f t="shared" si="13"/>
        <v/>
      </c>
      <c r="Q19" s="167" t="str">
        <f t="shared" si="13"/>
        <v/>
      </c>
      <c r="R19" s="167" t="str">
        <f t="shared" si="13"/>
        <v/>
      </c>
      <c r="S19" s="167" t="str">
        <f t="shared" si="13"/>
        <v/>
      </c>
      <c r="T19" s="177" t="str">
        <f t="shared" si="13"/>
        <v/>
      </c>
      <c r="U19" s="133">
        <f t="shared" si="1"/>
        <v>0</v>
      </c>
      <c r="V19" s="119">
        <f t="shared" si="11"/>
        <v>0</v>
      </c>
      <c r="W19" s="107" t="str">
        <f>IFERROR(VLOOKUP(D19,BenchmarksRd1,3,0)*86400,"")</f>
        <v/>
      </c>
      <c r="X19" s="131" t="str">
        <f t="shared" si="12"/>
        <v/>
      </c>
      <c r="Y19" s="70">
        <f t="shared" si="10"/>
        <v>0</v>
      </c>
      <c r="Z19" s="207" t="str">
        <f t="shared" si="4"/>
        <v>n/a</v>
      </c>
      <c r="AA19" s="120" t="str">
        <f t="shared" si="5"/>
        <v>n/a</v>
      </c>
      <c r="AB19" s="120" t="str">
        <f>IF($AA19="n/a","",IFERROR(COUNTIF($AA$2:$AA19,"="&amp;AA19),""))</f>
        <v/>
      </c>
      <c r="AC19" s="120">
        <f>COUNTIF($Z$2:Z18,"&lt;"&amp;Z19)</f>
        <v>0</v>
      </c>
      <c r="AD19" s="130">
        <f t="shared" si="6"/>
        <v>0</v>
      </c>
      <c r="AE19" s="133">
        <f t="shared" si="7"/>
        <v>0</v>
      </c>
    </row>
    <row r="20" spans="1:31" x14ac:dyDescent="0.2">
      <c r="A20" s="437">
        <v>148</v>
      </c>
      <c r="B20" s="1" t="s">
        <v>342</v>
      </c>
      <c r="C20" s="1" t="str">
        <f t="shared" si="8"/>
        <v>adam lazzaro</v>
      </c>
      <c r="D20" s="8" t="s">
        <v>91</v>
      </c>
      <c r="E20" s="17" t="s">
        <v>413</v>
      </c>
      <c r="F20" s="547"/>
      <c r="G20" s="8" t="s">
        <v>107</v>
      </c>
      <c r="H20" s="167" t="str">
        <f t="shared" si="13"/>
        <v/>
      </c>
      <c r="I20" s="167" t="str">
        <f t="shared" si="13"/>
        <v/>
      </c>
      <c r="J20" s="167" t="str">
        <f t="shared" si="13"/>
        <v/>
      </c>
      <c r="K20" s="167" t="str">
        <f t="shared" si="13"/>
        <v/>
      </c>
      <c r="L20" s="167" t="str">
        <f t="shared" si="13"/>
        <v/>
      </c>
      <c r="M20" s="167" t="str">
        <f t="shared" si="13"/>
        <v/>
      </c>
      <c r="N20" s="167" t="str">
        <f t="shared" si="13"/>
        <v/>
      </c>
      <c r="O20" s="167" t="str">
        <f t="shared" si="13"/>
        <v/>
      </c>
      <c r="P20" s="167" t="str">
        <f t="shared" si="13"/>
        <v/>
      </c>
      <c r="Q20" s="167" t="str">
        <f t="shared" si="13"/>
        <v/>
      </c>
      <c r="R20" s="167" t="str">
        <f t="shared" si="13"/>
        <v/>
      </c>
      <c r="S20" s="167" t="str">
        <f t="shared" si="13"/>
        <v/>
      </c>
      <c r="T20" s="177" t="str">
        <f t="shared" si="13"/>
        <v/>
      </c>
      <c r="U20" s="133">
        <f t="shared" si="1"/>
        <v>0</v>
      </c>
      <c r="V20" s="119">
        <f t="shared" si="11"/>
        <v>0</v>
      </c>
      <c r="W20" s="107" t="str">
        <f>IFERROR(VLOOKUP(D20,BenchmarksRd1,3,0)*86400,"")</f>
        <v/>
      </c>
      <c r="X20" s="131" t="str">
        <f t="shared" si="12"/>
        <v/>
      </c>
      <c r="Y20" s="70">
        <f t="shared" si="10"/>
        <v>0</v>
      </c>
      <c r="Z20" s="207" t="str">
        <f t="shared" si="4"/>
        <v>n/a</v>
      </c>
      <c r="AA20" s="120" t="str">
        <f t="shared" si="5"/>
        <v>n/a</v>
      </c>
      <c r="AB20" s="120" t="str">
        <f>IF($AA20="n/a","",IFERROR(COUNTIF($AA$2:$AA20,"="&amp;AA20),""))</f>
        <v/>
      </c>
      <c r="AC20" s="120">
        <f>COUNTIF($Z$2:Z19,"&lt;"&amp;Z20)</f>
        <v>0</v>
      </c>
      <c r="AD20" s="130">
        <f t="shared" si="6"/>
        <v>0</v>
      </c>
      <c r="AE20" s="133">
        <f t="shared" si="7"/>
        <v>0</v>
      </c>
    </row>
    <row r="21" spans="1:31" x14ac:dyDescent="0.2">
      <c r="A21" s="437">
        <v>129</v>
      </c>
      <c r="B21" s="1" t="s">
        <v>414</v>
      </c>
      <c r="C21" s="1" t="str">
        <f t="shared" si="8"/>
        <v>channa de silva</v>
      </c>
      <c r="D21" s="8" t="s">
        <v>91</v>
      </c>
      <c r="E21" s="17" t="s">
        <v>415</v>
      </c>
      <c r="F21" s="547"/>
      <c r="G21" s="8" t="s">
        <v>237</v>
      </c>
      <c r="H21" s="167" t="str">
        <f t="shared" si="13"/>
        <v/>
      </c>
      <c r="I21" s="167" t="str">
        <f t="shared" si="13"/>
        <v/>
      </c>
      <c r="J21" s="167" t="str">
        <f t="shared" si="13"/>
        <v/>
      </c>
      <c r="K21" s="167" t="str">
        <f t="shared" si="13"/>
        <v/>
      </c>
      <c r="L21" s="167" t="str">
        <f t="shared" si="13"/>
        <v/>
      </c>
      <c r="M21" s="167" t="str">
        <f t="shared" si="13"/>
        <v/>
      </c>
      <c r="N21" s="167" t="str">
        <f t="shared" si="13"/>
        <v/>
      </c>
      <c r="O21" s="167" t="str">
        <f t="shared" si="13"/>
        <v/>
      </c>
      <c r="P21" s="167" t="str">
        <f t="shared" si="13"/>
        <v/>
      </c>
      <c r="Q21" s="167" t="str">
        <f t="shared" si="13"/>
        <v/>
      </c>
      <c r="R21" s="167" t="str">
        <f t="shared" si="13"/>
        <v/>
      </c>
      <c r="S21" s="167" t="str">
        <f t="shared" si="13"/>
        <v/>
      </c>
      <c r="T21" s="177" t="str">
        <f t="shared" si="13"/>
        <v/>
      </c>
      <c r="U21" s="133">
        <f t="shared" si="1"/>
        <v>0</v>
      </c>
      <c r="V21" s="119">
        <f t="shared" si="11"/>
        <v>0</v>
      </c>
      <c r="W21" s="107" t="str">
        <f>IFERROR(VLOOKUP(D21,BenchmarksRd1,3,0)*86400,"")</f>
        <v/>
      </c>
      <c r="X21" s="131" t="str">
        <f t="shared" si="12"/>
        <v/>
      </c>
      <c r="Y21" s="70">
        <f t="shared" si="10"/>
        <v>0</v>
      </c>
      <c r="Z21" s="207" t="str">
        <f t="shared" si="4"/>
        <v>n/a</v>
      </c>
      <c r="AA21" s="120" t="str">
        <f t="shared" si="5"/>
        <v>n/a</v>
      </c>
      <c r="AB21" s="120" t="str">
        <f>IF($AA21="n/a","",IFERROR(COUNTIF($AA$2:$AA21,"="&amp;AA21),""))</f>
        <v/>
      </c>
      <c r="AC21" s="120">
        <f>COUNTIF($Z$2:Z20,"&lt;"&amp;Z21)</f>
        <v>0</v>
      </c>
      <c r="AD21" s="130">
        <f t="shared" si="6"/>
        <v>0</v>
      </c>
      <c r="AE21" s="133">
        <f t="shared" si="7"/>
        <v>0</v>
      </c>
    </row>
    <row r="22" spans="1:31" x14ac:dyDescent="0.2">
      <c r="A22" s="437">
        <v>29</v>
      </c>
      <c r="B22" s="1" t="s">
        <v>416</v>
      </c>
      <c r="C22" s="1" t="str">
        <f t="shared" si="8"/>
        <v>chandana de silva</v>
      </c>
      <c r="D22" s="8" t="s">
        <v>91</v>
      </c>
      <c r="E22" s="17" t="s">
        <v>417</v>
      </c>
      <c r="F22" s="547"/>
      <c r="G22" s="8" t="s">
        <v>107</v>
      </c>
      <c r="H22" s="167" t="str">
        <f t="shared" si="13"/>
        <v/>
      </c>
      <c r="I22" s="167" t="str">
        <f t="shared" si="13"/>
        <v/>
      </c>
      <c r="J22" s="167" t="str">
        <f t="shared" si="13"/>
        <v/>
      </c>
      <c r="K22" s="167" t="str">
        <f t="shared" si="13"/>
        <v/>
      </c>
      <c r="L22" s="167" t="str">
        <f t="shared" si="13"/>
        <v/>
      </c>
      <c r="M22" s="167" t="str">
        <f t="shared" si="13"/>
        <v/>
      </c>
      <c r="N22" s="167" t="str">
        <f t="shared" si="13"/>
        <v/>
      </c>
      <c r="O22" s="167" t="str">
        <f t="shared" si="13"/>
        <v/>
      </c>
      <c r="P22" s="167" t="str">
        <f t="shared" si="13"/>
        <v/>
      </c>
      <c r="Q22" s="167" t="str">
        <f t="shared" si="13"/>
        <v/>
      </c>
      <c r="R22" s="167" t="str">
        <f t="shared" si="13"/>
        <v/>
      </c>
      <c r="S22" s="167" t="str">
        <f t="shared" si="13"/>
        <v/>
      </c>
      <c r="T22" s="177" t="str">
        <f t="shared" si="13"/>
        <v/>
      </c>
      <c r="U22" s="133">
        <f t="shared" si="1"/>
        <v>0</v>
      </c>
      <c r="V22" s="119">
        <f t="shared" si="11"/>
        <v>0</v>
      </c>
      <c r="W22" s="107" t="str">
        <f>IFERROR(VLOOKUP(D22,BenchmarksRd1,3,0)*86400,"")</f>
        <v/>
      </c>
      <c r="X22" s="131" t="str">
        <f t="shared" si="12"/>
        <v/>
      </c>
      <c r="Y22" s="70">
        <f t="shared" si="10"/>
        <v>0</v>
      </c>
      <c r="Z22" s="207" t="str">
        <f t="shared" si="4"/>
        <v>n/a</v>
      </c>
      <c r="AA22" s="120" t="str">
        <f t="shared" si="5"/>
        <v>n/a</v>
      </c>
      <c r="AB22" s="120" t="str">
        <f>IF($AA22="n/a","",IFERROR(COUNTIF($AA$2:$AA22,"="&amp;AA22),""))</f>
        <v/>
      </c>
      <c r="AC22" s="120">
        <f>COUNTIF($Z$2:Z21,"&lt;"&amp;Z22)</f>
        <v>0</v>
      </c>
      <c r="AD22" s="130">
        <f t="shared" si="6"/>
        <v>0</v>
      </c>
      <c r="AE22" s="133">
        <f t="shared" si="7"/>
        <v>0</v>
      </c>
    </row>
    <row r="23" spans="1:31" x14ac:dyDescent="0.2">
      <c r="A23" s="437">
        <v>401</v>
      </c>
      <c r="B23" s="1" t="s">
        <v>224</v>
      </c>
      <c r="C23" s="1" t="str">
        <f t="shared" si="8"/>
        <v>peter whitaker</v>
      </c>
      <c r="D23" s="8" t="s">
        <v>91</v>
      </c>
      <c r="E23" s="17" t="s">
        <v>418</v>
      </c>
      <c r="F23" s="547"/>
      <c r="G23" s="8" t="s">
        <v>107</v>
      </c>
      <c r="H23" s="167" t="str">
        <f t="shared" si="13"/>
        <v/>
      </c>
      <c r="I23" s="167" t="str">
        <f t="shared" si="13"/>
        <v/>
      </c>
      <c r="J23" s="167" t="str">
        <f t="shared" si="13"/>
        <v/>
      </c>
      <c r="K23" s="167" t="str">
        <f t="shared" si="13"/>
        <v/>
      </c>
      <c r="L23" s="167" t="str">
        <f t="shared" si="13"/>
        <v/>
      </c>
      <c r="M23" s="167" t="str">
        <f t="shared" si="13"/>
        <v/>
      </c>
      <c r="N23" s="167" t="str">
        <f t="shared" si="13"/>
        <v/>
      </c>
      <c r="O23" s="167" t="str">
        <f t="shared" si="13"/>
        <v/>
      </c>
      <c r="P23" s="167" t="str">
        <f t="shared" si="13"/>
        <v/>
      </c>
      <c r="Q23" s="167" t="str">
        <f t="shared" si="13"/>
        <v/>
      </c>
      <c r="R23" s="167" t="str">
        <f t="shared" si="13"/>
        <v/>
      </c>
      <c r="S23" s="167" t="str">
        <f t="shared" si="13"/>
        <v/>
      </c>
      <c r="T23" s="177" t="str">
        <f t="shared" si="13"/>
        <v/>
      </c>
      <c r="U23" s="133">
        <f t="shared" si="1"/>
        <v>0</v>
      </c>
      <c r="V23" s="119">
        <f t="shared" si="11"/>
        <v>0</v>
      </c>
      <c r="W23" s="107" t="str">
        <f>IFERROR(VLOOKUP(D23,BenchmarksRd1,3,0)*86400,"")</f>
        <v/>
      </c>
      <c r="X23" s="131" t="str">
        <f t="shared" si="12"/>
        <v/>
      </c>
      <c r="Y23" s="70">
        <f t="shared" si="10"/>
        <v>0</v>
      </c>
      <c r="Z23" s="207" t="str">
        <f t="shared" si="4"/>
        <v>n/a</v>
      </c>
      <c r="AA23" s="120" t="str">
        <f t="shared" si="5"/>
        <v>n/a</v>
      </c>
      <c r="AB23" s="120" t="str">
        <f>IF($AA23="n/a","",IFERROR(COUNTIF($AA$2:$AA23,"="&amp;AA23),""))</f>
        <v/>
      </c>
      <c r="AC23" s="120">
        <f>COUNTIF($Z$2:Z22,"&lt;"&amp;Z23)</f>
        <v>0</v>
      </c>
      <c r="AD23" s="130">
        <f t="shared" si="6"/>
        <v>0</v>
      </c>
      <c r="AE23" s="133">
        <f t="shared" si="7"/>
        <v>0</v>
      </c>
    </row>
    <row r="24" spans="1:31" x14ac:dyDescent="0.2">
      <c r="A24" s="437">
        <v>77</v>
      </c>
      <c r="B24" s="1" t="s">
        <v>206</v>
      </c>
      <c r="C24" s="1" t="str">
        <f t="shared" si="8"/>
        <v>simeon ouzas</v>
      </c>
      <c r="D24" s="8" t="s">
        <v>5</v>
      </c>
      <c r="E24" s="551" t="s">
        <v>419</v>
      </c>
      <c r="F24" s="547"/>
      <c r="G24" s="8" t="s">
        <v>107</v>
      </c>
      <c r="H24" s="167" t="str">
        <f t="shared" si="13"/>
        <v/>
      </c>
      <c r="I24" s="167" t="str">
        <f t="shared" si="13"/>
        <v/>
      </c>
      <c r="J24" s="167" t="str">
        <f t="shared" si="13"/>
        <v/>
      </c>
      <c r="K24" s="167" t="str">
        <f t="shared" si="13"/>
        <v/>
      </c>
      <c r="L24" s="167" t="str">
        <f t="shared" si="13"/>
        <v/>
      </c>
      <c r="M24" s="167" t="str">
        <f t="shared" si="13"/>
        <v/>
      </c>
      <c r="N24" s="167" t="str">
        <f t="shared" si="13"/>
        <v/>
      </c>
      <c r="O24" s="167" t="str">
        <f t="shared" si="13"/>
        <v/>
      </c>
      <c r="P24" s="167" t="str">
        <f t="shared" si="13"/>
        <v/>
      </c>
      <c r="Q24" s="167" t="str">
        <f t="shared" si="13"/>
        <v/>
      </c>
      <c r="R24" s="167" t="str">
        <f t="shared" si="13"/>
        <v/>
      </c>
      <c r="S24" s="167">
        <f t="shared" si="13"/>
        <v>75</v>
      </c>
      <c r="T24" s="177" t="str">
        <f t="shared" si="13"/>
        <v/>
      </c>
      <c r="U24" s="133">
        <f t="shared" si="1"/>
        <v>75</v>
      </c>
      <c r="V24" s="119">
        <f t="shared" si="11"/>
        <v>0</v>
      </c>
      <c r="W24" s="107">
        <f>IFERROR(VLOOKUP(D24,BenchmarksRd1,3,0)*86400,"")</f>
        <v>122.71800000000002</v>
      </c>
      <c r="X24" s="131">
        <f t="shared" si="12"/>
        <v>43.33899999999997</v>
      </c>
      <c r="Y24" s="70">
        <f t="shared" si="10"/>
        <v>-10</v>
      </c>
      <c r="Z24" s="207">
        <f t="shared" ref="Z24:Z25" si="14">IFERROR(VLOOKUP(D24,Class2019,4,0),"n/a")</f>
        <v>1</v>
      </c>
      <c r="AA24" s="120">
        <f t="shared" ref="AA24:AA25" si="15">IFERROR(VLOOKUP(D24,Class2019,3,0),"n/a")</f>
        <v>2</v>
      </c>
      <c r="AB24" s="120">
        <f>IF($AA24="n/a","",IFERROR(COUNTIF($AA$2:$AA24,"="&amp;AA24),""))</f>
        <v>2</v>
      </c>
      <c r="AC24" s="120">
        <f>COUNTIF($Z$2:Z22,"&lt;"&amp;Z24)</f>
        <v>0</v>
      </c>
      <c r="AD24" s="130">
        <f t="shared" ref="AD24:AD25" si="16">IF($AA24="n/a",0,IFERROR(VLOOKUP(AB24+AC24,Points2019,2,0),15))</f>
        <v>75</v>
      </c>
      <c r="AE24" s="133">
        <f t="shared" ref="AE24:AE25" si="17">(U24+V24+Y24)</f>
        <v>65</v>
      </c>
    </row>
    <row r="25" spans="1:31" x14ac:dyDescent="0.2">
      <c r="A25" s="437">
        <v>241</v>
      </c>
      <c r="B25" s="1" t="s">
        <v>221</v>
      </c>
      <c r="C25" s="1" t="str">
        <f t="shared" si="8"/>
        <v>john downes</v>
      </c>
      <c r="D25" s="8" t="s">
        <v>5</v>
      </c>
      <c r="E25" s="551" t="s">
        <v>420</v>
      </c>
      <c r="F25" s="547"/>
      <c r="G25" s="8" t="s">
        <v>421</v>
      </c>
      <c r="H25" s="167" t="str">
        <f t="shared" si="13"/>
        <v/>
      </c>
      <c r="I25" s="167" t="str">
        <f t="shared" si="13"/>
        <v/>
      </c>
      <c r="J25" s="167" t="str">
        <f t="shared" si="13"/>
        <v/>
      </c>
      <c r="K25" s="167" t="str">
        <f t="shared" si="13"/>
        <v/>
      </c>
      <c r="L25" s="167" t="str">
        <f t="shared" si="13"/>
        <v/>
      </c>
      <c r="M25" s="167" t="str">
        <f t="shared" si="13"/>
        <v/>
      </c>
      <c r="N25" s="167" t="str">
        <f t="shared" si="13"/>
        <v/>
      </c>
      <c r="O25" s="167" t="str">
        <f t="shared" si="13"/>
        <v/>
      </c>
      <c r="P25" s="167" t="str">
        <f t="shared" si="13"/>
        <v/>
      </c>
      <c r="Q25" s="167" t="str">
        <f t="shared" si="13"/>
        <v/>
      </c>
      <c r="R25" s="167" t="str">
        <f t="shared" si="13"/>
        <v/>
      </c>
      <c r="S25" s="167">
        <f t="shared" si="13"/>
        <v>60</v>
      </c>
      <c r="T25" s="177" t="str">
        <f t="shared" si="13"/>
        <v/>
      </c>
      <c r="U25" s="133">
        <f t="shared" si="1"/>
        <v>60</v>
      </c>
      <c r="V25" s="119">
        <f t="shared" si="11"/>
        <v>0</v>
      </c>
      <c r="W25" s="107">
        <f>IFERROR(VLOOKUP(D25,BenchmarksRd1,3,0)*86400,"")</f>
        <v>122.71800000000002</v>
      </c>
      <c r="X25" s="131">
        <f t="shared" si="12"/>
        <v>45.921999999999997</v>
      </c>
      <c r="Y25" s="70">
        <f t="shared" si="10"/>
        <v>-10</v>
      </c>
      <c r="Z25" s="207">
        <f t="shared" si="14"/>
        <v>1</v>
      </c>
      <c r="AA25" s="120">
        <f t="shared" si="15"/>
        <v>2</v>
      </c>
      <c r="AB25" s="120">
        <f>IF($AA25="n/a","",IFERROR(COUNTIF($AA$2:$AA25,"="&amp;AA25),""))</f>
        <v>3</v>
      </c>
      <c r="AC25" s="120">
        <f>COUNTIF($Z$2:Z22,"&lt;"&amp;Z25)</f>
        <v>0</v>
      </c>
      <c r="AD25" s="130">
        <f t="shared" si="16"/>
        <v>60</v>
      </c>
      <c r="AE25" s="133">
        <f t="shared" si="17"/>
        <v>50</v>
      </c>
    </row>
    <row r="26" spans="1:31" x14ac:dyDescent="0.2">
      <c r="A26" s="437">
        <v>35</v>
      </c>
      <c r="B26" s="1" t="s">
        <v>378</v>
      </c>
      <c r="C26" s="1" t="str">
        <f t="shared" si="8"/>
        <v>damon hunter</v>
      </c>
      <c r="D26" s="8" t="s">
        <v>91</v>
      </c>
      <c r="E26" s="17" t="s">
        <v>422</v>
      </c>
      <c r="F26" s="547"/>
      <c r="G26" s="8" t="s">
        <v>421</v>
      </c>
      <c r="H26" s="167" t="str">
        <f t="shared" si="13"/>
        <v/>
      </c>
      <c r="I26" s="167" t="str">
        <f t="shared" si="13"/>
        <v/>
      </c>
      <c r="J26" s="167" t="str">
        <f t="shared" si="13"/>
        <v/>
      </c>
      <c r="K26" s="167" t="str">
        <f t="shared" si="13"/>
        <v/>
      </c>
      <c r="L26" s="167" t="str">
        <f t="shared" si="13"/>
        <v/>
      </c>
      <c r="M26" s="167" t="str">
        <f t="shared" si="13"/>
        <v/>
      </c>
      <c r="N26" s="167" t="str">
        <f t="shared" si="13"/>
        <v/>
      </c>
      <c r="O26" s="167" t="str">
        <f t="shared" si="13"/>
        <v/>
      </c>
      <c r="P26" s="167" t="str">
        <f t="shared" si="13"/>
        <v/>
      </c>
      <c r="Q26" s="167" t="str">
        <f t="shared" si="13"/>
        <v/>
      </c>
      <c r="R26" s="167" t="str">
        <f t="shared" si="13"/>
        <v/>
      </c>
      <c r="S26" s="167" t="str">
        <f t="shared" si="13"/>
        <v/>
      </c>
      <c r="T26" s="177" t="str">
        <f t="shared" si="13"/>
        <v/>
      </c>
      <c r="U26" s="133">
        <f t="shared" si="1"/>
        <v>0</v>
      </c>
      <c r="V26" s="119">
        <f t="shared" si="11"/>
        <v>0</v>
      </c>
      <c r="W26" s="107" t="str">
        <f>IFERROR(VLOOKUP(D26,BenchmarksRd1,3,0)*86400,"")</f>
        <v/>
      </c>
      <c r="X26" s="131" t="str">
        <f t="shared" si="12"/>
        <v/>
      </c>
      <c r="Y26" s="70">
        <f t="shared" si="10"/>
        <v>0</v>
      </c>
      <c r="Z26" s="207" t="str">
        <f t="shared" si="4"/>
        <v>n/a</v>
      </c>
      <c r="AA26" s="120" t="str">
        <f t="shared" si="5"/>
        <v>n/a</v>
      </c>
      <c r="AB26" s="120" t="str">
        <f>IF($AA26="n/a","",IFERROR(COUNTIF($AA$2:$AA26,"="&amp;AA26),""))</f>
        <v/>
      </c>
      <c r="AC26" s="120">
        <f>COUNTIF($Z$2:Z23,"&lt;"&amp;Z26)</f>
        <v>0</v>
      </c>
      <c r="AD26" s="130">
        <f t="shared" si="6"/>
        <v>0</v>
      </c>
      <c r="AE26" s="133">
        <f t="shared" si="7"/>
        <v>0</v>
      </c>
    </row>
    <row r="27" spans="1:31" x14ac:dyDescent="0.2">
      <c r="A27" s="437">
        <v>118</v>
      </c>
      <c r="B27" s="1" t="s">
        <v>231</v>
      </c>
      <c r="C27" s="1" t="str">
        <f t="shared" si="8"/>
        <v>michael day</v>
      </c>
      <c r="D27" s="8" t="s">
        <v>91</v>
      </c>
      <c r="E27" s="17" t="s">
        <v>423</v>
      </c>
      <c r="F27" s="547"/>
      <c r="G27" s="8" t="s">
        <v>421</v>
      </c>
      <c r="H27" s="167" t="str">
        <f t="shared" si="13"/>
        <v/>
      </c>
      <c r="I27" s="167" t="str">
        <f t="shared" si="13"/>
        <v/>
      </c>
      <c r="J27" s="167" t="str">
        <f t="shared" si="13"/>
        <v/>
      </c>
      <c r="K27" s="167" t="str">
        <f t="shared" si="13"/>
        <v/>
      </c>
      <c r="L27" s="167" t="str">
        <f t="shared" si="13"/>
        <v/>
      </c>
      <c r="M27" s="167" t="str">
        <f t="shared" si="13"/>
        <v/>
      </c>
      <c r="N27" s="167" t="str">
        <f t="shared" si="13"/>
        <v/>
      </c>
      <c r="O27" s="167" t="str">
        <f t="shared" si="13"/>
        <v/>
      </c>
      <c r="P27" s="167" t="str">
        <f t="shared" si="13"/>
        <v/>
      </c>
      <c r="Q27" s="167" t="str">
        <f t="shared" si="13"/>
        <v/>
      </c>
      <c r="R27" s="167" t="str">
        <f t="shared" si="13"/>
        <v/>
      </c>
      <c r="S27" s="167" t="str">
        <f t="shared" si="13"/>
        <v/>
      </c>
      <c r="T27" s="177" t="str">
        <f t="shared" si="13"/>
        <v/>
      </c>
      <c r="U27" s="133">
        <f t="shared" si="1"/>
        <v>0</v>
      </c>
      <c r="V27" s="119">
        <f t="shared" si="11"/>
        <v>0</v>
      </c>
      <c r="W27" s="107" t="str">
        <f>IFERROR(VLOOKUP(D27,BenchmarksRd1,3,0)*86400,"")</f>
        <v/>
      </c>
      <c r="X27" s="131" t="str">
        <f t="shared" si="12"/>
        <v/>
      </c>
      <c r="Y27" s="70">
        <f t="shared" si="10"/>
        <v>0</v>
      </c>
      <c r="Z27" s="207" t="str">
        <f t="shared" si="4"/>
        <v>n/a</v>
      </c>
      <c r="AA27" s="120" t="str">
        <f t="shared" si="5"/>
        <v>n/a</v>
      </c>
      <c r="AB27" s="120" t="str">
        <f>IF($AA27="n/a","",IFERROR(COUNTIF($AA$2:$AA27,"="&amp;AA27),""))</f>
        <v/>
      </c>
      <c r="AC27" s="120">
        <f>COUNTIF($Z$2:Z26,"&lt;"&amp;Z27)</f>
        <v>0</v>
      </c>
      <c r="AD27" s="130">
        <f t="shared" si="6"/>
        <v>0</v>
      </c>
      <c r="AE27" s="133">
        <f t="shared" si="7"/>
        <v>0</v>
      </c>
    </row>
    <row r="28" spans="1:31" x14ac:dyDescent="0.2">
      <c r="A28" s="437">
        <v>45</v>
      </c>
      <c r="B28" s="1" t="s">
        <v>365</v>
      </c>
      <c r="C28" s="1" t="str">
        <f t="shared" si="8"/>
        <v>sean kent</v>
      </c>
      <c r="D28" s="8" t="s">
        <v>91</v>
      </c>
      <c r="E28" s="17" t="s">
        <v>424</v>
      </c>
      <c r="F28" s="547"/>
      <c r="G28" s="8" t="s">
        <v>425</v>
      </c>
      <c r="H28" s="167" t="str">
        <f t="shared" si="13"/>
        <v/>
      </c>
      <c r="I28" s="167" t="str">
        <f t="shared" si="13"/>
        <v/>
      </c>
      <c r="J28" s="167" t="str">
        <f t="shared" si="13"/>
        <v/>
      </c>
      <c r="K28" s="167" t="str">
        <f t="shared" si="13"/>
        <v/>
      </c>
      <c r="L28" s="167" t="str">
        <f t="shared" si="13"/>
        <v/>
      </c>
      <c r="M28" s="167" t="str">
        <f t="shared" si="13"/>
        <v/>
      </c>
      <c r="N28" s="167" t="str">
        <f t="shared" si="13"/>
        <v/>
      </c>
      <c r="O28" s="167" t="str">
        <f t="shared" si="13"/>
        <v/>
      </c>
      <c r="P28" s="167" t="str">
        <f t="shared" si="13"/>
        <v/>
      </c>
      <c r="Q28" s="167" t="str">
        <f t="shared" si="13"/>
        <v/>
      </c>
      <c r="R28" s="167" t="str">
        <f t="shared" si="13"/>
        <v/>
      </c>
      <c r="S28" s="167" t="str">
        <f t="shared" si="13"/>
        <v/>
      </c>
      <c r="T28" s="177" t="str">
        <f t="shared" si="13"/>
        <v/>
      </c>
      <c r="U28" s="133">
        <f t="shared" si="1"/>
        <v>0</v>
      </c>
      <c r="V28" s="119">
        <f t="shared" si="11"/>
        <v>0</v>
      </c>
      <c r="W28" s="107" t="str">
        <f>IFERROR(VLOOKUP(D28,BenchmarksRd1,3,0)*86400,"")</f>
        <v/>
      </c>
      <c r="X28" s="131" t="str">
        <f t="shared" si="12"/>
        <v/>
      </c>
      <c r="Y28" s="70">
        <f t="shared" si="10"/>
        <v>0</v>
      </c>
      <c r="Z28" s="207" t="str">
        <f t="shared" si="4"/>
        <v>n/a</v>
      </c>
      <c r="AA28" s="120" t="str">
        <f t="shared" si="5"/>
        <v>n/a</v>
      </c>
      <c r="AB28" s="120" t="str">
        <f>IF($AA28="n/a","",IFERROR(COUNTIF($AA$2:$AA28,"="&amp;AA28),""))</f>
        <v/>
      </c>
      <c r="AC28" s="120">
        <f>COUNTIF($Z$2:Z27,"&lt;"&amp;Z28)</f>
        <v>0</v>
      </c>
      <c r="AD28" s="130">
        <f t="shared" si="6"/>
        <v>0</v>
      </c>
      <c r="AE28" s="133">
        <f t="shared" si="7"/>
        <v>0</v>
      </c>
    </row>
    <row r="29" spans="1:31" x14ac:dyDescent="0.2">
      <c r="A29" s="437">
        <v>99</v>
      </c>
      <c r="B29" s="1" t="s">
        <v>426</v>
      </c>
      <c r="C29" s="1" t="str">
        <f t="shared" si="8"/>
        <v>mark marris</v>
      </c>
      <c r="D29" s="8" t="s">
        <v>91</v>
      </c>
      <c r="E29" s="17" t="s">
        <v>427</v>
      </c>
      <c r="F29" s="547"/>
      <c r="G29" s="8" t="s">
        <v>421</v>
      </c>
      <c r="H29" s="167" t="str">
        <f t="shared" si="13"/>
        <v/>
      </c>
      <c r="I29" s="167" t="str">
        <f t="shared" si="13"/>
        <v/>
      </c>
      <c r="J29" s="167" t="str">
        <f t="shared" si="13"/>
        <v/>
      </c>
      <c r="K29" s="167" t="str">
        <f t="shared" si="13"/>
        <v/>
      </c>
      <c r="L29" s="167" t="str">
        <f t="shared" si="13"/>
        <v/>
      </c>
      <c r="M29" s="167" t="str">
        <f t="shared" si="13"/>
        <v/>
      </c>
      <c r="N29" s="167" t="str">
        <f t="shared" si="13"/>
        <v/>
      </c>
      <c r="O29" s="167" t="str">
        <f t="shared" si="13"/>
        <v/>
      </c>
      <c r="P29" s="167" t="str">
        <f t="shared" si="13"/>
        <v/>
      </c>
      <c r="Q29" s="167" t="str">
        <f t="shared" si="13"/>
        <v/>
      </c>
      <c r="R29" s="167" t="str">
        <f t="shared" si="13"/>
        <v/>
      </c>
      <c r="S29" s="167" t="str">
        <f t="shared" si="13"/>
        <v/>
      </c>
      <c r="T29" s="177" t="str">
        <f t="shared" si="13"/>
        <v/>
      </c>
      <c r="U29" s="133">
        <f t="shared" si="1"/>
        <v>0</v>
      </c>
      <c r="V29" s="119">
        <f t="shared" si="11"/>
        <v>0</v>
      </c>
      <c r="W29" s="107" t="str">
        <f>IFERROR(VLOOKUP(D29,BenchmarksRd1,3,0)*86400,"")</f>
        <v/>
      </c>
      <c r="X29" s="131" t="str">
        <f t="shared" si="12"/>
        <v/>
      </c>
      <c r="Y29" s="70">
        <f t="shared" si="10"/>
        <v>0</v>
      </c>
      <c r="Z29" s="207" t="str">
        <f t="shared" si="4"/>
        <v>n/a</v>
      </c>
      <c r="AA29" s="120" t="str">
        <f t="shared" si="5"/>
        <v>n/a</v>
      </c>
      <c r="AB29" s="120" t="str">
        <f>IF($AA29="n/a","",IFERROR(COUNTIF($AA$2:$AA29,"="&amp;AA29),""))</f>
        <v/>
      </c>
      <c r="AC29" s="120">
        <f>COUNTIF($Z$2:Z28,"&lt;"&amp;Z29)</f>
        <v>0</v>
      </c>
      <c r="AD29" s="130">
        <f t="shared" si="6"/>
        <v>0</v>
      </c>
      <c r="AE29" s="133">
        <f t="shared" si="7"/>
        <v>0</v>
      </c>
    </row>
    <row r="30" spans="1:31" ht="13.5" thickBot="1" x14ac:dyDescent="0.25">
      <c r="A30" s="438">
        <v>56</v>
      </c>
      <c r="B30" s="179" t="s">
        <v>226</v>
      </c>
      <c r="C30" s="179" t="str">
        <f t="shared" si="8"/>
        <v>john mcbreen</v>
      </c>
      <c r="D30" s="202" t="s">
        <v>128</v>
      </c>
      <c r="E30" s="552" t="s">
        <v>428</v>
      </c>
      <c r="F30" s="548"/>
      <c r="G30" s="202" t="s">
        <v>425</v>
      </c>
      <c r="H30" s="180" t="str">
        <f t="shared" si="13"/>
        <v/>
      </c>
      <c r="I30" s="180" t="str">
        <f t="shared" si="13"/>
        <v/>
      </c>
      <c r="J30" s="180" t="str">
        <f t="shared" si="13"/>
        <v/>
      </c>
      <c r="K30" s="180" t="str">
        <f t="shared" si="13"/>
        <v/>
      </c>
      <c r="L30" s="180" t="str">
        <f t="shared" si="13"/>
        <v/>
      </c>
      <c r="M30" s="180">
        <f t="shared" si="13"/>
        <v>75</v>
      </c>
      <c r="N30" s="180" t="str">
        <f t="shared" si="13"/>
        <v/>
      </c>
      <c r="O30" s="180" t="str">
        <f t="shared" si="13"/>
        <v/>
      </c>
      <c r="P30" s="180" t="str">
        <f t="shared" si="13"/>
        <v/>
      </c>
      <c r="Q30" s="180" t="str">
        <f t="shared" si="13"/>
        <v/>
      </c>
      <c r="R30" s="180" t="str">
        <f t="shared" si="13"/>
        <v/>
      </c>
      <c r="S30" s="180" t="str">
        <f t="shared" si="13"/>
        <v/>
      </c>
      <c r="T30" s="181" t="str">
        <f t="shared" si="13"/>
        <v/>
      </c>
      <c r="U30" s="134">
        <f t="shared" si="1"/>
        <v>75</v>
      </c>
      <c r="V30" s="125">
        <f t="shared" si="11"/>
        <v>-60</v>
      </c>
      <c r="W30" s="108">
        <f>IFERROR(VLOOKUP(D30,BenchmarksRd1,3,0)*86400,"")</f>
        <v>118.83699999999999</v>
      </c>
      <c r="X30" s="178">
        <f t="shared" si="12"/>
        <v>72.944999999999993</v>
      </c>
      <c r="Y30" s="116">
        <f t="shared" si="10"/>
        <v>-10</v>
      </c>
      <c r="Z30" s="208">
        <f t="shared" si="4"/>
        <v>4</v>
      </c>
      <c r="AA30" s="209">
        <f t="shared" si="5"/>
        <v>8</v>
      </c>
      <c r="AB30" s="209">
        <f>IF($AA30="n/a","",IFERROR(COUNTIF($AA$2:$AA30,"="&amp;AA30),""))</f>
        <v>2</v>
      </c>
      <c r="AC30" s="209">
        <f>COUNTIF($Z$2:Z29,"&lt;"&amp;Z30)</f>
        <v>6</v>
      </c>
      <c r="AD30" s="210">
        <f t="shared" si="6"/>
        <v>15</v>
      </c>
      <c r="AE30" s="134">
        <f t="shared" si="7"/>
        <v>5</v>
      </c>
    </row>
    <row r="31" spans="1:31" ht="13.5" thickBot="1" x14ac:dyDescent="0.25">
      <c r="F31" s="115"/>
      <c r="G31" s="117" t="s">
        <v>26</v>
      </c>
      <c r="H31" s="118">
        <f t="shared" ref="H31:U31" si="18">COUNT(H2:H30)</f>
        <v>0</v>
      </c>
      <c r="I31" s="118">
        <f t="shared" si="18"/>
        <v>0</v>
      </c>
      <c r="J31" s="118">
        <f t="shared" si="18"/>
        <v>1</v>
      </c>
      <c r="K31" s="118">
        <f t="shared" si="18"/>
        <v>2</v>
      </c>
      <c r="L31" s="118">
        <f t="shared" si="18"/>
        <v>3</v>
      </c>
      <c r="M31" s="118">
        <f t="shared" si="18"/>
        <v>2</v>
      </c>
      <c r="N31" s="118">
        <f t="shared" si="18"/>
        <v>3</v>
      </c>
      <c r="O31" s="118">
        <f t="shared" si="18"/>
        <v>0</v>
      </c>
      <c r="P31" s="118">
        <f t="shared" si="18"/>
        <v>1</v>
      </c>
      <c r="Q31" s="118">
        <f>COUNT(Q2:Q30)</f>
        <v>2</v>
      </c>
      <c r="R31" s="118">
        <f>COUNT(R2:R30)</f>
        <v>0</v>
      </c>
      <c r="S31" s="118">
        <f t="shared" si="18"/>
        <v>3</v>
      </c>
      <c r="T31" s="118">
        <f t="shared" si="18"/>
        <v>0</v>
      </c>
      <c r="U31" s="198">
        <f t="shared" si="18"/>
        <v>29</v>
      </c>
      <c r="V31" s="135"/>
      <c r="W31" s="135"/>
      <c r="X31" s="128"/>
      <c r="Y31" s="135"/>
      <c r="Z31" s="135"/>
      <c r="AA31" s="135"/>
      <c r="AB31" s="135"/>
      <c r="AC31" s="135"/>
      <c r="AD31" s="135"/>
      <c r="AE31" s="135"/>
    </row>
    <row r="32" spans="1:31" x14ac:dyDescent="0.2">
      <c r="V32" s="8"/>
      <c r="W32" s="8"/>
      <c r="X32" s="128"/>
      <c r="Y32" s="8"/>
      <c r="Z32" s="8"/>
      <c r="AA32" s="8"/>
      <c r="AB32" s="8"/>
      <c r="AC32" s="8"/>
      <c r="AD32" s="8"/>
      <c r="AE32" s="8"/>
    </row>
    <row r="33" spans="2:30" x14ac:dyDescent="0.2">
      <c r="B33" s="2"/>
      <c r="C33" s="2"/>
      <c r="D33" s="73"/>
      <c r="V33" s="73"/>
      <c r="Z33" s="73"/>
      <c r="AA33" s="73"/>
      <c r="AB33" s="73"/>
      <c r="AC33" s="73"/>
      <c r="AD33" s="73"/>
    </row>
    <row r="36" spans="2:30" x14ac:dyDescent="0.2">
      <c r="H36" s="23"/>
    </row>
  </sheetData>
  <mergeCells count="1">
    <mergeCell ref="AG1:AI1"/>
  </mergeCells>
  <conditionalFormatting sqref="A2:L23 O2:T23 O26:T30 A26:L30 V2:Y30">
    <cfRule type="expression" dxfId="81" priority="66" stopIfTrue="1">
      <formula>$D2="SNA"</formula>
    </cfRule>
    <cfRule type="expression" dxfId="80" priority="67" stopIfTrue="1">
      <formula>$D2="SNB"</formula>
    </cfRule>
    <cfRule type="expression" dxfId="79" priority="68">
      <formula>$D2="SNC"</formula>
    </cfRule>
    <cfRule type="expression" dxfId="78" priority="69">
      <formula>$D2="SND"</formula>
    </cfRule>
    <cfRule type="expression" dxfId="77" priority="70">
      <formula>$D2="NAC"</formula>
    </cfRule>
    <cfRule type="expression" dxfId="76" priority="71">
      <formula>$D2="NBC"</formula>
    </cfRule>
    <cfRule type="expression" dxfId="75" priority="72">
      <formula>$D2="NCC"</formula>
    </cfRule>
    <cfRule type="expression" dxfId="74" priority="73">
      <formula>$D2="NDC"</formula>
    </cfRule>
    <cfRule type="expression" dxfId="73" priority="74">
      <formula>$D2="ABMOD"</formula>
    </cfRule>
    <cfRule type="expression" dxfId="72" priority="75">
      <formula>$D2="CDMOD"</formula>
    </cfRule>
    <cfRule type="expression" dxfId="71" priority="76">
      <formula>$D2="SMOD"</formula>
    </cfRule>
    <cfRule type="expression" dxfId="70" priority="77">
      <formula>$D2="RES"</formula>
    </cfRule>
    <cfRule type="expression" dxfId="69" priority="78">
      <formula>$D2="OPN"</formula>
    </cfRule>
  </conditionalFormatting>
  <conditionalFormatting sqref="M2:N23 M26:N30">
    <cfRule type="expression" dxfId="68" priority="53" stopIfTrue="1">
      <formula>$D2="SNA"</formula>
    </cfRule>
    <cfRule type="expression" dxfId="67" priority="54" stopIfTrue="1">
      <formula>$D2="SNB"</formula>
    </cfRule>
    <cfRule type="expression" dxfId="66" priority="55">
      <formula>$D2="SNC"</formula>
    </cfRule>
    <cfRule type="expression" dxfId="65" priority="56">
      <formula>$D2="SND"</formula>
    </cfRule>
    <cfRule type="expression" dxfId="64" priority="57">
      <formula>$D2="NAC"</formula>
    </cfRule>
    <cfRule type="expression" dxfId="63" priority="58">
      <formula>$D2="NBC"</formula>
    </cfRule>
    <cfRule type="expression" dxfId="62" priority="59">
      <formula>$D2="NCC"</formula>
    </cfRule>
    <cfRule type="expression" dxfId="61" priority="60">
      <formula>$D2="NDC"</formula>
    </cfRule>
    <cfRule type="expression" dxfId="60" priority="61">
      <formula>$D2="ABMOD"</formula>
    </cfRule>
    <cfRule type="expression" dxfId="59" priority="62">
      <formula>$D2="CDMOD"</formula>
    </cfRule>
    <cfRule type="expression" dxfId="58" priority="63">
      <formula>$D2="SMOD"</formula>
    </cfRule>
    <cfRule type="expression" dxfId="57" priority="64">
      <formula>$D2="RES"</formula>
    </cfRule>
    <cfRule type="expression" dxfId="56" priority="65">
      <formula>$D2="OPN"</formula>
    </cfRule>
  </conditionalFormatting>
  <conditionalFormatting sqref="O24:T24 A24:L24">
    <cfRule type="expression" dxfId="55" priority="40" stopIfTrue="1">
      <formula>$D24="SNA"</formula>
    </cfRule>
    <cfRule type="expression" dxfId="54" priority="41" stopIfTrue="1">
      <formula>$D24="SNB"</formula>
    </cfRule>
    <cfRule type="expression" dxfId="53" priority="42">
      <formula>$D24="SNC"</formula>
    </cfRule>
    <cfRule type="expression" dxfId="52" priority="43">
      <formula>$D24="SND"</formula>
    </cfRule>
    <cfRule type="expression" dxfId="51" priority="44">
      <formula>$D24="NAC"</formula>
    </cfRule>
    <cfRule type="expression" dxfId="50" priority="45">
      <formula>$D24="NBC"</formula>
    </cfRule>
    <cfRule type="expression" dxfId="49" priority="46">
      <formula>$D24="NCC"</formula>
    </cfRule>
    <cfRule type="expression" dxfId="48" priority="47">
      <formula>$D24="NDC"</formula>
    </cfRule>
    <cfRule type="expression" dxfId="47" priority="48">
      <formula>$D24="ABMOD"</formula>
    </cfRule>
    <cfRule type="expression" dxfId="46" priority="49">
      <formula>$D24="CDMOD"</formula>
    </cfRule>
    <cfRule type="expression" dxfId="45" priority="50">
      <formula>$D24="SMOD"</formula>
    </cfRule>
    <cfRule type="expression" dxfId="44" priority="51">
      <formula>$D24="RES"</formula>
    </cfRule>
    <cfRule type="expression" dxfId="43" priority="52">
      <formula>$D24="OPN"</formula>
    </cfRule>
  </conditionalFormatting>
  <conditionalFormatting sqref="M24:N24">
    <cfRule type="expression" dxfId="42" priority="27" stopIfTrue="1">
      <formula>$D24="SNA"</formula>
    </cfRule>
    <cfRule type="expression" dxfId="41" priority="28" stopIfTrue="1">
      <formula>$D24="SNB"</formula>
    </cfRule>
    <cfRule type="expression" dxfId="40" priority="29">
      <formula>$D24="SNC"</formula>
    </cfRule>
    <cfRule type="expression" dxfId="39" priority="30">
      <formula>$D24="SND"</formula>
    </cfRule>
    <cfRule type="expression" dxfId="38" priority="31">
      <formula>$D24="NAC"</formula>
    </cfRule>
    <cfRule type="expression" dxfId="37" priority="32">
      <formula>$D24="NBC"</formula>
    </cfRule>
    <cfRule type="expression" dxfId="36" priority="33">
      <formula>$D24="NCC"</formula>
    </cfRule>
    <cfRule type="expression" dxfId="35" priority="34">
      <formula>$D24="NDC"</formula>
    </cfRule>
    <cfRule type="expression" dxfId="34" priority="35">
      <formula>$D24="ABMOD"</formula>
    </cfRule>
    <cfRule type="expression" dxfId="33" priority="36">
      <formula>$D24="CDMOD"</formula>
    </cfRule>
    <cfRule type="expression" dxfId="32" priority="37">
      <formula>$D24="SMOD"</formula>
    </cfRule>
    <cfRule type="expression" dxfId="31" priority="38">
      <formula>$D24="RES"</formula>
    </cfRule>
    <cfRule type="expression" dxfId="30" priority="39">
      <formula>$D24="OPN"</formula>
    </cfRule>
  </conditionalFormatting>
  <conditionalFormatting sqref="O25:T25 A25:L25">
    <cfRule type="expression" dxfId="29" priority="14" stopIfTrue="1">
      <formula>$D25="SNA"</formula>
    </cfRule>
    <cfRule type="expression" dxfId="28" priority="15" stopIfTrue="1">
      <formula>$D25="SNB"</formula>
    </cfRule>
    <cfRule type="expression" dxfId="27" priority="16">
      <formula>$D25="SNC"</formula>
    </cfRule>
    <cfRule type="expression" dxfId="26" priority="17">
      <formula>$D25="SND"</formula>
    </cfRule>
    <cfRule type="expression" dxfId="25" priority="18">
      <formula>$D25="NAC"</formula>
    </cfRule>
    <cfRule type="expression" dxfId="24" priority="19">
      <formula>$D25="NBC"</formula>
    </cfRule>
    <cfRule type="expression" dxfId="23" priority="20">
      <formula>$D25="NCC"</formula>
    </cfRule>
    <cfRule type="expression" dxfId="22" priority="21">
      <formula>$D25="NDC"</formula>
    </cfRule>
    <cfRule type="expression" dxfId="21" priority="22">
      <formula>$D25="ABMOD"</formula>
    </cfRule>
    <cfRule type="expression" dxfId="20" priority="23">
      <formula>$D25="CDMOD"</formula>
    </cfRule>
    <cfRule type="expression" dxfId="19" priority="24">
      <formula>$D25="SMOD"</formula>
    </cfRule>
    <cfRule type="expression" dxfId="18" priority="25">
      <formula>$D25="RES"</formula>
    </cfRule>
    <cfRule type="expression" dxfId="17" priority="26">
      <formula>$D25="OPN"</formula>
    </cfRule>
  </conditionalFormatting>
  <conditionalFormatting sqref="M25:N25">
    <cfRule type="expression" dxfId="16" priority="1" stopIfTrue="1">
      <formula>$D25="SNA"</formula>
    </cfRule>
    <cfRule type="expression" dxfId="15" priority="2" stopIfTrue="1">
      <formula>$D25="SNB"</formula>
    </cfRule>
    <cfRule type="expression" dxfId="14" priority="3">
      <formula>$D25="SNC"</formula>
    </cfRule>
    <cfRule type="expression" dxfId="13" priority="4">
      <formula>$D25="SND"</formula>
    </cfRule>
    <cfRule type="expression" dxfId="12" priority="5">
      <formula>$D25="NAC"</formula>
    </cfRule>
    <cfRule type="expression" dxfId="11" priority="6">
      <formula>$D25="NBC"</formula>
    </cfRule>
    <cfRule type="expression" dxfId="10" priority="7">
      <formula>$D25="NCC"</formula>
    </cfRule>
    <cfRule type="expression" dxfId="9" priority="8">
      <formula>$D25="NDC"</formula>
    </cfRule>
    <cfRule type="expression" dxfId="8" priority="9">
      <formula>$D25="ABMOD"</formula>
    </cfRule>
    <cfRule type="expression" dxfId="7" priority="10">
      <formula>$D25="CDMOD"</formula>
    </cfRule>
    <cfRule type="expression" dxfId="6" priority="11">
      <formula>$D25="SMOD"</formula>
    </cfRule>
    <cfRule type="expression" dxfId="5" priority="12">
      <formula>$D25="RES"</formula>
    </cfRule>
    <cfRule type="expression" dxfId="4" priority="13">
      <formula>$D25="OPN"</formula>
    </cfRule>
  </conditionalFormatting>
  <pageMargins left="0.7" right="0.7" top="0.75" bottom="0.75" header="0.3" footer="0.3"/>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topLeftCell="A4" workbookViewId="0">
      <selection activeCell="A7" sqref="A7:E20"/>
    </sheetView>
  </sheetViews>
  <sheetFormatPr defaultColWidth="8.85546875" defaultRowHeight="12.75" x14ac:dyDescent="0.2"/>
  <cols>
    <col min="1" max="1" width="8.140625" style="32" customWidth="1"/>
    <col min="2" max="2" width="37.7109375" style="31" customWidth="1"/>
    <col min="3" max="3" width="8.85546875" style="32" customWidth="1"/>
    <col min="4" max="16384" width="8.85546875" style="32"/>
  </cols>
  <sheetData>
    <row r="1" spans="1:13" x14ac:dyDescent="0.2">
      <c r="A1" s="30" t="s">
        <v>12</v>
      </c>
    </row>
    <row r="2" spans="1:13" ht="15" x14ac:dyDescent="0.25">
      <c r="A2" s="33" t="s">
        <v>15</v>
      </c>
      <c r="B2" s="77" t="s">
        <v>29</v>
      </c>
    </row>
    <row r="3" spans="1:13" ht="15" x14ac:dyDescent="0.25">
      <c r="A3" s="33" t="s">
        <v>15</v>
      </c>
      <c r="B3" s="77" t="s">
        <v>102</v>
      </c>
    </row>
    <row r="4" spans="1:13" ht="25.9" customHeight="1" x14ac:dyDescent="0.2">
      <c r="A4" s="33" t="s">
        <v>15</v>
      </c>
      <c r="B4" s="544" t="s">
        <v>70</v>
      </c>
      <c r="C4" s="544"/>
      <c r="D4" s="544"/>
      <c r="E4" s="544"/>
      <c r="F4" s="544"/>
      <c r="G4" s="544"/>
      <c r="H4" s="544"/>
      <c r="I4" s="544"/>
      <c r="J4" s="544"/>
      <c r="K4" s="544"/>
      <c r="L4" s="544"/>
      <c r="M4" s="544"/>
    </row>
    <row r="6" spans="1:13" ht="13.5" thickBot="1" x14ac:dyDescent="0.25">
      <c r="A6" s="30" t="s">
        <v>65</v>
      </c>
    </row>
    <row r="7" spans="1:13" ht="13.5" thickBot="1" x14ac:dyDescent="0.25">
      <c r="A7" s="141" t="s">
        <v>2</v>
      </c>
      <c r="B7" s="138" t="s">
        <v>58</v>
      </c>
      <c r="C7" s="142" t="s">
        <v>57</v>
      </c>
      <c r="D7" s="140" t="s">
        <v>59</v>
      </c>
      <c r="E7" s="139"/>
    </row>
    <row r="8" spans="1:13" x14ac:dyDescent="0.2">
      <c r="A8" s="145" t="s">
        <v>3</v>
      </c>
      <c r="B8" s="144" t="s">
        <v>66</v>
      </c>
      <c r="C8" s="143">
        <v>1</v>
      </c>
      <c r="D8" s="146">
        <v>1</v>
      </c>
      <c r="E8" s="545" t="s">
        <v>56</v>
      </c>
    </row>
    <row r="9" spans="1:13" ht="13.5" thickBot="1" x14ac:dyDescent="0.25">
      <c r="A9" s="149" t="s">
        <v>5</v>
      </c>
      <c r="B9" s="148" t="s">
        <v>67</v>
      </c>
      <c r="C9" s="147">
        <v>2</v>
      </c>
      <c r="D9" s="150">
        <v>1</v>
      </c>
      <c r="E9" s="546"/>
    </row>
    <row r="10" spans="1:13" x14ac:dyDescent="0.2">
      <c r="A10" s="145" t="s">
        <v>22</v>
      </c>
      <c r="B10" s="144" t="s">
        <v>68</v>
      </c>
      <c r="C10" s="143">
        <v>3</v>
      </c>
      <c r="D10" s="146">
        <v>2</v>
      </c>
      <c r="E10" s="545" t="s">
        <v>56</v>
      </c>
    </row>
    <row r="11" spans="1:13" ht="13.5" thickBot="1" x14ac:dyDescent="0.25">
      <c r="A11" s="149" t="s">
        <v>21</v>
      </c>
      <c r="B11" s="148" t="s">
        <v>19</v>
      </c>
      <c r="C11" s="147">
        <v>4</v>
      </c>
      <c r="D11" s="150">
        <v>2</v>
      </c>
      <c r="E11" s="546"/>
    </row>
    <row r="12" spans="1:13" x14ac:dyDescent="0.2">
      <c r="A12" s="145" t="s">
        <v>4</v>
      </c>
      <c r="B12" s="151" t="s">
        <v>9</v>
      </c>
      <c r="C12" s="143">
        <v>5</v>
      </c>
      <c r="D12" s="146">
        <v>3</v>
      </c>
      <c r="E12" s="545" t="s">
        <v>56</v>
      </c>
    </row>
    <row r="13" spans="1:13" ht="13.5" thickBot="1" x14ac:dyDescent="0.25">
      <c r="A13" s="149" t="s">
        <v>40</v>
      </c>
      <c r="B13" s="152" t="s">
        <v>20</v>
      </c>
      <c r="C13" s="147">
        <v>6</v>
      </c>
      <c r="D13" s="150">
        <v>3</v>
      </c>
      <c r="E13" s="546"/>
    </row>
    <row r="14" spans="1:13" x14ac:dyDescent="0.2">
      <c r="A14" s="145" t="s">
        <v>124</v>
      </c>
      <c r="B14" s="144" t="s">
        <v>155</v>
      </c>
      <c r="C14" s="143">
        <v>7</v>
      </c>
      <c r="D14" s="146">
        <v>4</v>
      </c>
      <c r="E14" s="545" t="s">
        <v>56</v>
      </c>
    </row>
    <row r="15" spans="1:13" ht="13.5" thickBot="1" x14ac:dyDescent="0.25">
      <c r="A15" s="149" t="s">
        <v>128</v>
      </c>
      <c r="B15" s="148" t="s">
        <v>156</v>
      </c>
      <c r="C15" s="147">
        <v>8</v>
      </c>
      <c r="D15" s="150">
        <v>4</v>
      </c>
      <c r="E15" s="546"/>
    </row>
    <row r="16" spans="1:13" ht="13.15" customHeight="1" x14ac:dyDescent="0.2">
      <c r="A16" s="145" t="s">
        <v>41</v>
      </c>
      <c r="B16" s="151" t="s">
        <v>38</v>
      </c>
      <c r="C16" s="143">
        <v>9</v>
      </c>
      <c r="D16" s="146">
        <v>5</v>
      </c>
      <c r="E16" s="545" t="s">
        <v>56</v>
      </c>
    </row>
    <row r="17" spans="1:5" ht="13.15" customHeight="1" thickBot="1" x14ac:dyDescent="0.25">
      <c r="A17" s="149" t="s">
        <v>42</v>
      </c>
      <c r="B17" s="152" t="s">
        <v>39</v>
      </c>
      <c r="C17" s="147">
        <v>10</v>
      </c>
      <c r="D17" s="150">
        <v>5</v>
      </c>
      <c r="E17" s="546"/>
    </row>
    <row r="18" spans="1:5" ht="13.5" thickBot="1" x14ac:dyDescent="0.25">
      <c r="A18" s="155" t="s">
        <v>16</v>
      </c>
      <c r="B18" s="154" t="s">
        <v>17</v>
      </c>
      <c r="C18" s="153">
        <v>11</v>
      </c>
      <c r="D18" s="156">
        <v>6</v>
      </c>
      <c r="E18" s="157"/>
    </row>
    <row r="19" spans="1:5" ht="13.5" thickBot="1" x14ac:dyDescent="0.25">
      <c r="A19" s="149" t="s">
        <v>13</v>
      </c>
      <c r="B19" s="158" t="s">
        <v>11</v>
      </c>
      <c r="C19" s="147">
        <v>12</v>
      </c>
      <c r="D19" s="150">
        <v>7</v>
      </c>
      <c r="E19" s="159"/>
    </row>
    <row r="20" spans="1:5" ht="13.5" thickBot="1" x14ac:dyDescent="0.25">
      <c r="A20" s="155" t="s">
        <v>14</v>
      </c>
      <c r="B20" s="154" t="s">
        <v>10</v>
      </c>
      <c r="C20" s="153">
        <v>13</v>
      </c>
      <c r="D20" s="156">
        <v>8</v>
      </c>
      <c r="E20" s="157"/>
    </row>
    <row r="21" spans="1:5" x14ac:dyDescent="0.2">
      <c r="A21" s="34"/>
      <c r="B21" s="32"/>
    </row>
    <row r="22" spans="1:5" x14ac:dyDescent="0.2">
      <c r="A22" s="137" t="s">
        <v>69</v>
      </c>
      <c r="B22" s="32"/>
    </row>
    <row r="23" spans="1:5" x14ac:dyDescent="0.2">
      <c r="A23" s="165" t="s">
        <v>0</v>
      </c>
      <c r="B23" s="113" t="s">
        <v>62</v>
      </c>
    </row>
    <row r="24" spans="1:5" x14ac:dyDescent="0.2">
      <c r="A24" s="123">
        <v>1</v>
      </c>
      <c r="B24" s="122">
        <v>100</v>
      </c>
    </row>
    <row r="25" spans="1:5" x14ac:dyDescent="0.2">
      <c r="A25" s="123">
        <v>2</v>
      </c>
      <c r="B25" s="122">
        <v>75</v>
      </c>
    </row>
    <row r="26" spans="1:5" x14ac:dyDescent="0.2">
      <c r="A26" s="123">
        <v>3</v>
      </c>
      <c r="B26" s="122">
        <v>60</v>
      </c>
    </row>
    <row r="27" spans="1:5" x14ac:dyDescent="0.2">
      <c r="A27" s="123">
        <v>4</v>
      </c>
      <c r="B27" s="122">
        <v>45</v>
      </c>
    </row>
    <row r="28" spans="1:5" x14ac:dyDescent="0.2">
      <c r="A28" s="123">
        <v>5</v>
      </c>
      <c r="B28" s="124">
        <v>30</v>
      </c>
    </row>
    <row r="29" spans="1:5" x14ac:dyDescent="0.2">
      <c r="A29" s="123">
        <v>6</v>
      </c>
      <c r="B29" s="124">
        <v>15</v>
      </c>
    </row>
    <row r="30" spans="1:5" x14ac:dyDescent="0.2">
      <c r="A30" s="123">
        <v>7</v>
      </c>
      <c r="B30" s="124">
        <v>15</v>
      </c>
    </row>
    <row r="31" spans="1:5" x14ac:dyDescent="0.2">
      <c r="A31" s="123">
        <v>8</v>
      </c>
      <c r="B31" s="124">
        <v>15</v>
      </c>
    </row>
    <row r="32" spans="1:5" x14ac:dyDescent="0.2">
      <c r="A32" s="123">
        <v>9</v>
      </c>
      <c r="B32" s="122">
        <v>15</v>
      </c>
    </row>
    <row r="33" spans="1:2" x14ac:dyDescent="0.2">
      <c r="A33" s="123">
        <v>10</v>
      </c>
      <c r="B33" s="122">
        <v>15</v>
      </c>
    </row>
    <row r="34" spans="1:2" x14ac:dyDescent="0.2">
      <c r="A34" s="121"/>
      <c r="B34" s="122"/>
    </row>
    <row r="36" spans="1:2" ht="15.75" thickBot="1" x14ac:dyDescent="0.25">
      <c r="A36" s="81" t="s">
        <v>30</v>
      </c>
      <c r="B36" s="79"/>
    </row>
    <row r="37" spans="1:2" ht="15.75" thickBot="1" x14ac:dyDescent="0.25">
      <c r="A37" s="162" t="s">
        <v>33</v>
      </c>
      <c r="B37" s="160" t="s">
        <v>31</v>
      </c>
    </row>
    <row r="38" spans="1:2" ht="15.75" thickBot="1" x14ac:dyDescent="0.25">
      <c r="A38" s="163" t="s">
        <v>34</v>
      </c>
      <c r="B38" s="161" t="s">
        <v>166</v>
      </c>
    </row>
    <row r="39" spans="1:2" ht="15.75" thickBot="1" x14ac:dyDescent="0.25">
      <c r="A39" s="163" t="s">
        <v>35</v>
      </c>
      <c r="B39" s="161" t="s">
        <v>167</v>
      </c>
    </row>
    <row r="40" spans="1:2" ht="15.75" thickBot="1" x14ac:dyDescent="0.25">
      <c r="A40" s="163" t="s">
        <v>36</v>
      </c>
      <c r="B40" s="161" t="s">
        <v>32</v>
      </c>
    </row>
    <row r="41" spans="1:2" ht="30.75" thickBot="1" x14ac:dyDescent="0.25">
      <c r="A41" s="164" t="s">
        <v>37</v>
      </c>
      <c r="B41" s="161" t="s">
        <v>168</v>
      </c>
    </row>
    <row r="42" spans="1:2" x14ac:dyDescent="0.2">
      <c r="A42" s="80"/>
      <c r="B42" s="78"/>
    </row>
  </sheetData>
  <mergeCells count="6">
    <mergeCell ref="B4:M4"/>
    <mergeCell ref="E8:E9"/>
    <mergeCell ref="E10:E11"/>
    <mergeCell ref="E12:E13"/>
    <mergeCell ref="E16:E17"/>
    <mergeCell ref="E14:E15"/>
  </mergeCells>
  <phoneticPr fontId="2" type="noConversion"/>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35</vt:i4>
      </vt:variant>
    </vt:vector>
  </HeadingPairs>
  <TitlesOfParts>
    <vt:vector size="43" baseType="lpstr">
      <vt:lpstr>Championship Points</vt:lpstr>
      <vt:lpstr>Rd1 PI</vt:lpstr>
      <vt:lpstr>Rd2 Sandown</vt:lpstr>
      <vt:lpstr>Rd3 Wodonga</vt:lpstr>
      <vt:lpstr>Rd4 Winton</vt:lpstr>
      <vt:lpstr>Rd5 Sandown</vt:lpstr>
      <vt:lpstr>Rd6 PI</vt:lpstr>
      <vt:lpstr>Championship Scoring</vt:lpstr>
      <vt:lpstr>'Rd1 PI'!Benchmarks</vt:lpstr>
      <vt:lpstr>'Rd2 Sandown'!Benchmarks</vt:lpstr>
      <vt:lpstr>'Rd3 Wodonga'!Benchmarks</vt:lpstr>
      <vt:lpstr>'Rd5 Sandown'!Benchmarks</vt:lpstr>
      <vt:lpstr>'Rd6 PI'!Benchmarks</vt:lpstr>
      <vt:lpstr>'Rd2 Sandown'!BenchmarksRd1</vt:lpstr>
      <vt:lpstr>'Rd3 Wodonga'!BenchmarksRd1</vt:lpstr>
      <vt:lpstr>'Rd5 Sandown'!BenchmarksRd1</vt:lpstr>
      <vt:lpstr>'Rd6 PI'!BenchmarksRd1</vt:lpstr>
      <vt:lpstr>BenchmarksRd1</vt:lpstr>
      <vt:lpstr>'Rd4 Winton'!BenchmarksRd2</vt:lpstr>
      <vt:lpstr>'Rd4 Winton'!BenchmarksRd3</vt:lpstr>
      <vt:lpstr>'Rd1 PI'!BenchmarksRd4</vt:lpstr>
      <vt:lpstr>'Rd2 Sandown'!BenchmarksRd4</vt:lpstr>
      <vt:lpstr>'Rd3 Wodonga'!BenchmarksRd4</vt:lpstr>
      <vt:lpstr>'Rd4 Winton'!BenchmarksRd4</vt:lpstr>
      <vt:lpstr>'Rd5 Sandown'!BenchmarksRd4</vt:lpstr>
      <vt:lpstr>'Rd6 PI'!BenchmarksRd4</vt:lpstr>
      <vt:lpstr>'Rd1 PI'!BenchmarksRd5</vt:lpstr>
      <vt:lpstr>'Rd2 Sandown'!BenchmarksRd5</vt:lpstr>
      <vt:lpstr>'Rd3 Wodonga'!BenchmarksRd5</vt:lpstr>
      <vt:lpstr>'Rd5 Sandown'!BenchmarksRd5</vt:lpstr>
      <vt:lpstr>'Rd6 PI'!BenchmarksRd5</vt:lpstr>
      <vt:lpstr>'Rd1 PI'!BenchmarksRd6</vt:lpstr>
      <vt:lpstr>'Rd2 Sandown'!BenchmarksRd6</vt:lpstr>
      <vt:lpstr>'Rd3 Wodonga'!BenchmarksRd6</vt:lpstr>
      <vt:lpstr>'Rd5 Sandown'!BenchmarksRd6</vt:lpstr>
      <vt:lpstr>'Rd6 PI'!BenchmarksRd6</vt:lpstr>
      <vt:lpstr>Class</vt:lpstr>
      <vt:lpstr>Class2018</vt:lpstr>
      <vt:lpstr>Class2019</vt:lpstr>
      <vt:lpstr>Class2021</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Russell Garner</cp:lastModifiedBy>
  <cp:lastPrinted>2009-03-11T10:33:29Z</cp:lastPrinted>
  <dcterms:created xsi:type="dcterms:W3CDTF">2008-07-07T11:31:18Z</dcterms:created>
  <dcterms:modified xsi:type="dcterms:W3CDTF">2021-07-06T00:21:37Z</dcterms:modified>
</cp:coreProperties>
</file>