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dmin\Dropbox\Piarc\"/>
    </mc:Choice>
  </mc:AlternateContent>
  <xr:revisionPtr revIDLastSave="0" documentId="13_ncr:1_{D18B0482-0797-47CD-A49A-C1A5A56E8787}" xr6:coauthVersionLast="47" xr6:coauthVersionMax="47" xr10:uidLastSave="{00000000-0000-0000-0000-000000000000}"/>
  <bookViews>
    <workbookView xWindow="-98" yWindow="-98" windowWidth="20715" windowHeight="13276" tabRatio="757" xr2:uid="{00000000-000D-0000-FFFF-FFFF00000000}"/>
  </bookViews>
  <sheets>
    <sheet name="Championship Points" sheetId="5" r:id="rId1"/>
    <sheet name="Rd1 PI" sheetId="21" r:id="rId2"/>
    <sheet name="Championship Scoring" sheetId="3" r:id="rId3"/>
  </sheets>
  <externalReferences>
    <externalReference r:id="rId4"/>
    <externalReference r:id="rId5"/>
  </externalReferences>
  <definedNames>
    <definedName name="Benchmarks" localSheetId="1">'Rd1 PI'!$AG$1:$AI$26</definedName>
    <definedName name="Benchmarks">#REF!</definedName>
    <definedName name="Benchmarks2">'[1]Rd1 Broadford'!$AE$2:$AG$12</definedName>
    <definedName name="BenchmarksRd1">'Rd1 PI'!$AG$2:$AI$14</definedName>
    <definedName name="BenchmarksRd2">#REF!</definedName>
    <definedName name="BenchmarksRd3">#REF!</definedName>
    <definedName name="BenchmarksRd4" localSheetId="1">'Rd1 PI'!$AG$2:$AI$26</definedName>
    <definedName name="BenchmarksRd4">#REF!</definedName>
    <definedName name="BenchmarksRd5" localSheetId="1">'Rd1 PI'!$AG$2:$AI$26</definedName>
    <definedName name="BenchmarksRd5">#REF!</definedName>
    <definedName name="BenchmarksRd6" localSheetId="1">'Rd1 PI'!$AG$2:$AI$14</definedName>
    <definedName name="BenchmarksRd6">#REF!</definedName>
    <definedName name="BenchmarksRd9">#REF!</definedName>
    <definedName name="BenchmarksW">'[2]Rd1 PI'!$AE$2:$AG$12</definedName>
    <definedName name="Class">'Championship Scoring'!$A$7:$D$20</definedName>
    <definedName name="Class2018">'Championship Scoring'!$A$7:$D$20</definedName>
    <definedName name="Class2019">'Championship Scoring'!$A$7:$D$20</definedName>
    <definedName name="Points">'Championship Scoring'!$A$23:$B$33</definedName>
    <definedName name="Points2018">'Championship Scoring'!$A$23:$B$33</definedName>
    <definedName name="Points2019">'Championship Scoring'!$A$24:$B$33</definedName>
    <definedName name="Rank">#REF!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5" l="1"/>
  <c r="P9" i="5" s="1"/>
  <c r="C24" i="21"/>
  <c r="C23" i="21"/>
  <c r="C22" i="21"/>
  <c r="C21" i="21"/>
  <c r="C20" i="21"/>
  <c r="C19" i="21"/>
  <c r="C18" i="21"/>
  <c r="C17" i="21"/>
  <c r="C16" i="21"/>
  <c r="C15" i="21"/>
  <c r="C14" i="21"/>
  <c r="C13" i="21"/>
  <c r="C12" i="21"/>
  <c r="C11" i="21"/>
  <c r="C10" i="21"/>
  <c r="C9" i="21"/>
  <c r="C8" i="21"/>
  <c r="C7" i="21"/>
  <c r="C6" i="21"/>
  <c r="C5" i="21"/>
  <c r="C4" i="21"/>
  <c r="C3" i="21"/>
  <c r="C2" i="21"/>
  <c r="W4" i="21"/>
  <c r="X4" i="21" s="1"/>
  <c r="W5" i="21"/>
  <c r="X5" i="21" s="1"/>
  <c r="W6" i="21"/>
  <c r="X6" i="21" s="1"/>
  <c r="W7" i="21"/>
  <c r="X7" i="21" s="1"/>
  <c r="W8" i="21"/>
  <c r="X8" i="21" s="1"/>
  <c r="W9" i="21"/>
  <c r="X9" i="21" s="1"/>
  <c r="W10" i="21"/>
  <c r="X10" i="21" s="1"/>
  <c r="W11" i="21"/>
  <c r="X11" i="21" s="1"/>
  <c r="W12" i="21"/>
  <c r="X12" i="21" s="1"/>
  <c r="W13" i="21"/>
  <c r="X13" i="21" s="1"/>
  <c r="W14" i="21"/>
  <c r="X14" i="21" s="1"/>
  <c r="W15" i="21"/>
  <c r="X15" i="21" s="1"/>
  <c r="W16" i="21"/>
  <c r="X16" i="21" s="1"/>
  <c r="W17" i="21"/>
  <c r="X17" i="21" s="1"/>
  <c r="W18" i="21"/>
  <c r="X18" i="21" s="1"/>
  <c r="W19" i="21"/>
  <c r="X19" i="21" s="1"/>
  <c r="W20" i="21"/>
  <c r="X20" i="21" s="1"/>
  <c r="W21" i="21"/>
  <c r="X21" i="21" s="1"/>
  <c r="W22" i="21"/>
  <c r="X22" i="21" s="1"/>
  <c r="W23" i="21"/>
  <c r="X23" i="21" s="1"/>
  <c r="W24" i="21"/>
  <c r="X24" i="21" s="1"/>
  <c r="W3" i="21"/>
  <c r="X3" i="21" s="1"/>
  <c r="W2" i="21"/>
  <c r="X2" i="21" s="1"/>
  <c r="M9" i="5" l="1"/>
  <c r="F9" i="5"/>
  <c r="N9" i="5"/>
  <c r="G9" i="5"/>
  <c r="K9" i="5"/>
  <c r="O9" i="5"/>
  <c r="I9" i="5"/>
  <c r="J9" i="5"/>
  <c r="H9" i="5"/>
  <c r="L9" i="5"/>
  <c r="N24" i="21"/>
  <c r="M24" i="21"/>
  <c r="N23" i="21"/>
  <c r="M23" i="21"/>
  <c r="N21" i="21"/>
  <c r="M21" i="21"/>
  <c r="N20" i="21"/>
  <c r="M20" i="21"/>
  <c r="N19" i="21"/>
  <c r="M19" i="21"/>
  <c r="N18" i="21"/>
  <c r="M18" i="21"/>
  <c r="N17" i="21"/>
  <c r="N16" i="21"/>
  <c r="N15" i="21"/>
  <c r="M14" i="21"/>
  <c r="N13" i="21"/>
  <c r="M12" i="21"/>
  <c r="M11" i="21"/>
  <c r="N10" i="21"/>
  <c r="M10" i="21"/>
  <c r="N9" i="21"/>
  <c r="M9" i="21"/>
  <c r="N8" i="21"/>
  <c r="M8" i="21"/>
  <c r="N7" i="21"/>
  <c r="M7" i="21"/>
  <c r="N6" i="21"/>
  <c r="M6" i="21"/>
  <c r="N5" i="21"/>
  <c r="M5" i="21"/>
  <c r="N4" i="21"/>
  <c r="M4" i="21"/>
  <c r="N3" i="21"/>
  <c r="M3" i="21"/>
  <c r="N2" i="21"/>
  <c r="M2" i="21"/>
  <c r="O67" i="5"/>
  <c r="Q74" i="5"/>
  <c r="P74" i="5" s="1"/>
  <c r="Q73" i="5"/>
  <c r="P73" i="5" s="1"/>
  <c r="Q72" i="5"/>
  <c r="P72" i="5" s="1"/>
  <c r="Q71" i="5"/>
  <c r="P71" i="5" s="1"/>
  <c r="Q70" i="5"/>
  <c r="L70" i="5" s="1"/>
  <c r="Q67" i="5"/>
  <c r="P67" i="5" s="1"/>
  <c r="Q66" i="5"/>
  <c r="P66" i="5" s="1"/>
  <c r="Q65" i="5"/>
  <c r="P65" i="5" s="1"/>
  <c r="Q64" i="5"/>
  <c r="P64" i="5" s="1"/>
  <c r="Q63" i="5"/>
  <c r="P63" i="5" s="1"/>
  <c r="Q91" i="5"/>
  <c r="O91" i="5" s="1"/>
  <c r="Q92" i="5"/>
  <c r="O92" i="5" s="1"/>
  <c r="Q84" i="5"/>
  <c r="O84" i="5" s="1"/>
  <c r="Q86" i="5"/>
  <c r="Q11" i="5"/>
  <c r="P11" i="5" s="1"/>
  <c r="O63" i="5" l="1"/>
  <c r="E9" i="5"/>
  <c r="O73" i="5"/>
  <c r="M86" i="5"/>
  <c r="O86" i="5"/>
  <c r="L86" i="5"/>
  <c r="N86" i="5"/>
  <c r="P86" i="5"/>
  <c r="J86" i="5"/>
  <c r="K86" i="5"/>
  <c r="F67" i="5"/>
  <c r="F72" i="5"/>
  <c r="F66" i="5"/>
  <c r="F65" i="5"/>
  <c r="F74" i="5"/>
  <c r="F73" i="5"/>
  <c r="F71" i="5"/>
  <c r="O11" i="5"/>
  <c r="O64" i="5"/>
  <c r="O70" i="5"/>
  <c r="O74" i="5"/>
  <c r="O65" i="5"/>
  <c r="O71" i="5"/>
  <c r="O66" i="5"/>
  <c r="O72" i="5"/>
  <c r="H74" i="5"/>
  <c r="H70" i="5"/>
  <c r="H73" i="5"/>
  <c r="L74" i="5"/>
  <c r="L73" i="5"/>
  <c r="H64" i="5"/>
  <c r="L64" i="5"/>
  <c r="H67" i="5"/>
  <c r="L67" i="5"/>
  <c r="H71" i="5"/>
  <c r="L71" i="5"/>
  <c r="H72" i="5"/>
  <c r="L72" i="5"/>
  <c r="I64" i="5"/>
  <c r="M64" i="5"/>
  <c r="I65" i="5"/>
  <c r="M65" i="5"/>
  <c r="I70" i="5"/>
  <c r="M70" i="5"/>
  <c r="I71" i="5"/>
  <c r="M71" i="5"/>
  <c r="I73" i="5"/>
  <c r="M73" i="5"/>
  <c r="I74" i="5"/>
  <c r="J63" i="5"/>
  <c r="N63" i="5"/>
  <c r="J64" i="5"/>
  <c r="N64" i="5"/>
  <c r="J65" i="5"/>
  <c r="N65" i="5"/>
  <c r="J66" i="5"/>
  <c r="N66" i="5"/>
  <c r="J67" i="5"/>
  <c r="N67" i="5"/>
  <c r="J70" i="5"/>
  <c r="N70" i="5"/>
  <c r="J71" i="5"/>
  <c r="N71" i="5"/>
  <c r="J72" i="5"/>
  <c r="N72" i="5"/>
  <c r="J73" i="5"/>
  <c r="N73" i="5"/>
  <c r="J74" i="5"/>
  <c r="N74" i="5"/>
  <c r="H63" i="5"/>
  <c r="L63" i="5"/>
  <c r="H65" i="5"/>
  <c r="L65" i="5"/>
  <c r="H66" i="5"/>
  <c r="L66" i="5"/>
  <c r="I63" i="5"/>
  <c r="M63" i="5"/>
  <c r="I66" i="5"/>
  <c r="M66" i="5"/>
  <c r="I67" i="5"/>
  <c r="M67" i="5"/>
  <c r="I72" i="5"/>
  <c r="M72" i="5"/>
  <c r="M74" i="5"/>
  <c r="G63" i="5"/>
  <c r="K63" i="5"/>
  <c r="G64" i="5"/>
  <c r="K64" i="5"/>
  <c r="G65" i="5"/>
  <c r="K65" i="5"/>
  <c r="G66" i="5"/>
  <c r="K66" i="5"/>
  <c r="G67" i="5"/>
  <c r="K67" i="5"/>
  <c r="G70" i="5"/>
  <c r="K70" i="5"/>
  <c r="P70" i="5"/>
  <c r="G71" i="5"/>
  <c r="K71" i="5"/>
  <c r="G72" i="5"/>
  <c r="K72" i="5"/>
  <c r="G73" i="5"/>
  <c r="K73" i="5"/>
  <c r="G74" i="5"/>
  <c r="K74" i="5"/>
  <c r="I11" i="5"/>
  <c r="J11" i="5"/>
  <c r="K11" i="5"/>
  <c r="L11" i="5"/>
  <c r="M11" i="5"/>
  <c r="N11" i="5"/>
  <c r="H11" i="5"/>
  <c r="G11" i="5"/>
  <c r="Q21" i="5"/>
  <c r="O21" i="5" s="1"/>
  <c r="F21" i="5" l="1"/>
  <c r="E73" i="5"/>
  <c r="E67" i="5"/>
  <c r="E71" i="5"/>
  <c r="E65" i="5"/>
  <c r="E74" i="5"/>
  <c r="E72" i="5"/>
  <c r="E66" i="5"/>
  <c r="Q15" i="5"/>
  <c r="P15" i="5" l="1"/>
  <c r="O15" i="5"/>
  <c r="Q79" i="5"/>
  <c r="O79" i="5" l="1"/>
  <c r="P79" i="5"/>
  <c r="N79" i="5"/>
  <c r="M79" i="5"/>
  <c r="K79" i="5"/>
  <c r="L79" i="5"/>
  <c r="I79" i="5"/>
  <c r="J79" i="5"/>
  <c r="H79" i="5"/>
  <c r="Q12" i="5"/>
  <c r="Q58" i="5"/>
  <c r="Q16" i="5"/>
  <c r="Q3" i="5"/>
  <c r="Q13" i="5"/>
  <c r="AA4" i="21"/>
  <c r="AA5" i="21"/>
  <c r="AA6" i="21"/>
  <c r="AA12" i="21"/>
  <c r="AA7" i="21"/>
  <c r="AA8" i="21"/>
  <c r="AA9" i="21"/>
  <c r="AA10" i="21"/>
  <c r="AA11" i="21"/>
  <c r="AA13" i="21"/>
  <c r="AA14" i="21"/>
  <c r="AA16" i="21"/>
  <c r="AA15" i="21"/>
  <c r="AA19" i="21"/>
  <c r="AA17" i="21"/>
  <c r="AA18" i="21"/>
  <c r="AA20" i="21"/>
  <c r="AA21" i="21"/>
  <c r="AA22" i="21"/>
  <c r="AA23" i="21"/>
  <c r="AA24" i="21"/>
  <c r="AA3" i="21"/>
  <c r="AA2" i="21"/>
  <c r="Z4" i="21"/>
  <c r="Z5" i="21"/>
  <c r="Z6" i="21"/>
  <c r="Z12" i="21"/>
  <c r="Z7" i="21"/>
  <c r="Z8" i="21"/>
  <c r="Z9" i="21"/>
  <c r="Z10" i="21"/>
  <c r="Z11" i="21"/>
  <c r="Z13" i="21"/>
  <c r="Z14" i="21"/>
  <c r="Z16" i="21"/>
  <c r="Z15" i="21"/>
  <c r="Z19" i="21"/>
  <c r="Z17" i="21"/>
  <c r="Z18" i="21"/>
  <c r="Z20" i="21"/>
  <c r="Z21" i="21"/>
  <c r="Z22" i="21"/>
  <c r="Z23" i="21"/>
  <c r="Z24" i="21"/>
  <c r="Z3" i="21"/>
  <c r="Z2" i="21"/>
  <c r="AC4" i="21" l="1"/>
  <c r="AC12" i="21"/>
  <c r="AC20" i="21"/>
  <c r="AC13" i="21"/>
  <c r="AC5" i="21"/>
  <c r="AC6" i="21"/>
  <c r="AC14" i="21"/>
  <c r="AC22" i="21"/>
  <c r="AC3" i="21"/>
  <c r="AC21" i="21"/>
  <c r="AC7" i="21"/>
  <c r="AC15" i="21"/>
  <c r="AC23" i="21"/>
  <c r="AC17" i="21"/>
  <c r="AC8" i="21"/>
  <c r="AC16" i="21"/>
  <c r="AC24" i="21"/>
  <c r="AC19" i="21"/>
  <c r="AC9" i="21"/>
  <c r="AC10" i="21"/>
  <c r="AC18" i="21"/>
  <c r="AC2" i="21"/>
  <c r="AC11" i="21"/>
  <c r="P58" i="5"/>
  <c r="O58" i="5"/>
  <c r="P3" i="5"/>
  <c r="O3" i="5"/>
  <c r="P16" i="5"/>
  <c r="O16" i="5"/>
  <c r="P13" i="5"/>
  <c r="O13" i="5"/>
  <c r="P12" i="5"/>
  <c r="O12" i="5"/>
  <c r="M58" i="5"/>
  <c r="N58" i="5"/>
  <c r="M12" i="5"/>
  <c r="N12" i="5"/>
  <c r="K58" i="5"/>
  <c r="L58" i="5"/>
  <c r="K12" i="5"/>
  <c r="L12" i="5"/>
  <c r="I58" i="5"/>
  <c r="J58" i="5"/>
  <c r="I12" i="5"/>
  <c r="J12" i="5"/>
  <c r="H58" i="5"/>
  <c r="H12" i="5"/>
  <c r="G79" i="5"/>
  <c r="G58" i="5"/>
  <c r="Q6" i="5"/>
  <c r="P6" i="5" l="1"/>
  <c r="O6" i="5"/>
  <c r="I6" i="5"/>
  <c r="L6" i="5"/>
  <c r="K6" i="5"/>
  <c r="H6" i="5"/>
  <c r="M6" i="5"/>
  <c r="N6" i="5"/>
  <c r="J6" i="5"/>
  <c r="H4" i="21"/>
  <c r="J4" i="21"/>
  <c r="L4" i="21"/>
  <c r="Q4" i="21"/>
  <c r="H5" i="21"/>
  <c r="K5" i="21"/>
  <c r="L5" i="21"/>
  <c r="Q5" i="21"/>
  <c r="H6" i="21"/>
  <c r="J6" i="21"/>
  <c r="L6" i="21"/>
  <c r="Q6" i="21"/>
  <c r="H12" i="21"/>
  <c r="J12" i="21"/>
  <c r="K12" i="21"/>
  <c r="Q12" i="21"/>
  <c r="H7" i="21"/>
  <c r="I7" i="21"/>
  <c r="J7" i="21"/>
  <c r="Q7" i="21"/>
  <c r="H8" i="21"/>
  <c r="I8" i="21"/>
  <c r="J8" i="21"/>
  <c r="Q8" i="21"/>
  <c r="H9" i="21"/>
  <c r="I9" i="21"/>
  <c r="J9" i="21"/>
  <c r="Q9" i="21"/>
  <c r="H10" i="21"/>
  <c r="I10" i="21"/>
  <c r="J10" i="21"/>
  <c r="Q10" i="21"/>
  <c r="H11" i="21"/>
  <c r="I11" i="21"/>
  <c r="L11" i="21"/>
  <c r="Q11" i="21"/>
  <c r="H13" i="21"/>
  <c r="I13" i="21"/>
  <c r="J13" i="21"/>
  <c r="H14" i="21"/>
  <c r="I14" i="21"/>
  <c r="J14" i="21"/>
  <c r="K14" i="21"/>
  <c r="L14" i="21"/>
  <c r="H16" i="21"/>
  <c r="I16" i="21"/>
  <c r="J16" i="21"/>
  <c r="K16" i="21"/>
  <c r="L16" i="21"/>
  <c r="H15" i="21"/>
  <c r="I15" i="21"/>
  <c r="J15" i="21"/>
  <c r="K15" i="21"/>
  <c r="L15" i="21"/>
  <c r="H19" i="21"/>
  <c r="I19" i="21"/>
  <c r="J19" i="21"/>
  <c r="K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K24" i="21"/>
  <c r="L24" i="21"/>
  <c r="Q24"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T23" i="21"/>
  <c r="O24" i="21"/>
  <c r="P24" i="21"/>
  <c r="T24" i="21"/>
  <c r="R4" i="21"/>
  <c r="R5" i="21"/>
  <c r="R6" i="21"/>
  <c r="R12" i="21"/>
  <c r="R7" i="21"/>
  <c r="R8" i="21"/>
  <c r="R9" i="21"/>
  <c r="R10" i="21"/>
  <c r="R11" i="21"/>
  <c r="R14" i="21"/>
  <c r="R16" i="21"/>
  <c r="R15" i="21"/>
  <c r="R19" i="21"/>
  <c r="R18" i="21"/>
  <c r="R20" i="21"/>
  <c r="R22" i="21"/>
  <c r="R23" i="21"/>
  <c r="R24" i="21"/>
  <c r="Q80" i="5"/>
  <c r="Q81" i="5"/>
  <c r="Q78" i="5"/>
  <c r="AB20" i="21"/>
  <c r="AB22" i="21"/>
  <c r="AB23" i="21"/>
  <c r="Q5" i="5"/>
  <c r="H2" i="21"/>
  <c r="K2" i="21"/>
  <c r="L2" i="21"/>
  <c r="Q2" i="21"/>
  <c r="R2" i="21"/>
  <c r="O2" i="21"/>
  <c r="P2" i="21"/>
  <c r="S2" i="21"/>
  <c r="T2" i="21"/>
  <c r="R3" i="21"/>
  <c r="Q8" i="5"/>
  <c r="O8" i="5" s="1"/>
  <c r="Q10" i="5"/>
  <c r="O10" i="5" s="1"/>
  <c r="Q14" i="5"/>
  <c r="O14" i="5" s="1"/>
  <c r="Q7" i="5"/>
  <c r="O7" i="5" s="1"/>
  <c r="Q4" i="5"/>
  <c r="O4" i="5" s="1"/>
  <c r="Q23" i="5"/>
  <c r="Q22" i="5"/>
  <c r="Q24" i="5"/>
  <c r="Q25" i="5"/>
  <c r="Q28" i="5"/>
  <c r="Q31" i="5"/>
  <c r="F31" i="5" s="1"/>
  <c r="Q29" i="5"/>
  <c r="Q30" i="5"/>
  <c r="F30" i="5" s="1"/>
  <c r="Q32" i="5"/>
  <c r="F32" i="5" s="1"/>
  <c r="Q35" i="5"/>
  <c r="F35" i="5" s="1"/>
  <c r="Q36" i="5"/>
  <c r="F36" i="5" s="1"/>
  <c r="Q37" i="5"/>
  <c r="F37" i="5" s="1"/>
  <c r="Q38" i="5"/>
  <c r="F38" i="5" s="1"/>
  <c r="Q39" i="5"/>
  <c r="F39" i="5" s="1"/>
  <c r="Q42" i="5"/>
  <c r="Q43" i="5"/>
  <c r="Q44" i="5"/>
  <c r="Q45" i="5"/>
  <c r="Q46" i="5"/>
  <c r="Q50" i="5"/>
  <c r="F50" i="5" s="1"/>
  <c r="Q49" i="5"/>
  <c r="F49" i="5" s="1"/>
  <c r="Q51" i="5"/>
  <c r="F51" i="5" s="1"/>
  <c r="Q52" i="5"/>
  <c r="F52" i="5" s="1"/>
  <c r="Q53" i="5"/>
  <c r="F53" i="5" s="1"/>
  <c r="Q57" i="5"/>
  <c r="O57" i="5" s="1"/>
  <c r="Q56" i="5"/>
  <c r="Q59" i="5"/>
  <c r="Q60" i="5"/>
  <c r="F60" i="5" s="1"/>
  <c r="Q77" i="5"/>
  <c r="O77" i="5" s="1"/>
  <c r="Q85" i="5"/>
  <c r="Q87" i="5"/>
  <c r="P84" i="5"/>
  <c r="Q88" i="5"/>
  <c r="F88" i="5" s="1"/>
  <c r="Q93" i="5"/>
  <c r="F93" i="5" s="1"/>
  <c r="Q94" i="5"/>
  <c r="Q95" i="5"/>
  <c r="Q100" i="5"/>
  <c r="Q98" i="5"/>
  <c r="Q99" i="5"/>
  <c r="Q102" i="5"/>
  <c r="Q101" i="5"/>
  <c r="Q105" i="5"/>
  <c r="Q106" i="5"/>
  <c r="Q107" i="5"/>
  <c r="Q108" i="5"/>
  <c r="Q109" i="5"/>
  <c r="O106" i="5" l="1"/>
  <c r="F106" i="5"/>
  <c r="O99" i="5"/>
  <c r="F99" i="5"/>
  <c r="O94" i="5"/>
  <c r="F94" i="5"/>
  <c r="F87" i="5"/>
  <c r="J87" i="5"/>
  <c r="N87" i="5"/>
  <c r="P87" i="5"/>
  <c r="K87" i="5"/>
  <c r="O87" i="5"/>
  <c r="L87" i="5"/>
  <c r="M87" i="5"/>
  <c r="O59" i="5"/>
  <c r="F59" i="5"/>
  <c r="O46" i="5"/>
  <c r="F46" i="5"/>
  <c r="O42" i="5"/>
  <c r="F42" i="5"/>
  <c r="O24" i="5"/>
  <c r="F24" i="5"/>
  <c r="O81" i="5"/>
  <c r="F81" i="5"/>
  <c r="O109" i="5"/>
  <c r="F109" i="5"/>
  <c r="O45" i="5"/>
  <c r="F45" i="5"/>
  <c r="O22" i="5"/>
  <c r="F22" i="5"/>
  <c r="O108" i="5"/>
  <c r="F108" i="5"/>
  <c r="O101" i="5"/>
  <c r="F101" i="5"/>
  <c r="O100" i="5"/>
  <c r="F100" i="5"/>
  <c r="O44" i="5"/>
  <c r="F44" i="5"/>
  <c r="O23" i="5"/>
  <c r="F23" i="5"/>
  <c r="O107" i="5"/>
  <c r="F107" i="5"/>
  <c r="O102" i="5"/>
  <c r="F102" i="5"/>
  <c r="O95" i="5"/>
  <c r="F95" i="5"/>
  <c r="O43" i="5"/>
  <c r="F43" i="5"/>
  <c r="O25" i="5"/>
  <c r="F25" i="5"/>
  <c r="J98" i="5"/>
  <c r="K98" i="5"/>
  <c r="I98" i="5"/>
  <c r="L98" i="5"/>
  <c r="O98" i="5"/>
  <c r="P98" i="5"/>
  <c r="M98" i="5"/>
  <c r="N98" i="5"/>
  <c r="G98" i="5"/>
  <c r="H98" i="5"/>
  <c r="O105" i="5"/>
  <c r="F105" i="5"/>
  <c r="L5" i="5"/>
  <c r="M5" i="5"/>
  <c r="J5" i="5"/>
  <c r="K5" i="5"/>
  <c r="N5" i="5"/>
  <c r="G5" i="5"/>
  <c r="O5" i="5"/>
  <c r="H5" i="5"/>
  <c r="P5" i="5"/>
  <c r="I5" i="5"/>
  <c r="O80" i="5"/>
  <c r="O78" i="5"/>
  <c r="P60" i="5"/>
  <c r="O60" i="5"/>
  <c r="P50" i="5"/>
  <c r="O50" i="5"/>
  <c r="P37" i="5"/>
  <c r="O37" i="5"/>
  <c r="P85" i="5"/>
  <c r="O85" i="5"/>
  <c r="P52" i="5"/>
  <c r="O52" i="5"/>
  <c r="P36" i="5"/>
  <c r="O36" i="5"/>
  <c r="P88" i="5"/>
  <c r="O88" i="5"/>
  <c r="P56" i="5"/>
  <c r="O56" i="5"/>
  <c r="P51" i="5"/>
  <c r="O51" i="5"/>
  <c r="P39" i="5"/>
  <c r="O39" i="5"/>
  <c r="P35" i="5"/>
  <c r="O35" i="5"/>
  <c r="P31" i="5"/>
  <c r="O31" i="5"/>
  <c r="P53" i="5"/>
  <c r="O53" i="5"/>
  <c r="P30" i="5"/>
  <c r="O30" i="5"/>
  <c r="P93" i="5"/>
  <c r="O93" i="5"/>
  <c r="P29" i="5"/>
  <c r="O29" i="5"/>
  <c r="P49" i="5"/>
  <c r="O49" i="5"/>
  <c r="P38" i="5"/>
  <c r="O38" i="5"/>
  <c r="P32" i="5"/>
  <c r="O32" i="5"/>
  <c r="P28" i="5"/>
  <c r="O28" i="5"/>
  <c r="I92" i="5"/>
  <c r="M92" i="5"/>
  <c r="L92" i="5"/>
  <c r="J92" i="5"/>
  <c r="N92" i="5"/>
  <c r="G92" i="5"/>
  <c r="K92" i="5"/>
  <c r="P92" i="5"/>
  <c r="H92" i="5"/>
  <c r="I91" i="5"/>
  <c r="M91" i="5"/>
  <c r="K91" i="5"/>
  <c r="P91" i="5"/>
  <c r="H91" i="5"/>
  <c r="J91" i="5"/>
  <c r="N91" i="5"/>
  <c r="G91" i="5"/>
  <c r="L91" i="5"/>
  <c r="U22" i="21"/>
  <c r="AD22" i="21"/>
  <c r="U20" i="21"/>
  <c r="AD20" i="21"/>
  <c r="P101" i="5"/>
  <c r="N101" i="5"/>
  <c r="M101" i="5"/>
  <c r="L101" i="5"/>
  <c r="K45" i="5"/>
  <c r="P45" i="5"/>
  <c r="N45" i="5"/>
  <c r="M45" i="5"/>
  <c r="L45" i="5"/>
  <c r="N57" i="5"/>
  <c r="P57" i="5"/>
  <c r="K43" i="5"/>
  <c r="P43" i="5"/>
  <c r="N43" i="5"/>
  <c r="M43" i="5"/>
  <c r="L43" i="5"/>
  <c r="N22" i="5"/>
  <c r="P22" i="5"/>
  <c r="M22" i="5"/>
  <c r="L22" i="5"/>
  <c r="K42" i="5"/>
  <c r="N42" i="5"/>
  <c r="P42" i="5"/>
  <c r="M42" i="5"/>
  <c r="L42" i="5"/>
  <c r="N23" i="5"/>
  <c r="P23" i="5"/>
  <c r="L23" i="5"/>
  <c r="M23" i="5"/>
  <c r="K44" i="5"/>
  <c r="P44" i="5"/>
  <c r="N44" i="5"/>
  <c r="M44" i="5"/>
  <c r="L44" i="5"/>
  <c r="N24" i="5"/>
  <c r="P24" i="5"/>
  <c r="M24" i="5"/>
  <c r="L24" i="5"/>
  <c r="K102" i="5"/>
  <c r="P102" i="5"/>
  <c r="N102" i="5"/>
  <c r="M102" i="5"/>
  <c r="L102" i="5"/>
  <c r="K109" i="5"/>
  <c r="N109" i="5"/>
  <c r="P109" i="5"/>
  <c r="M109" i="5"/>
  <c r="L109" i="5"/>
  <c r="K99" i="5"/>
  <c r="P99" i="5"/>
  <c r="N99" i="5"/>
  <c r="M99" i="5"/>
  <c r="L99" i="5"/>
  <c r="K108" i="5"/>
  <c r="P108" i="5"/>
  <c r="N108" i="5"/>
  <c r="M108" i="5"/>
  <c r="L108" i="5"/>
  <c r="N100" i="5"/>
  <c r="P100" i="5"/>
  <c r="M100" i="5"/>
  <c r="L100" i="5"/>
  <c r="N107" i="5"/>
  <c r="P107" i="5"/>
  <c r="N95" i="5"/>
  <c r="P95" i="5"/>
  <c r="M95" i="5"/>
  <c r="P105" i="5"/>
  <c r="N105" i="5"/>
  <c r="N25" i="5"/>
  <c r="P25" i="5"/>
  <c r="M25" i="5"/>
  <c r="L25" i="5"/>
  <c r="P106" i="5"/>
  <c r="N106" i="5"/>
  <c r="N94" i="5"/>
  <c r="P94" i="5"/>
  <c r="M94" i="5"/>
  <c r="N59" i="5"/>
  <c r="P59" i="5"/>
  <c r="K46" i="5"/>
  <c r="P46" i="5"/>
  <c r="N46" i="5"/>
  <c r="M46" i="5"/>
  <c r="L46" i="5"/>
  <c r="L78" i="5"/>
  <c r="P78" i="5"/>
  <c r="N78" i="5"/>
  <c r="M78" i="5"/>
  <c r="L81" i="5"/>
  <c r="P81" i="5"/>
  <c r="N81" i="5"/>
  <c r="M81" i="5"/>
  <c r="P77" i="5"/>
  <c r="N77" i="5"/>
  <c r="M77" i="5"/>
  <c r="P80" i="5"/>
  <c r="N80" i="5"/>
  <c r="M80" i="5"/>
  <c r="N15" i="5"/>
  <c r="P10" i="5"/>
  <c r="N3" i="5"/>
  <c r="P4" i="5"/>
  <c r="N14" i="5"/>
  <c r="P14" i="5"/>
  <c r="N16" i="5"/>
  <c r="I7" i="5"/>
  <c r="P7" i="5"/>
  <c r="P8" i="5"/>
  <c r="N93" i="5"/>
  <c r="M93" i="5"/>
  <c r="N88" i="5"/>
  <c r="M88" i="5"/>
  <c r="N84" i="5"/>
  <c r="M84" i="5"/>
  <c r="N85" i="5"/>
  <c r="M85" i="5"/>
  <c r="M60" i="5"/>
  <c r="N60" i="5"/>
  <c r="M56" i="5"/>
  <c r="N56" i="5"/>
  <c r="K53" i="5"/>
  <c r="N53" i="5"/>
  <c r="M53" i="5"/>
  <c r="L53" i="5"/>
  <c r="K52" i="5"/>
  <c r="N52" i="5"/>
  <c r="M52" i="5"/>
  <c r="L52" i="5"/>
  <c r="N51" i="5"/>
  <c r="M51" i="5"/>
  <c r="N49" i="5"/>
  <c r="M49" i="5"/>
  <c r="N50" i="5"/>
  <c r="M50" i="5"/>
  <c r="N39" i="5"/>
  <c r="M39" i="5"/>
  <c r="N38" i="5"/>
  <c r="M38" i="5"/>
  <c r="N37" i="5"/>
  <c r="M37" i="5"/>
  <c r="N36" i="5"/>
  <c r="M36" i="5"/>
  <c r="N35" i="5"/>
  <c r="M35" i="5"/>
  <c r="N30" i="5"/>
  <c r="M30" i="5"/>
  <c r="L30" i="5"/>
  <c r="N29" i="5"/>
  <c r="L29" i="5"/>
  <c r="M29" i="5"/>
  <c r="N31" i="5"/>
  <c r="L31" i="5"/>
  <c r="M31" i="5"/>
  <c r="K28" i="5"/>
  <c r="N28" i="5"/>
  <c r="L28" i="5"/>
  <c r="M28" i="5"/>
  <c r="N32" i="5"/>
  <c r="M32" i="5"/>
  <c r="L32" i="5"/>
  <c r="N7" i="5"/>
  <c r="M15" i="5"/>
  <c r="N10" i="5"/>
  <c r="H10" i="5"/>
  <c r="K10" i="5"/>
  <c r="L10" i="5"/>
  <c r="M10" i="5"/>
  <c r="I10" i="5"/>
  <c r="J10" i="5"/>
  <c r="M3" i="5"/>
  <c r="N4" i="5"/>
  <c r="K4" i="5"/>
  <c r="I4" i="5"/>
  <c r="M4" i="5"/>
  <c r="L4" i="5"/>
  <c r="J4" i="5"/>
  <c r="G4" i="5"/>
  <c r="H4" i="5"/>
  <c r="N8" i="5"/>
  <c r="M8" i="5"/>
  <c r="J8" i="5"/>
  <c r="H8" i="5"/>
  <c r="L8" i="5"/>
  <c r="K8" i="5"/>
  <c r="I8" i="5"/>
  <c r="N13" i="5"/>
  <c r="M13" i="5"/>
  <c r="L13" i="5"/>
  <c r="H13" i="5"/>
  <c r="K13" i="5"/>
  <c r="I13" i="5"/>
  <c r="J13" i="5"/>
  <c r="M7" i="5"/>
  <c r="L7" i="5"/>
  <c r="H7" i="5"/>
  <c r="J7" i="5"/>
  <c r="K7" i="5"/>
  <c r="K107" i="5"/>
  <c r="M107" i="5"/>
  <c r="L107" i="5"/>
  <c r="K106" i="5"/>
  <c r="M106" i="5"/>
  <c r="L106" i="5"/>
  <c r="K105" i="5"/>
  <c r="M105" i="5"/>
  <c r="L105" i="5"/>
  <c r="L59" i="5"/>
  <c r="M59" i="5"/>
  <c r="L57" i="5"/>
  <c r="M57" i="5"/>
  <c r="L14" i="5"/>
  <c r="M14" i="5"/>
  <c r="L16" i="5"/>
  <c r="M16" i="5"/>
  <c r="K95" i="5"/>
  <c r="L95" i="5"/>
  <c r="K93" i="5"/>
  <c r="L93" i="5"/>
  <c r="K94" i="5"/>
  <c r="L94" i="5"/>
  <c r="K85" i="5"/>
  <c r="L85" i="5"/>
  <c r="K88" i="5"/>
  <c r="L88" i="5"/>
  <c r="I86" i="5"/>
  <c r="K84" i="5"/>
  <c r="L84" i="5"/>
  <c r="K80" i="5"/>
  <c r="L80" i="5"/>
  <c r="K77" i="5"/>
  <c r="L77" i="5"/>
  <c r="K60" i="5"/>
  <c r="L60" i="5"/>
  <c r="K56" i="5"/>
  <c r="L56" i="5"/>
  <c r="K49" i="5"/>
  <c r="L49" i="5"/>
  <c r="K50" i="5"/>
  <c r="L50" i="5"/>
  <c r="K51" i="5"/>
  <c r="L51" i="5"/>
  <c r="K38" i="5"/>
  <c r="L38" i="5"/>
  <c r="K36" i="5"/>
  <c r="L36" i="5"/>
  <c r="K37" i="5"/>
  <c r="L37" i="5"/>
  <c r="K39" i="5"/>
  <c r="L39" i="5"/>
  <c r="K35" i="5"/>
  <c r="L35" i="5"/>
  <c r="K15" i="5"/>
  <c r="L15" i="5"/>
  <c r="K3" i="5"/>
  <c r="L3" i="5"/>
  <c r="J30" i="5"/>
  <c r="K30" i="5"/>
  <c r="J25" i="5"/>
  <c r="K25" i="5"/>
  <c r="K31" i="5"/>
  <c r="J31" i="5"/>
  <c r="J57" i="5"/>
  <c r="K57" i="5"/>
  <c r="K32" i="5"/>
  <c r="J32" i="5"/>
  <c r="K29" i="5"/>
  <c r="J29" i="5"/>
  <c r="J24" i="5"/>
  <c r="K24" i="5"/>
  <c r="K22" i="5"/>
  <c r="J22" i="5"/>
  <c r="J59" i="5"/>
  <c r="K59" i="5"/>
  <c r="K23" i="5"/>
  <c r="J23" i="5"/>
  <c r="J101" i="5"/>
  <c r="K101" i="5"/>
  <c r="J100" i="5"/>
  <c r="K100" i="5"/>
  <c r="J81" i="5"/>
  <c r="K81" i="5"/>
  <c r="J78" i="5"/>
  <c r="K78" i="5"/>
  <c r="H44" i="5"/>
  <c r="J44" i="5"/>
  <c r="I44" i="5"/>
  <c r="J94" i="5"/>
  <c r="I94" i="5"/>
  <c r="H105" i="5"/>
  <c r="I105" i="5"/>
  <c r="J105" i="5"/>
  <c r="J45" i="5"/>
  <c r="I45" i="5"/>
  <c r="H35" i="5"/>
  <c r="J35" i="5"/>
  <c r="I35" i="5"/>
  <c r="I22" i="5"/>
  <c r="H93" i="5"/>
  <c r="J93" i="5"/>
  <c r="I93" i="5"/>
  <c r="J43" i="5"/>
  <c r="I43" i="5"/>
  <c r="J88" i="5"/>
  <c r="I88" i="5"/>
  <c r="J52" i="5"/>
  <c r="I52" i="5"/>
  <c r="H42" i="5"/>
  <c r="J42" i="5"/>
  <c r="I42" i="5"/>
  <c r="I23" i="5"/>
  <c r="J14" i="5"/>
  <c r="K14" i="5"/>
  <c r="H84" i="5"/>
  <c r="J84" i="5"/>
  <c r="I84" i="5"/>
  <c r="J51" i="5"/>
  <c r="I51" i="5"/>
  <c r="J39" i="5"/>
  <c r="I39" i="5"/>
  <c r="J109" i="5"/>
  <c r="I109" i="5"/>
  <c r="H108" i="5"/>
  <c r="J108" i="5"/>
  <c r="I108" i="5"/>
  <c r="I87" i="5"/>
  <c r="H49" i="5"/>
  <c r="J49" i="5"/>
  <c r="I49" i="5"/>
  <c r="J38" i="5"/>
  <c r="I38" i="5"/>
  <c r="J53" i="5"/>
  <c r="I53" i="5"/>
  <c r="H107" i="5"/>
  <c r="J107" i="5"/>
  <c r="I107" i="5"/>
  <c r="J95" i="5"/>
  <c r="I95" i="5"/>
  <c r="I85" i="5"/>
  <c r="J85" i="5"/>
  <c r="H50" i="5"/>
  <c r="I50" i="5"/>
  <c r="J50" i="5"/>
  <c r="J37" i="5"/>
  <c r="I37" i="5"/>
  <c r="J106" i="5"/>
  <c r="I106" i="5"/>
  <c r="H46" i="5"/>
  <c r="J46" i="5"/>
  <c r="I46" i="5"/>
  <c r="J36" i="5"/>
  <c r="I36" i="5"/>
  <c r="J16" i="5"/>
  <c r="K16" i="5"/>
  <c r="H30" i="5"/>
  <c r="I30" i="5"/>
  <c r="H32" i="5"/>
  <c r="I32" i="5"/>
  <c r="H29" i="5"/>
  <c r="I29" i="5"/>
  <c r="H28" i="5"/>
  <c r="J28" i="5"/>
  <c r="I28" i="5"/>
  <c r="H31" i="5"/>
  <c r="I31" i="5"/>
  <c r="I60" i="5"/>
  <c r="J60" i="5"/>
  <c r="I56" i="5"/>
  <c r="J56" i="5"/>
  <c r="I77" i="5"/>
  <c r="J77" i="5"/>
  <c r="I80" i="5"/>
  <c r="J80" i="5"/>
  <c r="I99" i="5"/>
  <c r="J99" i="5"/>
  <c r="I102" i="5"/>
  <c r="J102" i="5"/>
  <c r="I3" i="5"/>
  <c r="J3" i="5"/>
  <c r="I15" i="5"/>
  <c r="J15" i="5"/>
  <c r="H14" i="5"/>
  <c r="I14" i="5"/>
  <c r="H16" i="5"/>
  <c r="I16" i="5"/>
  <c r="H101" i="5"/>
  <c r="I101" i="5"/>
  <c r="H100" i="5"/>
  <c r="I100" i="5"/>
  <c r="H78" i="5"/>
  <c r="I78" i="5"/>
  <c r="H81" i="5"/>
  <c r="I81" i="5"/>
  <c r="H57" i="5"/>
  <c r="I57" i="5"/>
  <c r="H59" i="5"/>
  <c r="I59" i="5"/>
  <c r="I25" i="5"/>
  <c r="I24" i="5"/>
  <c r="H51" i="5"/>
  <c r="H95" i="5"/>
  <c r="H53" i="5"/>
  <c r="G43" i="5"/>
  <c r="H43" i="5"/>
  <c r="G109" i="5"/>
  <c r="H109" i="5"/>
  <c r="G45" i="5"/>
  <c r="H45" i="5"/>
  <c r="H39" i="5"/>
  <c r="H25" i="5"/>
  <c r="G24" i="5"/>
  <c r="H24" i="5"/>
  <c r="H94" i="5"/>
  <c r="H52" i="5"/>
  <c r="G106" i="5"/>
  <c r="H106" i="5"/>
  <c r="H99" i="5"/>
  <c r="H102" i="5"/>
  <c r="H85" i="5"/>
  <c r="G86" i="5"/>
  <c r="H86" i="5"/>
  <c r="H88" i="5"/>
  <c r="G87" i="5"/>
  <c r="H87" i="5"/>
  <c r="H80" i="5"/>
  <c r="H77" i="5"/>
  <c r="H60" i="5"/>
  <c r="G56" i="5"/>
  <c r="H56" i="5"/>
  <c r="H37" i="5"/>
  <c r="H36" i="5"/>
  <c r="H38" i="5"/>
  <c r="H15" i="5"/>
  <c r="H3" i="5"/>
  <c r="H22" i="5"/>
  <c r="H23" i="5"/>
  <c r="G35" i="5"/>
  <c r="U23" i="21"/>
  <c r="G30" i="5"/>
  <c r="G28" i="5"/>
  <c r="G108" i="5"/>
  <c r="G101" i="5"/>
  <c r="G84" i="5"/>
  <c r="G59" i="5"/>
  <c r="G52" i="5"/>
  <c r="G46" i="5"/>
  <c r="G42" i="5"/>
  <c r="G25" i="5"/>
  <c r="G78" i="5"/>
  <c r="G80" i="5"/>
  <c r="G88" i="5"/>
  <c r="G107" i="5"/>
  <c r="G95" i="5"/>
  <c r="G77" i="5"/>
  <c r="G51" i="5"/>
  <c r="G39" i="5"/>
  <c r="G37" i="5"/>
  <c r="G32" i="5"/>
  <c r="G29" i="5"/>
  <c r="G81" i="5"/>
  <c r="G105" i="5"/>
  <c r="G53" i="5"/>
  <c r="G50" i="5"/>
  <c r="G38" i="5"/>
  <c r="G23" i="5"/>
  <c r="G99" i="5"/>
  <c r="G94" i="5"/>
  <c r="G85" i="5"/>
  <c r="G60" i="5"/>
  <c r="G57" i="5"/>
  <c r="G49" i="5"/>
  <c r="G44" i="5"/>
  <c r="G36" i="5"/>
  <c r="G31" i="5"/>
  <c r="G22" i="5"/>
  <c r="G93" i="5"/>
  <c r="G102" i="5"/>
  <c r="AB17" i="21"/>
  <c r="AB12" i="21"/>
  <c r="AB5" i="21"/>
  <c r="AB21" i="21"/>
  <c r="AB7" i="21"/>
  <c r="AB3" i="21"/>
  <c r="AB18" i="21"/>
  <c r="AB14" i="21"/>
  <c r="AD23" i="21"/>
  <c r="V23" i="21" s="1"/>
  <c r="AB8" i="21"/>
  <c r="AB6" i="21"/>
  <c r="AB16" i="21"/>
  <c r="AB19" i="21"/>
  <c r="AB9" i="21"/>
  <c r="AB11" i="21"/>
  <c r="AB24" i="21"/>
  <c r="AB13" i="21"/>
  <c r="AB15" i="21"/>
  <c r="AD15" i="21" s="1"/>
  <c r="AB10" i="21"/>
  <c r="O25" i="21"/>
  <c r="AB2" i="21"/>
  <c r="AD2" i="21" s="1"/>
  <c r="AB4" i="21"/>
  <c r="T25" i="21"/>
  <c r="V22" i="21" l="1"/>
  <c r="Y22" i="21"/>
  <c r="AE22" i="21" s="1"/>
  <c r="F15" i="5" s="1"/>
  <c r="M22" i="21"/>
  <c r="V20" i="21"/>
  <c r="L23" i="21"/>
  <c r="Y23" i="21"/>
  <c r="AE23" i="21" s="1"/>
  <c r="P20" i="21"/>
  <c r="Y20" i="21"/>
  <c r="N22" i="21"/>
  <c r="S22" i="21"/>
  <c r="U4" i="21"/>
  <c r="AD4" i="21"/>
  <c r="U12" i="21"/>
  <c r="F64" i="5" s="1"/>
  <c r="E64" i="5" s="1"/>
  <c r="AD12" i="21"/>
  <c r="V12" i="21" s="1"/>
  <c r="AD11" i="21"/>
  <c r="AD6" i="21"/>
  <c r="U9" i="21"/>
  <c r="F78" i="5" s="1"/>
  <c r="AD9" i="21"/>
  <c r="AD13" i="21"/>
  <c r="AD14" i="21"/>
  <c r="U16" i="21"/>
  <c r="AD16" i="21"/>
  <c r="U7" i="21"/>
  <c r="AD7" i="21"/>
  <c r="U10" i="21"/>
  <c r="AD10" i="21"/>
  <c r="U18" i="21"/>
  <c r="AD18" i="21"/>
  <c r="U8" i="21"/>
  <c r="AD8" i="21"/>
  <c r="AD3" i="21"/>
  <c r="AD5" i="21"/>
  <c r="U21" i="21"/>
  <c r="Y21" i="21" s="1"/>
  <c r="AD21" i="21"/>
  <c r="U2" i="21"/>
  <c r="U24" i="21"/>
  <c r="AD24" i="21"/>
  <c r="U19" i="21"/>
  <c r="AD19" i="21"/>
  <c r="U17" i="21"/>
  <c r="Y17" i="21" s="1"/>
  <c r="AD17" i="21"/>
  <c r="E53" i="5"/>
  <c r="E45" i="5"/>
  <c r="E36" i="5"/>
  <c r="E39" i="5"/>
  <c r="E109" i="5"/>
  <c r="E22" i="5"/>
  <c r="E52" i="5"/>
  <c r="E24" i="5"/>
  <c r="E43" i="5"/>
  <c r="E32" i="5"/>
  <c r="E23" i="5"/>
  <c r="E108" i="5"/>
  <c r="E25" i="5"/>
  <c r="E94" i="5"/>
  <c r="E46" i="5"/>
  <c r="E95" i="5"/>
  <c r="E101" i="5"/>
  <c r="E44" i="5"/>
  <c r="E88" i="5"/>
  <c r="E107" i="5"/>
  <c r="E51" i="5"/>
  <c r="E102" i="5"/>
  <c r="U3" i="21"/>
  <c r="E106" i="5"/>
  <c r="U14" i="21"/>
  <c r="Y14" i="21" s="1"/>
  <c r="E60" i="5"/>
  <c r="U15" i="21"/>
  <c r="U11" i="21"/>
  <c r="U13" i="21"/>
  <c r="F80" i="5" s="1"/>
  <c r="U6" i="21"/>
  <c r="I6" i="21" s="1"/>
  <c r="U5" i="21"/>
  <c r="J2" i="21"/>
  <c r="V21" i="21" l="1"/>
  <c r="V9" i="21"/>
  <c r="V8" i="21"/>
  <c r="V16" i="21"/>
  <c r="AE16" i="21" s="1"/>
  <c r="V4" i="21"/>
  <c r="V10" i="21"/>
  <c r="V17" i="21"/>
  <c r="AE17" i="21" s="1"/>
  <c r="Y10" i="21"/>
  <c r="AE10" i="21" s="1"/>
  <c r="F79" i="5"/>
  <c r="E79" i="5" s="1"/>
  <c r="V18" i="21"/>
  <c r="AE20" i="21"/>
  <c r="V7" i="21"/>
  <c r="AE7" i="21" s="1"/>
  <c r="V6" i="21"/>
  <c r="V24" i="21"/>
  <c r="Y8" i="21"/>
  <c r="L8" i="21"/>
  <c r="L7" i="21"/>
  <c r="Y7" i="21"/>
  <c r="K7" i="21"/>
  <c r="V11" i="21"/>
  <c r="Y24" i="21"/>
  <c r="J24" i="21"/>
  <c r="F57" i="5"/>
  <c r="E57" i="5" s="1"/>
  <c r="Y15" i="21"/>
  <c r="I2" i="21"/>
  <c r="Y2" i="21"/>
  <c r="L18" i="21"/>
  <c r="Y18" i="21"/>
  <c r="AE18" i="21" s="1"/>
  <c r="F58" i="5"/>
  <c r="E58" i="5" s="1"/>
  <c r="Y16" i="21"/>
  <c r="S16" i="21"/>
  <c r="F84" i="5"/>
  <c r="E84" i="5" s="1"/>
  <c r="Y6" i="21"/>
  <c r="AE6" i="21" s="1"/>
  <c r="V14" i="21"/>
  <c r="AE14" i="21" s="1"/>
  <c r="Y12" i="21"/>
  <c r="AE12" i="21" s="1"/>
  <c r="N12" i="21"/>
  <c r="V15" i="21"/>
  <c r="L19" i="21"/>
  <c r="Y19" i="21"/>
  <c r="V13" i="21"/>
  <c r="V2" i="21"/>
  <c r="AE2" i="21" s="1"/>
  <c r="F98" i="5"/>
  <c r="E98" i="5" s="1"/>
  <c r="Y5" i="21"/>
  <c r="Y13" i="21"/>
  <c r="L13" i="21"/>
  <c r="V5" i="21"/>
  <c r="I4" i="21"/>
  <c r="Y4" i="21"/>
  <c r="K4" i="21"/>
  <c r="F91" i="5"/>
  <c r="E91" i="5" s="1"/>
  <c r="Y3" i="21"/>
  <c r="Y11" i="21"/>
  <c r="N11" i="21"/>
  <c r="V19" i="21"/>
  <c r="V3" i="21"/>
  <c r="F86" i="5"/>
  <c r="E86" i="5" s="1"/>
  <c r="Y9" i="21"/>
  <c r="AE9" i="21" s="1"/>
  <c r="S21" i="21"/>
  <c r="F28" i="5"/>
  <c r="E28" i="5" s="1"/>
  <c r="J11" i="21"/>
  <c r="F92" i="5"/>
  <c r="E92" i="5" s="1"/>
  <c r="M17" i="21"/>
  <c r="F70" i="5"/>
  <c r="E70" i="5" s="1"/>
  <c r="K10" i="21"/>
  <c r="F85" i="5"/>
  <c r="E85" i="5" s="1"/>
  <c r="N14" i="21"/>
  <c r="F63" i="5"/>
  <c r="E63" i="5" s="1"/>
  <c r="S24" i="21"/>
  <c r="F29" i="5"/>
  <c r="E29" i="5" s="1"/>
  <c r="M13" i="21"/>
  <c r="F56" i="5"/>
  <c r="E56" i="5" s="1"/>
  <c r="L12" i="21"/>
  <c r="F77" i="5"/>
  <c r="E77" i="5" s="1"/>
  <c r="Q16" i="21"/>
  <c r="M16" i="21"/>
  <c r="E59" i="5"/>
  <c r="M15" i="21"/>
  <c r="E93" i="5"/>
  <c r="K9" i="21"/>
  <c r="K6" i="21"/>
  <c r="R13" i="21"/>
  <c r="Q13" i="21"/>
  <c r="J5" i="21"/>
  <c r="P14" i="21"/>
  <c r="P25" i="21" s="1"/>
  <c r="Q14" i="21"/>
  <c r="L10" i="21"/>
  <c r="H3" i="21"/>
  <c r="H25" i="21" s="1"/>
  <c r="J3" i="21"/>
  <c r="I12" i="21"/>
  <c r="E78" i="5"/>
  <c r="E99" i="5"/>
  <c r="AE8" i="21"/>
  <c r="AE21" i="21"/>
  <c r="E80" i="5"/>
  <c r="E81" i="5"/>
  <c r="L9" i="21"/>
  <c r="K8" i="21"/>
  <c r="R21" i="21"/>
  <c r="E50" i="5"/>
  <c r="R17" i="21"/>
  <c r="E49" i="5"/>
  <c r="Q18" i="21"/>
  <c r="I5" i="21"/>
  <c r="Q15" i="21"/>
  <c r="K13" i="21"/>
  <c r="E37" i="5"/>
  <c r="AE11" i="21"/>
  <c r="F13" i="5" s="1"/>
  <c r="K11" i="21"/>
  <c r="E38" i="5"/>
  <c r="E35" i="5"/>
  <c r="AE19" i="21"/>
  <c r="E42" i="5"/>
  <c r="E87" i="5"/>
  <c r="E30" i="5"/>
  <c r="E31" i="5"/>
  <c r="U25" i="21"/>
  <c r="E105" i="5"/>
  <c r="AE5" i="21"/>
  <c r="F6" i="5" l="1"/>
  <c r="AE15" i="21"/>
  <c r="F4" i="5" s="1"/>
  <c r="E4" i="5" s="1"/>
  <c r="F7" i="5"/>
  <c r="N25" i="21"/>
  <c r="AE4" i="21"/>
  <c r="AE3" i="21"/>
  <c r="F5" i="5" s="1"/>
  <c r="E5" i="5" s="1"/>
  <c r="F14" i="5"/>
  <c r="F8" i="5"/>
  <c r="F11" i="5"/>
  <c r="E11" i="5" s="1"/>
  <c r="F10" i="5"/>
  <c r="AE13" i="21"/>
  <c r="F3" i="5" s="1"/>
  <c r="AE24" i="21"/>
  <c r="F12" i="5" s="1"/>
  <c r="M25" i="21"/>
  <c r="J25" i="21"/>
  <c r="I25" i="21"/>
  <c r="L25" i="21"/>
  <c r="R25" i="21"/>
  <c r="K25" i="21"/>
  <c r="Q25" i="21"/>
  <c r="S25" i="21"/>
  <c r="F16" i="5" l="1"/>
  <c r="G13" i="5"/>
  <c r="E13" i="5" s="1"/>
  <c r="G7" i="5"/>
  <c r="E7" i="5" s="1"/>
  <c r="G12" i="5"/>
  <c r="E12" i="5" s="1"/>
  <c r="G14" i="5"/>
  <c r="E14" i="5" s="1"/>
  <c r="G8" i="5" l="1"/>
  <c r="E8" i="5" s="1"/>
  <c r="G100" i="5"/>
  <c r="E100" i="5" s="1"/>
  <c r="G15" i="5"/>
  <c r="E15" i="5" s="1"/>
  <c r="G3" i="5"/>
  <c r="E3" i="5" s="1"/>
  <c r="G10" i="5"/>
  <c r="E10" i="5" s="1"/>
  <c r="G16" i="5"/>
  <c r="E16" i="5" s="1"/>
  <c r="G6" i="5"/>
  <c r="E6" i="5" s="1"/>
  <c r="N21" i="5" l="1"/>
  <c r="M21" i="5"/>
  <c r="G21" i="5"/>
  <c r="J21" i="5"/>
  <c r="H21" i="5"/>
  <c r="P21" i="5"/>
  <c r="L21" i="5"/>
  <c r="I21" i="5"/>
  <c r="K21" i="5"/>
  <c r="E2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<sst xmlns="http://schemas.openxmlformats.org/spreadsheetml/2006/main" count="349" uniqueCount="153">
  <si>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</si>
  <si>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</si>
  <si>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</si>
  <si>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</si>
  <si>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</si>
  <si>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</si>
  <si>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</si>
  <si>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</si>
  <si>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</si>
  <si>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</si>
  <si>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</si>
  <si>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</si>
  <si>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</si>
  <si>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</si>
  <si>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</si>
  <si>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</si>
  <si>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</si>
  <si>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</si>
  <si>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</si>
  <si>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</si>
  <si>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</si>
  <si>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</si>
  <si>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</si>
  <si>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</si>
  <si>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</si>
  <si>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</si>
  <si>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</si>
  <si>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</si>
  <si>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</si>
  <si>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</si>
  <si>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</si>
  <si>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</si>
  <si>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</si>
  <si>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</si>
  <si>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</si>
  <si>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</si>
  <si>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</si>
  <si>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</si>
  <si>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</si>
  <si>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</si>
  <si>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</si>
  <si>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</si>
  <si>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</si>
  <si>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</si>
  <si>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</si>
  <si>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</si>
  <si>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</si>
  <si>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</si>
  <si>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</si>
  <si>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</si>
  <si>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</si>
  <si>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</si>
  <si>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</si>
  <si>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</si>
  <si>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</si>
  <si>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</si>
  <si>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</si>
  <si>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</si>
  <si>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</si>
  <si>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</si>
  <si>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</si>
  <si>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</si>
  <si>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</si>
  <si>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</si>
  <si>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</si>
  <si>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</si>
  <si>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</si>
  <si>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</si>
  <si>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</si>
  <si>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</si>
  <si>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</si>
  <si>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</si>
  <si>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</si>
  <si>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</si>
  <si>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</si>
  <si>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DANNOCK</t>
  </si>
  <si>
    <t>Peter</t>
  </si>
  <si>
    <t>Noel</t>
  </si>
  <si>
    <t>HERITAGE</t>
  </si>
  <si>
    <t>1:54.6634</t>
  </si>
  <si>
    <t>-</t>
  </si>
  <si>
    <t>S3</t>
  </si>
  <si>
    <t>David Adam</t>
  </si>
  <si>
    <t>The Club Sprint Champion is the competitor who accrues the most overall Class Sprint Championship points for the season, omitting the competitor’s single worst result</t>
  </si>
  <si>
    <t>S18</t>
  </si>
  <si>
    <t>NCC</t>
  </si>
  <si>
    <t>NDC</t>
  </si>
  <si>
    <t>Max</t>
  </si>
  <si>
    <t>LLOYD</t>
  </si>
  <si>
    <t>Hung</t>
  </si>
  <si>
    <t>DO</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</si>
  <si>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</si>
  <si>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</si>
  <si>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</si>
  <si>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</si>
  <si>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</si>
  <si>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</si>
  <si>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</si>
  <si>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</si>
  <si>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</si>
  <si>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</si>
  <si>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</si>
  <si>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</si>
  <si>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Paul LEDWITH</t>
  </si>
  <si>
    <t>Ben SALE</t>
  </si>
  <si>
    <t>David ADAM</t>
  </si>
  <si>
    <t>Randy STAGNO-NAVARRA</t>
  </si>
  <si>
    <t>Kim COLE</t>
  </si>
  <si>
    <t>S13</t>
  </si>
  <si>
    <t>Alan CONRAD</t>
  </si>
  <si>
    <t>Dean HASNAT</t>
  </si>
  <si>
    <t>Gavin NEWMAN</t>
  </si>
  <si>
    <t>Noel HERITAGE</t>
  </si>
  <si>
    <t>Hung DO</t>
  </si>
  <si>
    <t>Craig GIRVAN</t>
  </si>
  <si>
    <t>Max LLOYD</t>
  </si>
  <si>
    <t>John REID</t>
  </si>
  <si>
    <t>Peter DANNOCK</t>
  </si>
  <si>
    <t>Simeon OUZAS</t>
  </si>
  <si>
    <t>Ken CAUCHI</t>
  </si>
  <si>
    <t>Daniel MARRIS</t>
  </si>
  <si>
    <t>Travis NOTT</t>
  </si>
  <si>
    <t>Mark MARRIS</t>
  </si>
  <si>
    <t>Sam HURST</t>
  </si>
  <si>
    <t>John McBREEN</t>
  </si>
  <si>
    <t>Leigh MUMMERY</t>
  </si>
  <si>
    <t>Russell GARNER</t>
  </si>
  <si>
    <t>NTR</t>
  </si>
  <si>
    <t>Ben</t>
  </si>
  <si>
    <t>SALE</t>
  </si>
  <si>
    <t>Dean</t>
  </si>
  <si>
    <t>HASNAT</t>
  </si>
  <si>
    <t>Gavin</t>
  </si>
  <si>
    <t>NEWMAN</t>
  </si>
  <si>
    <t>Sam</t>
  </si>
  <si>
    <t>HURST</t>
  </si>
  <si>
    <t>MCBREEN</t>
  </si>
  <si>
    <t>1. Phillip Island 16/1/22</t>
  </si>
  <si>
    <t>2. Sandown 12/2/22</t>
  </si>
  <si>
    <t>4. Winton 3/4/22</t>
  </si>
  <si>
    <t>6. Winton 5/6/22</t>
  </si>
  <si>
    <t>7. Phillip Island 3/7/22</t>
  </si>
  <si>
    <t>8. Pheasant Wood 21/8/22          Wakefield Park 22/8/22</t>
  </si>
  <si>
    <t>9. Sandown 3/9/22</t>
  </si>
  <si>
    <t>10. Winton 29/10/22</t>
  </si>
  <si>
    <t>11. Philliip Island 4/12/22</t>
  </si>
  <si>
    <t>MX5 Vic - MOTORSPORT CHAMPIONSHIP 2022</t>
  </si>
  <si>
    <r>
      <t>Total Points</t>
    </r>
    <r>
      <rPr>
        <sz val="10"/>
        <rFont val="Arial"/>
        <family val="2"/>
      </rPr>
      <t xml:space="preserve"> (Drop x3)</t>
    </r>
  </si>
  <si>
    <t>5. Sandown 7/5/22</t>
  </si>
  <si>
    <t>The 2022 Class Championship points score for a competitor is the sum of the points score from each round, omitting the competitor’s three worst results</t>
  </si>
  <si>
    <t>3. Wodonga Tafe 13/3/22</t>
  </si>
  <si>
    <t>Kim</t>
  </si>
  <si>
    <t>COLE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</si>
</sst>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81">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13" borderId="0" xfId="0" applyFill="1" applyBorder="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49" fontId="0" fillId="12" borderId="0" xfId="0" applyNumberFormat="1" applyFill="1" applyBorder="1" applyAlignment="1">
      <alignment horizontal="center"/>
    </xf>
    <xf numFmtId="0" fontId="0" fillId="16" borderId="0" xfId="0" applyFill="1" applyBorder="1"/>
    <xf numFmtId="0" fontId="4" fillId="16" borderId="0" xfId="0" quotePrefix="1" applyFont="1" applyFill="1" applyBorder="1" applyAlignment="1">
      <alignment horizontal="center"/>
    </xf>
    <xf numFmtId="0" fontId="5" fillId="16" borderId="0" xfId="0" applyFont="1" applyFill="1"/>
    <xf numFmtId="0" fontId="0" fillId="16" borderId="0" xfId="0" applyFill="1" applyAlignment="1">
      <alignment horizontal="center"/>
    </xf>
    <xf numFmtId="0" fontId="4" fillId="16" borderId="2" xfId="0" applyNumberFormat="1" applyFont="1" applyFill="1" applyBorder="1" applyAlignment="1">
      <alignment horizontal="center"/>
    </xf>
    <xf numFmtId="0" fontId="5" fillId="16" borderId="5" xfId="0" applyFont="1" applyFill="1" applyBorder="1" applyAlignment="1">
      <alignment horizontal="center"/>
    </xf>
    <xf numFmtId="0" fontId="4" fillId="16" borderId="3" xfId="0" applyNumberFormat="1" applyFont="1" applyFill="1" applyBorder="1" applyAlignment="1">
      <alignment horizontal="center"/>
    </xf>
    <xf numFmtId="0" fontId="0" fillId="16" borderId="0" xfId="0" applyFill="1"/>
    <xf numFmtId="0" fontId="4" fillId="16" borderId="0" xfId="0" applyFont="1" applyFill="1" applyBorder="1" applyAlignment="1">
      <alignment horizontal="center"/>
    </xf>
    <xf numFmtId="0" fontId="4" fillId="16" borderId="4" xfId="0" applyNumberFormat="1" applyFont="1" applyFill="1" applyBorder="1" applyAlignment="1">
      <alignment horizontal="center"/>
    </xf>
    <xf numFmtId="0" fontId="6" fillId="16" borderId="0" xfId="0" applyFont="1" applyFill="1" applyBorder="1" applyAlignment="1"/>
    <xf numFmtId="49" fontId="0" fillId="16"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5" borderId="7" xfId="0" quotePrefix="1" applyFont="1" applyFill="1" applyBorder="1" applyAlignment="1">
      <alignment horizontal="center"/>
    </xf>
    <xf numFmtId="0" fontId="4" fillId="15"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5" fillId="17" borderId="0" xfId="0" applyNumberFormat="1" applyFont="1" applyFill="1" applyBorder="1" applyAlignment="1">
      <alignment horizontal="center"/>
    </xf>
    <xf numFmtId="0" fontId="5" fillId="17" borderId="6" xfId="0" applyNumberFormat="1" applyFont="1" applyFill="1" applyBorder="1" applyAlignment="1">
      <alignment horizontal="center"/>
    </xf>
    <xf numFmtId="0" fontId="4" fillId="0" borderId="0" xfId="0" applyFont="1" applyBorder="1" applyAlignment="1">
      <alignment horizontal="center" textRotation="90" wrapText="1"/>
    </xf>
    <xf numFmtId="0" fontId="5" fillId="16" borderId="0" xfId="0" applyFont="1" applyFill="1" applyBorder="1" applyAlignment="1">
      <alignment horizontal="center"/>
    </xf>
    <xf numFmtId="0" fontId="5" fillId="5" borderId="0" xfId="0" applyFont="1" applyFill="1" applyBorder="1" applyAlignment="1">
      <alignment horizontal="center"/>
    </xf>
    <xf numFmtId="0" fontId="0" fillId="20" borderId="0" xfId="0" applyFill="1"/>
    <xf numFmtId="0" fontId="4" fillId="20" borderId="0" xfId="0" applyFont="1" applyFill="1" applyBorder="1" applyAlignment="1">
      <alignment horizontal="center"/>
    </xf>
    <xf numFmtId="164" fontId="0" fillId="20" borderId="0" xfId="0" applyNumberFormat="1" applyFill="1" applyBorder="1" applyAlignment="1">
      <alignment horizontal="center"/>
    </xf>
    <xf numFmtId="0" fontId="4" fillId="20" borderId="4" xfId="0" applyNumberFormat="1" applyFont="1" applyFill="1" applyBorder="1" applyAlignment="1">
      <alignment horizontal="center"/>
    </xf>
    <xf numFmtId="0" fontId="5" fillId="20" borderId="5" xfId="0" applyFont="1" applyFill="1" applyBorder="1" applyAlignment="1">
      <alignment horizontal="center"/>
    </xf>
    <xf numFmtId="0" fontId="5" fillId="20" borderId="0" xfId="0" applyFont="1" applyFill="1" applyBorder="1" applyAlignment="1">
      <alignment horizontal="center"/>
    </xf>
    <xf numFmtId="0" fontId="6" fillId="21" borderId="0" xfId="0" applyFont="1" applyFill="1" applyBorder="1" applyAlignment="1"/>
    <xf numFmtId="164" fontId="0" fillId="21" borderId="0" xfId="0" applyNumberFormat="1" applyFill="1" applyBorder="1"/>
    <xf numFmtId="164" fontId="0" fillId="21" borderId="0" xfId="0" applyNumberFormat="1" applyFill="1" applyBorder="1" applyAlignment="1">
      <alignment horizontal="center"/>
    </xf>
    <xf numFmtId="0" fontId="4" fillId="21" borderId="0" xfId="0" applyNumberFormat="1" applyFont="1" applyFill="1" applyBorder="1" applyAlignment="1">
      <alignment horizontal="center"/>
    </xf>
    <xf numFmtId="0" fontId="5" fillId="21" borderId="0" xfId="0" applyFont="1" applyFill="1" applyBorder="1" applyAlignment="1">
      <alignment horizontal="center"/>
    </xf>
    <xf numFmtId="0" fontId="4" fillId="21" borderId="0" xfId="0" applyFont="1" applyFill="1" applyBorder="1" applyAlignment="1">
      <alignment horizontal="center"/>
    </xf>
    <xf numFmtId="0" fontId="5" fillId="21" borderId="0" xfId="0" applyFont="1" applyFill="1"/>
    <xf numFmtId="0" fontId="5" fillId="21" borderId="0" xfId="0" applyFont="1" applyFill="1" applyBorder="1"/>
    <xf numFmtId="0" fontId="4" fillId="21" borderId="2" xfId="0" applyNumberFormat="1" applyFont="1" applyFill="1" applyBorder="1" applyAlignment="1">
      <alignment horizontal="center"/>
    </xf>
    <xf numFmtId="0" fontId="5" fillId="21" borderId="5" xfId="0" applyFont="1" applyFill="1" applyBorder="1" applyAlignment="1">
      <alignment horizontal="center"/>
    </xf>
    <xf numFmtId="0" fontId="4" fillId="21" borderId="3" xfId="0" applyNumberFormat="1" applyFont="1" applyFill="1" applyBorder="1" applyAlignment="1">
      <alignment horizontal="center"/>
    </xf>
    <xf numFmtId="0" fontId="0" fillId="21" borderId="0" xfId="0" applyFill="1"/>
    <xf numFmtId="0" fontId="0" fillId="21" borderId="0" xfId="0" applyFill="1" applyBorder="1"/>
    <xf numFmtId="0" fontId="4" fillId="21"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applyBorder="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quotePrefix="1" applyFont="1" applyFill="1" applyBorder="1" applyAlignment="1">
      <alignment horizontal="center"/>
    </xf>
    <xf numFmtId="0" fontId="5" fillId="22" borderId="0" xfId="0" applyFont="1" applyFill="1" applyBorder="1"/>
    <xf numFmtId="0" fontId="5" fillId="22" borderId="0" xfId="0" applyFont="1" applyFill="1" applyAlignment="1">
      <alignment horizontal="center"/>
    </xf>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applyBorder="1"/>
    <xf numFmtId="0" fontId="4" fillId="22" borderId="0" xfId="0" applyFont="1" applyFill="1" applyBorder="1" applyAlignment="1">
      <alignment horizontal="center"/>
    </xf>
    <xf numFmtId="0" fontId="4" fillId="22" borderId="4" xfId="0" applyNumberFormat="1" applyFont="1" applyFill="1" applyBorder="1" applyAlignment="1">
      <alignment horizontal="center"/>
    </xf>
    <xf numFmtId="0" fontId="6" fillId="18" borderId="0" xfId="0" applyFont="1" applyFill="1" applyBorder="1" applyAlignment="1"/>
    <xf numFmtId="164" fontId="0" fillId="18" borderId="0" xfId="0" applyNumberFormat="1" applyFill="1" applyBorder="1"/>
    <xf numFmtId="164" fontId="0" fillId="18" borderId="0" xfId="0" applyNumberFormat="1" applyFill="1" applyBorder="1" applyAlignment="1">
      <alignment horizontal="center"/>
    </xf>
    <xf numFmtId="0" fontId="4" fillId="18" borderId="0" xfId="0" applyNumberFormat="1" applyFont="1" applyFill="1" applyBorder="1" applyAlignment="1">
      <alignment horizontal="center"/>
    </xf>
    <xf numFmtId="0" fontId="5" fillId="18" borderId="0" xfId="0" applyFont="1" applyFill="1" applyBorder="1" applyAlignment="1">
      <alignment horizontal="center"/>
    </xf>
    <xf numFmtId="0" fontId="4" fillId="18" borderId="0" xfId="0" quotePrefix="1" applyFont="1" applyFill="1" applyBorder="1" applyAlignment="1">
      <alignment horizontal="center"/>
    </xf>
    <xf numFmtId="0" fontId="5" fillId="18" borderId="0" xfId="0" applyFont="1" applyFill="1" applyBorder="1"/>
    <xf numFmtId="0" fontId="5" fillId="18" borderId="0" xfId="0" applyFont="1" applyFill="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0" xfId="0" applyFont="1" applyFill="1" applyBorder="1" applyAlignment="1">
      <alignment horizontal="center"/>
    </xf>
    <xf numFmtId="0" fontId="4" fillId="18"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8" borderId="5" xfId="0" applyFont="1" applyFill="1" applyBorder="1" applyAlignment="1">
      <alignment horizontal="center" vertical="center" wrapText="1"/>
    </xf>
    <xf numFmtId="0" fontId="4" fillId="18" borderId="3" xfId="0" applyFont="1" applyFill="1" applyBorder="1" applyAlignment="1">
      <alignment horizontal="center"/>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0" fontId="5" fillId="10" borderId="5" xfId="0" applyFont="1" applyFill="1" applyBorder="1" applyAlignment="1">
      <alignment horizontal="center"/>
    </xf>
    <xf numFmtId="0" fontId="5" fillId="18"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Border="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0" fillId="0" borderId="7" xfId="0" applyBorder="1"/>
    <xf numFmtId="164" fontId="0" fillId="0" borderId="8" xfId="0" applyNumberFormat="1" applyBorder="1"/>
    <xf numFmtId="0" fontId="0" fillId="0" borderId="5" xfId="0" applyBorder="1"/>
    <xf numFmtId="164" fontId="0" fillId="0" borderId="0" xfId="0" applyNumberFormat="1" applyBorder="1"/>
    <xf numFmtId="0" fontId="0" fillId="0" borderId="11" xfId="0" applyBorder="1"/>
    <xf numFmtId="164" fontId="0" fillId="0" borderId="8" xfId="0" applyNumberFormat="1" applyBorder="1" applyAlignment="1">
      <alignment horizontal="center"/>
    </xf>
    <xf numFmtId="0" fontId="4" fillId="15" borderId="2" xfId="0" applyNumberFormat="1" applyFont="1" applyFill="1" applyBorder="1" applyAlignment="1">
      <alignment horizontal="center"/>
    </xf>
    <xf numFmtId="0" fontId="4" fillId="15" borderId="3" xfId="0" applyNumberFormat="1" applyFont="1"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68">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7">
          <cell r="A7" t="str">
            <v>Class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3"/>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defaultColWidth="9.1328125" defaultRowHeight="13.15" x14ac:dyDescent="0.4"/>
  <cols>
    <col min="1" max="1" width="7.1328125" style="2" bestFit="1" customWidth="1"/>
    <col min="2" max="2" width="9.86328125" style="1" customWidth="1"/>
    <col min="3" max="3" width="18.59765625" style="1" bestFit="1" customWidth="1"/>
    <col min="4" max="4" width="8.59765625" style="8" customWidth="1"/>
    <col min="5" max="5" width="10.3984375" style="25" customWidth="1"/>
    <col min="6" max="14" width="6.3984375" style="8" customWidth="1"/>
    <col min="15" max="16" width="4.3984375" style="8" bestFit="1" customWidth="1"/>
    <col min="17" max="17" width="19.73046875" style="1" hidden="1" customWidth="1"/>
    <col min="18" max="18" width="7.1328125" style="1" customWidth="1"/>
    <col min="19" max="16384" width="9.1328125" style="1"/>
  </cols>
  <sheetData>
    <row r="1" spans="1:18" ht="15.4" thickBot="1" x14ac:dyDescent="0.45">
      <c r="A1" s="374" t="s">
        <v>146</v>
      </c>
      <c r="B1" s="375"/>
      <c r="C1" s="375"/>
      <c r="D1" s="375"/>
      <c r="E1" s="375"/>
      <c r="F1" s="375"/>
      <c r="G1" s="375"/>
      <c r="H1" s="375"/>
      <c r="I1" s="375"/>
      <c r="J1" s="375"/>
      <c r="K1" s="375"/>
      <c r="L1" s="375"/>
      <c r="M1" s="375"/>
      <c r="N1" s="375"/>
      <c r="O1" s="375"/>
      <c r="P1" s="376"/>
    </row>
    <row r="2" spans="1:18" s="27" customFormat="1" ht="132.75" customHeight="1" thickBot="1" x14ac:dyDescent="0.45">
      <c r="A2" s="2" t="s">
        <v>0</v>
      </c>
      <c r="B2" s="49" t="s">
        <v>1</v>
      </c>
      <c r="C2" s="49"/>
      <c r="D2" s="2" t="s">
        <v>2</v>
      </c>
      <c r="E2" s="50" t="s">
        <v>147</v>
      </c>
      <c r="F2" s="51" t="s">
        <v>137</v>
      </c>
      <c r="G2" s="51" t="s">
        <v>138</v>
      </c>
      <c r="H2" s="51" t="s">
        <v>150</v>
      </c>
      <c r="I2" s="51" t="s">
        <v>139</v>
      </c>
      <c r="J2" s="51" t="s">
        <v>148</v>
      </c>
      <c r="K2" s="51" t="s">
        <v>140</v>
      </c>
      <c r="L2" s="51" t="s">
        <v>141</v>
      </c>
      <c r="M2" s="251" t="s">
        <v>142</v>
      </c>
      <c r="N2" s="51" t="s">
        <v>143</v>
      </c>
      <c r="O2" s="51" t="s">
        <v>144</v>
      </c>
      <c r="P2" s="51" t="s">
        <v>145</v>
      </c>
      <c r="Q2" s="26"/>
      <c r="R2" s="26"/>
    </row>
    <row r="3" spans="1:18" s="5" customFormat="1" x14ac:dyDescent="0.4">
      <c r="A3" s="242">
        <v>1</v>
      </c>
      <c r="B3" s="244" t="s">
        <v>70</v>
      </c>
      <c r="C3" s="217" t="s">
        <v>71</v>
      </c>
      <c r="D3" s="218" t="s">
        <v>41</v>
      </c>
      <c r="E3" s="372">
        <f t="shared" ref="E3:E16" si="0">SUM(F3:P3) - SMALL(F3:P3,1)  - SMALL(F3:P3,2)  - SMALL(F3:P3,3)</f>
        <v>95</v>
      </c>
      <c r="F3" s="4">
        <f>IFERROR(VLOOKUP($Q3,'Rd1 PI'!$C$2:$AE$24,29,0),0)</f>
        <v>95</v>
      </c>
      <c r="G3" s="218">
        <f>IFERROR(VLOOKUP($Q3,#REF!,27,0),0)</f>
        <v>0</v>
      </c>
      <c r="H3" s="218">
        <f>IFERROR(VLOOKUP($Q3,#REF!,27,0),0)</f>
        <v>0</v>
      </c>
      <c r="I3" s="218">
        <f>IFERROR(VLOOKUP($Q3,#REF!,27,0),0)</f>
        <v>0</v>
      </c>
      <c r="J3" s="218">
        <f>IFERROR(VLOOKUP($Q3,#REF!,27,0),0)</f>
        <v>0</v>
      </c>
      <c r="K3" s="218">
        <f>IFERROR(VLOOKUP($Q3,#REF!,27,0),0)</f>
        <v>0</v>
      </c>
      <c r="L3" s="218">
        <f>IFERROR(VLOOKUP($Q3,#REF!,27,0),0)</f>
        <v>0</v>
      </c>
      <c r="M3" s="218">
        <f>IFERROR(VLOOKUP($Q3,#REF!,27,0),0)</f>
        <v>0</v>
      </c>
      <c r="N3" s="218">
        <f>IFERROR(VLOOKUP($Q3,#REF!,27,0),0)</f>
        <v>0</v>
      </c>
      <c r="O3" s="218">
        <f>IFERROR(VLOOKUP($Q3,#REF!,27,0),0)</f>
        <v>0</v>
      </c>
      <c r="P3" s="220">
        <f>IFERROR(VLOOKUP($Q3,#REF!,27,0),0)</f>
        <v>0</v>
      </c>
      <c r="Q3" s="5" t="str">
        <f t="shared" ref="Q3:Q16" si="1">CONCATENATE(LOWER(B3)," ",LOWER(C3))</f>
        <v>david adam</v>
      </c>
    </row>
    <row r="4" spans="1:18" s="5" customFormat="1" x14ac:dyDescent="0.4">
      <c r="A4" s="243">
        <v>1</v>
      </c>
      <c r="B4" s="245" t="s">
        <v>89</v>
      </c>
      <c r="C4" s="219" t="s">
        <v>90</v>
      </c>
      <c r="D4" s="4" t="s">
        <v>85</v>
      </c>
      <c r="E4" s="373">
        <f t="shared" si="0"/>
        <v>95</v>
      </c>
      <c r="F4" s="4">
        <f>IFERROR(VLOOKUP($Q4,'Rd1 PI'!$C$2:$AE$24,29,0),0)</f>
        <v>95</v>
      </c>
      <c r="G4" s="4">
        <f>IFERROR(VLOOKUP($Q4,#REF!,27,0),0)</f>
        <v>0</v>
      </c>
      <c r="H4" s="4">
        <f>IFERROR(VLOOKUP($Q4,#REF!,27,0),0)</f>
        <v>0</v>
      </c>
      <c r="I4" s="4">
        <f>IFERROR(VLOOKUP($Q4,#REF!,27,0),0)</f>
        <v>0</v>
      </c>
      <c r="J4" s="4">
        <f>IFERROR(VLOOKUP($Q4,#REF!,27,0),0)</f>
        <v>0</v>
      </c>
      <c r="K4" s="4">
        <f>IFERROR(VLOOKUP($Q4,#REF!,27,0),0)</f>
        <v>0</v>
      </c>
      <c r="L4" s="4">
        <f>IFERROR(VLOOKUP($Q4,#REF!,27,0),0)</f>
        <v>0</v>
      </c>
      <c r="M4" s="4">
        <f>IFERROR(VLOOKUP($Q4,#REF!,27,0),0)</f>
        <v>0</v>
      </c>
      <c r="N4" s="4">
        <f>IFERROR(VLOOKUP($Q4,#REF!,27,0),0)</f>
        <v>0</v>
      </c>
      <c r="O4" s="4">
        <f>IFERROR(VLOOKUP($Q4,#REF!,27,0),0)</f>
        <v>0</v>
      </c>
      <c r="P4" s="221">
        <f>IFERROR(VLOOKUP($Q4,#REF!,27,0),0)</f>
        <v>0</v>
      </c>
      <c r="Q4" s="5" t="str">
        <f t="shared" si="1"/>
        <v>hung do</v>
      </c>
    </row>
    <row r="5" spans="1:18" s="5" customFormat="1" x14ac:dyDescent="0.4">
      <c r="A5" s="243">
        <v>3</v>
      </c>
      <c r="B5" s="245" t="s">
        <v>128</v>
      </c>
      <c r="C5" s="219" t="s">
        <v>129</v>
      </c>
      <c r="D5" s="4" t="s">
        <v>14</v>
      </c>
      <c r="E5" s="373">
        <f t="shared" si="0"/>
        <v>90</v>
      </c>
      <c r="F5" s="4">
        <f>IFERROR(VLOOKUP($Q5,'Rd1 PI'!$C$2:$AE$24,29,0),0)</f>
        <v>90</v>
      </c>
      <c r="G5" s="4">
        <f>IFERROR(VLOOKUP($Q5,#REF!,27,0),0)</f>
        <v>0</v>
      </c>
      <c r="H5" s="4">
        <f>IFERROR(VLOOKUP($Q5,#REF!,27,0),0)</f>
        <v>0</v>
      </c>
      <c r="I5" s="4">
        <f>IFERROR(VLOOKUP($Q5,#REF!,27,0),0)</f>
        <v>0</v>
      </c>
      <c r="J5" s="4">
        <f>IFERROR(VLOOKUP($Q5,#REF!,27,0),0)</f>
        <v>0</v>
      </c>
      <c r="K5" s="4">
        <f>IFERROR(VLOOKUP($Q5,#REF!,27,0),0)</f>
        <v>0</v>
      </c>
      <c r="L5" s="4">
        <f>IFERROR(VLOOKUP($Q5,#REF!,27,0),0)</f>
        <v>0</v>
      </c>
      <c r="M5" s="4">
        <f>IFERROR(VLOOKUP($Q5,#REF!,27,0),0)</f>
        <v>0</v>
      </c>
      <c r="N5" s="4">
        <f>IFERROR(VLOOKUP($Q5,#REF!,27,0),0)</f>
        <v>0</v>
      </c>
      <c r="O5" s="4">
        <f>IFERROR(VLOOKUP($Q5,#REF!,27,0),0)</f>
        <v>0</v>
      </c>
      <c r="P5" s="221">
        <f>IFERROR(VLOOKUP($Q5,#REF!,27,0),0)</f>
        <v>0</v>
      </c>
      <c r="Q5" s="5" t="str">
        <f t="shared" si="1"/>
        <v>ben sale</v>
      </c>
    </row>
    <row r="6" spans="1:18" s="5" customFormat="1" x14ac:dyDescent="0.4">
      <c r="A6" s="243">
        <v>3</v>
      </c>
      <c r="B6" s="245" t="s">
        <v>130</v>
      </c>
      <c r="C6" s="219" t="s">
        <v>131</v>
      </c>
      <c r="D6" s="4" t="s">
        <v>40</v>
      </c>
      <c r="E6" s="373">
        <f t="shared" si="0"/>
        <v>90</v>
      </c>
      <c r="F6" s="4">
        <f>IFERROR(VLOOKUP($Q6,'Rd1 PI'!$C$2:$AE$24,29,0),0)</f>
        <v>90</v>
      </c>
      <c r="G6" s="4">
        <f>IFERROR(VLOOKUP($Q6,#REF!,27,0),0)</f>
        <v>0</v>
      </c>
      <c r="H6" s="4">
        <f>IFERROR(VLOOKUP($Q6,#REF!,27,0),0)</f>
        <v>0</v>
      </c>
      <c r="I6" s="4">
        <f>IFERROR(VLOOKUP($Q6,#REF!,27,0),0)</f>
        <v>0</v>
      </c>
      <c r="J6" s="4">
        <f>IFERROR(VLOOKUP($Q6,#REF!,27,0),0)</f>
        <v>0</v>
      </c>
      <c r="K6" s="4">
        <f>IFERROR(VLOOKUP($Q6,#REF!,27,0),0)</f>
        <v>0</v>
      </c>
      <c r="L6" s="4">
        <f>IFERROR(VLOOKUP($Q6,#REF!,27,0),0)</f>
        <v>0</v>
      </c>
      <c r="M6" s="4">
        <f>IFERROR(VLOOKUP($Q6,#REF!,27,0),0)</f>
        <v>0</v>
      </c>
      <c r="N6" s="4">
        <f>IFERROR(VLOOKUP($Q6,#REF!,27,0),0)</f>
        <v>0</v>
      </c>
      <c r="O6" s="4">
        <f>IFERROR(VLOOKUP($Q6,#REF!,27,0),0)</f>
        <v>0</v>
      </c>
      <c r="P6" s="221">
        <f>IFERROR(VLOOKUP($Q6,#REF!,27,0),0)</f>
        <v>0</v>
      </c>
      <c r="Q6" s="5" t="str">
        <f t="shared" si="1"/>
        <v>dean hasnat</v>
      </c>
    </row>
    <row r="7" spans="1:18" s="5" customFormat="1" x14ac:dyDescent="0.4">
      <c r="A7" s="243">
        <v>3</v>
      </c>
      <c r="B7" s="245" t="s">
        <v>76</v>
      </c>
      <c r="C7" s="219" t="s">
        <v>75</v>
      </c>
      <c r="D7" s="4" t="s">
        <v>21</v>
      </c>
      <c r="E7" s="373">
        <f t="shared" si="0"/>
        <v>90</v>
      </c>
      <c r="F7" s="4">
        <f>IFERROR(VLOOKUP($Q7,'Rd1 PI'!$C$2:$AE$24,29,0),0)</f>
        <v>90</v>
      </c>
      <c r="G7" s="4">
        <f>IFERROR(VLOOKUP($Q7,#REF!,27,0),0)</f>
        <v>0</v>
      </c>
      <c r="H7" s="4">
        <f>IFERROR(VLOOKUP($Q7,#REF!,27,0),0)</f>
        <v>0</v>
      </c>
      <c r="I7" s="4">
        <f>IFERROR(VLOOKUP($Q7,#REF!,27,0),0)</f>
        <v>0</v>
      </c>
      <c r="J7" s="4">
        <f>IFERROR(VLOOKUP($Q7,#REF!,27,0),0)</f>
        <v>0</v>
      </c>
      <c r="K7" s="4">
        <f>IFERROR(VLOOKUP($Q7,#REF!,27,0),0)</f>
        <v>0</v>
      </c>
      <c r="L7" s="4">
        <f>IFERROR(VLOOKUP($Q7,#REF!,27,0),0)</f>
        <v>0</v>
      </c>
      <c r="M7" s="4">
        <f>IFERROR(VLOOKUP($Q7,#REF!,27,0),0)</f>
        <v>0</v>
      </c>
      <c r="N7" s="4">
        <f>IFERROR(VLOOKUP($Q7,#REF!,27,0),0)</f>
        <v>0</v>
      </c>
      <c r="O7" s="4">
        <f>IFERROR(VLOOKUP($Q7,#REF!,27,0),0)</f>
        <v>0</v>
      </c>
      <c r="P7" s="221">
        <f>IFERROR(VLOOKUP($Q7,#REF!,27,0),0)</f>
        <v>0</v>
      </c>
      <c r="Q7" s="5" t="str">
        <f t="shared" si="1"/>
        <v>peter dannock</v>
      </c>
    </row>
    <row r="8" spans="1:18" s="5" customFormat="1" x14ac:dyDescent="0.4">
      <c r="A8" s="243">
        <v>3</v>
      </c>
      <c r="B8" s="245" t="s">
        <v>27</v>
      </c>
      <c r="C8" s="219" t="s">
        <v>28</v>
      </c>
      <c r="D8" s="4" t="s">
        <v>5</v>
      </c>
      <c r="E8" s="373">
        <f t="shared" si="0"/>
        <v>90</v>
      </c>
      <c r="F8" s="4">
        <f>IFERROR(VLOOKUP($Q8,'Rd1 PI'!$C$2:$AE$24,29,0),0)</f>
        <v>90</v>
      </c>
      <c r="G8" s="4">
        <f>IFERROR(VLOOKUP($Q8,#REF!,27,0),0)</f>
        <v>0</v>
      </c>
      <c r="H8" s="4">
        <f>IFERROR(VLOOKUP($Q8,#REF!,27,0),0)</f>
        <v>0</v>
      </c>
      <c r="I8" s="4">
        <f>IFERROR(VLOOKUP($Q8,#REF!,27,0),0)</f>
        <v>0</v>
      </c>
      <c r="J8" s="4">
        <f>IFERROR(VLOOKUP($Q8,#REF!,27,0),0)</f>
        <v>0</v>
      </c>
      <c r="K8" s="4">
        <f>IFERROR(VLOOKUP($Q8,#REF!,27,0),0)</f>
        <v>0</v>
      </c>
      <c r="L8" s="4">
        <f>IFERROR(VLOOKUP($Q8,#REF!,27,0),0)</f>
        <v>0</v>
      </c>
      <c r="M8" s="4">
        <f>IFERROR(VLOOKUP($Q8,#REF!,27,0),0)</f>
        <v>0</v>
      </c>
      <c r="N8" s="4">
        <f>IFERROR(VLOOKUP($Q8,#REF!,27,0),0)</f>
        <v>0</v>
      </c>
      <c r="O8" s="4">
        <f>IFERROR(VLOOKUP($Q8,#REF!,27,0),0)</f>
        <v>0</v>
      </c>
      <c r="P8" s="221">
        <f>IFERROR(VLOOKUP($Q8,#REF!,27,0),0)</f>
        <v>0</v>
      </c>
      <c r="Q8" s="5" t="str">
        <f t="shared" si="1"/>
        <v>simeon ouzas</v>
      </c>
    </row>
    <row r="9" spans="1:18" s="5" customFormat="1" x14ac:dyDescent="0.4">
      <c r="A9" s="243">
        <v>7</v>
      </c>
      <c r="B9" s="245" t="s">
        <v>151</v>
      </c>
      <c r="C9" s="219" t="s">
        <v>152</v>
      </c>
      <c r="D9" s="4" t="s">
        <v>13</v>
      </c>
      <c r="E9" s="373">
        <f t="shared" ref="E9" si="2">SUM(F9:P9) - SMALL(F9:P9,1)  - SMALL(F9:P9,2)  - SMALL(F9:P9,3)</f>
        <v>65</v>
      </c>
      <c r="F9" s="4">
        <f>IFERROR(VLOOKUP($Q9,'Rd1 PI'!$C$2:$AE$24,29,0),0)</f>
        <v>65</v>
      </c>
      <c r="G9" s="4">
        <f>IFERROR(VLOOKUP($Q9,#REF!,27,0),0)</f>
        <v>0</v>
      </c>
      <c r="H9" s="4">
        <f>IFERROR(VLOOKUP($Q9,#REF!,27,0),0)</f>
        <v>0</v>
      </c>
      <c r="I9" s="4">
        <f>IFERROR(VLOOKUP($Q9,#REF!,27,0),0)</f>
        <v>0</v>
      </c>
      <c r="J9" s="4">
        <f>IFERROR(VLOOKUP($Q9,#REF!,27,0),0)</f>
        <v>0</v>
      </c>
      <c r="K9" s="4">
        <f>IFERROR(VLOOKUP($Q9,#REF!,27,0),0)</f>
        <v>0</v>
      </c>
      <c r="L9" s="4">
        <f>IFERROR(VLOOKUP($Q9,#REF!,27,0),0)</f>
        <v>0</v>
      </c>
      <c r="M9" s="4">
        <f>IFERROR(VLOOKUP($Q9,#REF!,27,0),0)</f>
        <v>0</v>
      </c>
      <c r="N9" s="4">
        <f>IFERROR(VLOOKUP($Q9,#REF!,27,0),0)</f>
        <v>0</v>
      </c>
      <c r="O9" s="4">
        <f>IFERROR(VLOOKUP($Q9,#REF!,27,0),0)</f>
        <v>0</v>
      </c>
      <c r="P9" s="221">
        <f>IFERROR(VLOOKUP($Q9,#REF!,27,0),0)</f>
        <v>0</v>
      </c>
      <c r="Q9" s="5" t="str">
        <f t="shared" ref="Q9" si="3">CONCATENATE(LOWER(B9)," ",LOWER(C9))</f>
        <v>kim cole</v>
      </c>
    </row>
    <row r="10" spans="1:18" s="5" customFormat="1" x14ac:dyDescent="0.4">
      <c r="A10" s="243">
        <v>7</v>
      </c>
      <c r="B10" s="245" t="s">
        <v>68</v>
      </c>
      <c r="C10" s="219" t="s">
        <v>69</v>
      </c>
      <c r="D10" s="4" t="s">
        <v>41</v>
      </c>
      <c r="E10" s="373">
        <f t="shared" si="0"/>
        <v>65</v>
      </c>
      <c r="F10" s="4">
        <f>IFERROR(VLOOKUP($Q10,'Rd1 PI'!$C$2:$AE$24,29,0),0)</f>
        <v>65</v>
      </c>
      <c r="G10" s="4">
        <f>IFERROR(VLOOKUP($Q10,#REF!,27,0),0)</f>
        <v>0</v>
      </c>
      <c r="H10" s="4">
        <f>IFERROR(VLOOKUP($Q10,#REF!,27,0),0)</f>
        <v>0</v>
      </c>
      <c r="I10" s="4">
        <f>IFERROR(VLOOKUP($Q10,#REF!,27,0),0)</f>
        <v>0</v>
      </c>
      <c r="J10" s="4">
        <f>IFERROR(VLOOKUP($Q10,#REF!,27,0),0)</f>
        <v>0</v>
      </c>
      <c r="K10" s="4">
        <f>IFERROR(VLOOKUP($Q10,#REF!,27,0),0)</f>
        <v>0</v>
      </c>
      <c r="L10" s="4">
        <f>IFERROR(VLOOKUP($Q10,#REF!,27,0),0)</f>
        <v>0</v>
      </c>
      <c r="M10" s="4">
        <f>IFERROR(VLOOKUP($Q10,#REF!,27,0),0)</f>
        <v>0</v>
      </c>
      <c r="N10" s="4">
        <f>IFERROR(VLOOKUP($Q10,#REF!,27,0),0)</f>
        <v>0</v>
      </c>
      <c r="O10" s="4">
        <f>IFERROR(VLOOKUP($Q10,#REF!,27,0),0)</f>
        <v>0</v>
      </c>
      <c r="P10" s="221">
        <f>IFERROR(VLOOKUP($Q10,#REF!,27,0),0)</f>
        <v>0</v>
      </c>
      <c r="Q10" s="5" t="str">
        <f t="shared" si="1"/>
        <v>alan conrad</v>
      </c>
    </row>
    <row r="11" spans="1:18" s="5" customFormat="1" x14ac:dyDescent="0.4">
      <c r="A11" s="243">
        <v>7</v>
      </c>
      <c r="B11" s="245" t="s">
        <v>132</v>
      </c>
      <c r="C11" s="219" t="s">
        <v>133</v>
      </c>
      <c r="D11" s="4" t="s">
        <v>40</v>
      </c>
      <c r="E11" s="373">
        <f t="shared" si="0"/>
        <v>65</v>
      </c>
      <c r="F11" s="4">
        <f>IFERROR(VLOOKUP($Q11,'Rd1 PI'!$C$2:$AE$24,29,0),0)</f>
        <v>65</v>
      </c>
      <c r="G11" s="4">
        <f>IFERROR(VLOOKUP($Q11,#REF!,27,0),0)</f>
        <v>0</v>
      </c>
      <c r="H11" s="4">
        <f>IFERROR(VLOOKUP($Q11,#REF!,27,0),0)</f>
        <v>0</v>
      </c>
      <c r="I11" s="4">
        <f>IFERROR(VLOOKUP($Q11,#REF!,27,0),0)</f>
        <v>0</v>
      </c>
      <c r="J11" s="4">
        <f>IFERROR(VLOOKUP($Q11,#REF!,27,0),0)</f>
        <v>0</v>
      </c>
      <c r="K11" s="4">
        <f>IFERROR(VLOOKUP($Q11,#REF!,27,0),0)</f>
        <v>0</v>
      </c>
      <c r="L11" s="4">
        <f>IFERROR(VLOOKUP($Q11,#REF!,27,0),0)</f>
        <v>0</v>
      </c>
      <c r="M11" s="4">
        <f>IFERROR(VLOOKUP($Q11,#REF!,27,0),0)</f>
        <v>0</v>
      </c>
      <c r="N11" s="4">
        <f>IFERROR(VLOOKUP($Q11,#REF!,27,0),0)</f>
        <v>0</v>
      </c>
      <c r="O11" s="4">
        <f>IFERROR(VLOOKUP($Q11,#REF!,27,0),0)</f>
        <v>0</v>
      </c>
      <c r="P11" s="221">
        <f>IFERROR(VLOOKUP($Q11,#REF!,27,0),0)</f>
        <v>0</v>
      </c>
      <c r="Q11" s="5" t="str">
        <f t="shared" si="1"/>
        <v>gavin newman</v>
      </c>
    </row>
    <row r="12" spans="1:18" s="5" customFormat="1" x14ac:dyDescent="0.4">
      <c r="A12" s="243">
        <v>7</v>
      </c>
      <c r="B12" s="245" t="s">
        <v>93</v>
      </c>
      <c r="C12" s="219" t="s">
        <v>94</v>
      </c>
      <c r="D12" s="4" t="s">
        <v>85</v>
      </c>
      <c r="E12" s="373">
        <f t="shared" si="0"/>
        <v>65</v>
      </c>
      <c r="F12" s="4">
        <f>IFERROR(VLOOKUP($Q12,'Rd1 PI'!$C$2:$AE$24,29,0),0)</f>
        <v>65</v>
      </c>
      <c r="G12" s="4">
        <f>IFERROR(VLOOKUP($Q12,#REF!,27,0),0)</f>
        <v>0</v>
      </c>
      <c r="H12" s="4">
        <f>IFERROR(VLOOKUP($Q12,#REF!,27,0),0)</f>
        <v>0</v>
      </c>
      <c r="I12" s="4">
        <f>IFERROR(VLOOKUP($Q12,#REF!,27,0),0)</f>
        <v>0</v>
      </c>
      <c r="J12" s="4">
        <f>IFERROR(VLOOKUP($Q12,#REF!,27,0),0)</f>
        <v>0</v>
      </c>
      <c r="K12" s="4">
        <f>IFERROR(VLOOKUP($Q12,#REF!,27,0),0)</f>
        <v>0</v>
      </c>
      <c r="L12" s="4">
        <f>IFERROR(VLOOKUP($Q12,#REF!,27,0),0)</f>
        <v>0</v>
      </c>
      <c r="M12" s="4">
        <f>IFERROR(VLOOKUP($Q12,#REF!,27,0),0)</f>
        <v>0</v>
      </c>
      <c r="N12" s="4">
        <f>IFERROR(VLOOKUP($Q12,#REF!,27,0),0)</f>
        <v>0</v>
      </c>
      <c r="O12" s="4">
        <f>IFERROR(VLOOKUP($Q12,#REF!,27,0),0)</f>
        <v>0</v>
      </c>
      <c r="P12" s="221">
        <f>IFERROR(VLOOKUP($Q12,#REF!,27,0),0)</f>
        <v>0</v>
      </c>
      <c r="Q12" s="5" t="str">
        <f t="shared" si="1"/>
        <v>craig girvan</v>
      </c>
    </row>
    <row r="13" spans="1:18" s="5" customFormat="1" x14ac:dyDescent="0.4">
      <c r="A13" s="243">
        <v>7</v>
      </c>
      <c r="B13" s="245" t="s">
        <v>134</v>
      </c>
      <c r="C13" s="219" t="s">
        <v>135</v>
      </c>
      <c r="D13" s="4" t="s">
        <v>5</v>
      </c>
      <c r="E13" s="373">
        <f t="shared" si="0"/>
        <v>65</v>
      </c>
      <c r="F13" s="4">
        <f>IFERROR(VLOOKUP($Q13,'Rd1 PI'!$C$2:$AE$24,29,0),0)</f>
        <v>65</v>
      </c>
      <c r="G13" s="4">
        <f>IFERROR(VLOOKUP($Q13,#REF!,27,0),0)</f>
        <v>0</v>
      </c>
      <c r="H13" s="4">
        <f>IFERROR(VLOOKUP($Q13,#REF!,27,0),0)</f>
        <v>0</v>
      </c>
      <c r="I13" s="4">
        <f>IFERROR(VLOOKUP($Q13,#REF!,27,0),0)</f>
        <v>0</v>
      </c>
      <c r="J13" s="4">
        <f>IFERROR(VLOOKUP($Q13,#REF!,27,0),0)</f>
        <v>0</v>
      </c>
      <c r="K13" s="4">
        <f>IFERROR(VLOOKUP($Q13,#REF!,27,0),0)</f>
        <v>0</v>
      </c>
      <c r="L13" s="4">
        <f>IFERROR(VLOOKUP($Q13,#REF!,27,0),0)</f>
        <v>0</v>
      </c>
      <c r="M13" s="4">
        <f>IFERROR(VLOOKUP($Q13,#REF!,27,0),0)</f>
        <v>0</v>
      </c>
      <c r="N13" s="4">
        <f>IFERROR(VLOOKUP($Q13,#REF!,27,0),0)</f>
        <v>0</v>
      </c>
      <c r="O13" s="4">
        <f>IFERROR(VLOOKUP($Q13,#REF!,27,0),0)</f>
        <v>0</v>
      </c>
      <c r="P13" s="221">
        <f>IFERROR(VLOOKUP($Q13,#REF!,27,0),0)</f>
        <v>0</v>
      </c>
      <c r="Q13" s="5" t="str">
        <f t="shared" si="1"/>
        <v>sam hurst</v>
      </c>
    </row>
    <row r="14" spans="1:18" s="5" customFormat="1" x14ac:dyDescent="0.4">
      <c r="A14" s="243">
        <v>12</v>
      </c>
      <c r="B14" s="245" t="s">
        <v>77</v>
      </c>
      <c r="C14" s="219" t="s">
        <v>78</v>
      </c>
      <c r="D14" s="4" t="s">
        <v>40</v>
      </c>
      <c r="E14" s="373">
        <f t="shared" si="0"/>
        <v>50</v>
      </c>
      <c r="F14" s="4">
        <f>IFERROR(VLOOKUP($Q14,'Rd1 PI'!$C$2:$AE$24,29,0),0)</f>
        <v>50</v>
      </c>
      <c r="G14" s="4">
        <f>IFERROR(VLOOKUP($Q14,#REF!,27,0),0)</f>
        <v>0</v>
      </c>
      <c r="H14" s="4">
        <f>IFERROR(VLOOKUP($Q14,#REF!,27,0),0)</f>
        <v>0</v>
      </c>
      <c r="I14" s="4">
        <f>IFERROR(VLOOKUP($Q14,#REF!,27,0),0)</f>
        <v>0</v>
      </c>
      <c r="J14" s="4">
        <f>IFERROR(VLOOKUP($Q14,#REF!,27,0),0)</f>
        <v>0</v>
      </c>
      <c r="K14" s="4">
        <f>IFERROR(VLOOKUP($Q14,#REF!,27,0),0)</f>
        <v>0</v>
      </c>
      <c r="L14" s="4">
        <f>IFERROR(VLOOKUP($Q14,#REF!,27,0),0)</f>
        <v>0</v>
      </c>
      <c r="M14" s="4">
        <f>IFERROR(VLOOKUP($Q14,#REF!,27,0),0)</f>
        <v>0</v>
      </c>
      <c r="N14" s="4">
        <f>IFERROR(VLOOKUP($Q14,#REF!,27,0),0)</f>
        <v>0</v>
      </c>
      <c r="O14" s="4">
        <f>IFERROR(VLOOKUP($Q14,#REF!,27,0),0)</f>
        <v>0</v>
      </c>
      <c r="P14" s="221">
        <f>IFERROR(VLOOKUP($Q14,#REF!,27,0),0)</f>
        <v>0</v>
      </c>
      <c r="Q14" s="5" t="str">
        <f t="shared" si="1"/>
        <v>noel heritage</v>
      </c>
    </row>
    <row r="15" spans="1:18" s="5" customFormat="1" x14ac:dyDescent="0.4">
      <c r="A15" s="243">
        <v>13</v>
      </c>
      <c r="B15" s="245" t="s">
        <v>95</v>
      </c>
      <c r="C15" s="219" t="s">
        <v>136</v>
      </c>
      <c r="D15" s="4" t="s">
        <v>86</v>
      </c>
      <c r="E15" s="373">
        <f t="shared" si="0"/>
        <v>35</v>
      </c>
      <c r="F15" s="4">
        <f>IFERROR(VLOOKUP($Q15,'Rd1 PI'!$C$2:$AE$24,29,0),0)</f>
        <v>35</v>
      </c>
      <c r="G15" s="4">
        <f>IFERROR(VLOOKUP($Q15,#REF!,27,0),0)</f>
        <v>0</v>
      </c>
      <c r="H15" s="4">
        <f>IFERROR(VLOOKUP($Q15,#REF!,27,0),0)</f>
        <v>0</v>
      </c>
      <c r="I15" s="4">
        <f>IFERROR(VLOOKUP($Q15,#REF!,27,0),0)</f>
        <v>0</v>
      </c>
      <c r="J15" s="4">
        <f>IFERROR(VLOOKUP($Q15,#REF!,27,0),0)</f>
        <v>0</v>
      </c>
      <c r="K15" s="4">
        <f>IFERROR(VLOOKUP($Q15,#REF!,27,0),0)</f>
        <v>0</v>
      </c>
      <c r="L15" s="4">
        <f>IFERROR(VLOOKUP($Q15,#REF!,27,0),0)</f>
        <v>0</v>
      </c>
      <c r="M15" s="4">
        <f>IFERROR(VLOOKUP($Q15,#REF!,27,0),0)</f>
        <v>0</v>
      </c>
      <c r="N15" s="4">
        <f>IFERROR(VLOOKUP($Q15,#REF!,27,0),0)</f>
        <v>0</v>
      </c>
      <c r="O15" s="4">
        <f>IFERROR(VLOOKUP($Q15,#REF!,27,0),0)</f>
        <v>0</v>
      </c>
      <c r="P15" s="221">
        <f>IFERROR(VLOOKUP($Q15,#REF!,27,0),0)</f>
        <v>0</v>
      </c>
      <c r="Q15" s="5" t="str">
        <f t="shared" si="1"/>
        <v>john mcbreen</v>
      </c>
    </row>
    <row r="16" spans="1:18" s="5" customFormat="1" x14ac:dyDescent="0.4">
      <c r="A16" s="243">
        <v>14</v>
      </c>
      <c r="B16" s="245" t="s">
        <v>87</v>
      </c>
      <c r="C16" s="219" t="s">
        <v>88</v>
      </c>
      <c r="D16" s="4" t="s">
        <v>40</v>
      </c>
      <c r="E16" s="373">
        <f t="shared" si="0"/>
        <v>5</v>
      </c>
      <c r="F16" s="4">
        <f>IFERROR(VLOOKUP($Q16,'Rd1 PI'!$C$2:$AE$24,29,0),0)</f>
        <v>5</v>
      </c>
      <c r="G16" s="4">
        <f>IFERROR(VLOOKUP($Q16,#REF!,27,0),0)</f>
        <v>0</v>
      </c>
      <c r="H16" s="4">
        <f>IFERROR(VLOOKUP($Q16,#REF!,27,0),0)</f>
        <v>0</v>
      </c>
      <c r="I16" s="4">
        <f>IFERROR(VLOOKUP($Q16,#REF!,27,0),0)</f>
        <v>0</v>
      </c>
      <c r="J16" s="4">
        <f>IFERROR(VLOOKUP($Q16,#REF!,27,0),0)</f>
        <v>0</v>
      </c>
      <c r="K16" s="4">
        <f>IFERROR(VLOOKUP($Q16,#REF!,27,0),0)</f>
        <v>0</v>
      </c>
      <c r="L16" s="4">
        <f>IFERROR(VLOOKUP($Q16,#REF!,27,0),0)</f>
        <v>0</v>
      </c>
      <c r="M16" s="4">
        <f>IFERROR(VLOOKUP($Q16,#REF!,27,0),0)</f>
        <v>0</v>
      </c>
      <c r="N16" s="4">
        <f>IFERROR(VLOOKUP($Q16,#REF!,27,0),0)</f>
        <v>0</v>
      </c>
      <c r="O16" s="4">
        <f>IFERROR(VLOOKUP($Q16,#REF!,27,0),0)</f>
        <v>0</v>
      </c>
      <c r="P16" s="221">
        <f>IFERROR(VLOOKUP($Q16,#REF!,27,0),0)</f>
        <v>0</v>
      </c>
      <c r="Q16" s="5" t="str">
        <f t="shared" si="1"/>
        <v>max lloyd</v>
      </c>
    </row>
    <row r="17" spans="1:18" x14ac:dyDescent="0.4">
      <c r="A17" s="3"/>
      <c r="B17" s="9"/>
      <c r="C17" s="9"/>
      <c r="D17" s="12"/>
      <c r="E17" s="12"/>
      <c r="F17" s="5"/>
      <c r="G17" s="5"/>
      <c r="H17" s="5"/>
      <c r="I17" s="5"/>
      <c r="J17" s="5"/>
      <c r="K17" s="5"/>
      <c r="L17" s="5"/>
      <c r="M17" s="5"/>
      <c r="N17" s="5"/>
      <c r="O17" s="5"/>
      <c r="P17" s="5"/>
      <c r="Q17" s="14"/>
      <c r="R17" s="15"/>
    </row>
    <row r="18" spans="1:18" ht="15" x14ac:dyDescent="0.4">
      <c r="A18" s="10" t="s">
        <v>6</v>
      </c>
      <c r="B18" s="6"/>
      <c r="C18" s="6"/>
      <c r="D18" s="17"/>
      <c r="E18" s="24"/>
      <c r="F18" s="12"/>
      <c r="G18" s="12"/>
      <c r="H18" s="12"/>
      <c r="I18" s="12"/>
      <c r="J18" s="12"/>
      <c r="K18" s="12"/>
      <c r="L18" s="12"/>
      <c r="M18" s="12"/>
      <c r="N18" s="12"/>
      <c r="O18" s="12"/>
      <c r="P18" s="12"/>
      <c r="Q18" s="14"/>
      <c r="R18" s="15"/>
    </row>
    <row r="19" spans="1:18" x14ac:dyDescent="0.4">
      <c r="A19" s="16"/>
      <c r="B19" s="6"/>
      <c r="C19" s="6"/>
      <c r="D19" s="17"/>
      <c r="E19" s="24"/>
      <c r="F19" s="12"/>
      <c r="G19" s="12"/>
      <c r="H19" s="12"/>
      <c r="I19" s="12"/>
      <c r="J19" s="12"/>
      <c r="K19" s="12"/>
      <c r="L19" s="12"/>
      <c r="M19" s="12"/>
      <c r="N19" s="12"/>
      <c r="O19" s="12"/>
      <c r="P19" s="12"/>
      <c r="Q19" s="14"/>
      <c r="R19" s="15"/>
    </row>
    <row r="20" spans="1:18" s="5" customFormat="1" ht="13.5" thickBot="1" x14ac:dyDescent="0.45">
      <c r="A20" s="233" t="s">
        <v>7</v>
      </c>
      <c r="B20" s="234"/>
      <c r="C20" s="234"/>
      <c r="D20" s="7"/>
      <c r="E20" s="24"/>
      <c r="F20" s="12"/>
      <c r="G20" s="12"/>
      <c r="H20" s="12"/>
      <c r="I20" s="12"/>
      <c r="J20" s="12"/>
      <c r="K20" s="12"/>
      <c r="L20" s="12"/>
      <c r="M20" s="12"/>
      <c r="N20" s="12"/>
      <c r="O20" s="12"/>
      <c r="P20" s="12"/>
    </row>
    <row r="21" spans="1:18" s="5" customFormat="1" x14ac:dyDescent="0.4">
      <c r="A21" s="224">
        <v>1</v>
      </c>
      <c r="B21" s="225"/>
      <c r="C21" s="225"/>
      <c r="D21" s="226" t="s">
        <v>3</v>
      </c>
      <c r="E21" s="227">
        <f>SUM(F21:P21) - SMALL(F21:P21,2) - MIN(F21:P21)</f>
        <v>0</v>
      </c>
      <c r="F21" s="228">
        <f>IFERROR(VLOOKUP($Q21,'Rd1 PI'!$C$2:$AE$24,19,0),0)</f>
        <v>0</v>
      </c>
      <c r="G21" s="4">
        <f>IFERROR(VLOOKUP($Q21,#REF!,17,0),0)</f>
        <v>0</v>
      </c>
      <c r="H21" s="4">
        <f>IFERROR(VLOOKUP($Q21,#REF!,17,0),0)</f>
        <v>0</v>
      </c>
      <c r="I21" s="4">
        <f>IFERROR(VLOOKUP($Q21,#REF!,17,0),0)</f>
        <v>0</v>
      </c>
      <c r="J21" s="4">
        <f>IFERROR(VLOOKUP($Q21,#REF!,17,0),0)</f>
        <v>0</v>
      </c>
      <c r="K21" s="4">
        <f>IFERROR(VLOOKUP($Q21,#REF!,17,0),0)</f>
        <v>0</v>
      </c>
      <c r="L21" s="4">
        <f>IFERROR(VLOOKUP($Q21,#REF!,17,0),0)</f>
        <v>0</v>
      </c>
      <c r="M21" s="4">
        <f>IFERROR(VLOOKUP($Q21,#REF!,17,0),0)</f>
        <v>0</v>
      </c>
      <c r="N21" s="4">
        <f>IFERROR(VLOOKUP($Q21,#REF!,17,0),0)</f>
        <v>0</v>
      </c>
      <c r="O21" s="4">
        <f>IFERROR(VLOOKUP($Q21,#REF!,17,0),0)</f>
        <v>0</v>
      </c>
      <c r="P21" s="4">
        <f>IFERROR(VLOOKUP($Q21,#REF!,17,0),0)</f>
        <v>0</v>
      </c>
      <c r="Q21" s="5" t="str">
        <f>CONCATENATE(LOWER(B21)," ",LOWER(C21))</f>
        <v xml:space="preserve"> </v>
      </c>
    </row>
    <row r="22" spans="1:18" s="5" customFormat="1" x14ac:dyDescent="0.4">
      <c r="A22" s="224">
        <v>2</v>
      </c>
      <c r="B22" s="225"/>
      <c r="C22" s="225"/>
      <c r="D22" s="226" t="s">
        <v>3</v>
      </c>
      <c r="E22" s="229">
        <f>SUM(F22:P22) - SMALL(F22:P22,2) - MIN(F22:P22)</f>
        <v>0</v>
      </c>
      <c r="F22" s="228">
        <f>IFERROR(VLOOKUP($Q22,'Rd1 PI'!$C$2:$AE$24,19,0),0)</f>
        <v>0</v>
      </c>
      <c r="G22" s="4">
        <f>IFERROR(VLOOKUP($Q22,#REF!,17,0),0)</f>
        <v>0</v>
      </c>
      <c r="H22" s="4">
        <f>IFERROR(VLOOKUP($Q22,#REF!,17,0),0)</f>
        <v>0</v>
      </c>
      <c r="I22" s="4">
        <f>IFERROR(VLOOKUP($Q22,#REF!,17,0),0)</f>
        <v>0</v>
      </c>
      <c r="J22" s="4">
        <f>IFERROR(VLOOKUP($Q22,#REF!,17,0),0)</f>
        <v>0</v>
      </c>
      <c r="K22" s="4">
        <f>IFERROR(VLOOKUP($Q22,#REF!,17,0),0)</f>
        <v>0</v>
      </c>
      <c r="L22" s="4">
        <f>IFERROR(VLOOKUP($Q22,#REF!,17,0),0)</f>
        <v>0</v>
      </c>
      <c r="M22" s="4">
        <f>IFERROR(VLOOKUP($Q22,#REF!,17,0),0)</f>
        <v>0</v>
      </c>
      <c r="N22" s="4">
        <f>IFERROR(VLOOKUP($Q22,#REF!,17,0),0)</f>
        <v>0</v>
      </c>
      <c r="O22" s="4">
        <f>IFERROR(VLOOKUP($Q22,#REF!,17,0),0)</f>
        <v>0</v>
      </c>
      <c r="P22" s="4">
        <f>IFERROR(VLOOKUP($Q22,#REF!,17,0),0)</f>
        <v>0</v>
      </c>
      <c r="Q22" s="5" t="str">
        <f>CONCATENATE(LOWER(B22)," ",LOWER(C22))</f>
        <v xml:space="preserve"> </v>
      </c>
    </row>
    <row r="23" spans="1:18" s="5" customFormat="1" x14ac:dyDescent="0.4">
      <c r="A23" s="224">
        <v>3</v>
      </c>
      <c r="B23" s="225"/>
      <c r="C23" s="225"/>
      <c r="D23" s="226" t="s">
        <v>3</v>
      </c>
      <c r="E23" s="229">
        <f>SUM(F23:P23) - SMALL(F23:P23,2) - MIN(F23:P23)</f>
        <v>0</v>
      </c>
      <c r="F23" s="228">
        <f>IFERROR(VLOOKUP($Q23,'Rd1 PI'!$C$2:$AE$24,19,0),0)</f>
        <v>0</v>
      </c>
      <c r="G23" s="4">
        <f>IFERROR(VLOOKUP($Q23,#REF!,17,0),0)</f>
        <v>0</v>
      </c>
      <c r="H23" s="4">
        <f>IFERROR(VLOOKUP($Q23,#REF!,17,0),0)</f>
        <v>0</v>
      </c>
      <c r="I23" s="4">
        <f>IFERROR(VLOOKUP($Q23,#REF!,17,0),0)</f>
        <v>0</v>
      </c>
      <c r="J23" s="4">
        <f>IFERROR(VLOOKUP($Q23,#REF!,17,0),0)</f>
        <v>0</v>
      </c>
      <c r="K23" s="4">
        <f>IFERROR(VLOOKUP($Q23,#REF!,17,0),0)</f>
        <v>0</v>
      </c>
      <c r="L23" s="4">
        <f>IFERROR(VLOOKUP($Q23,#REF!,17,0),0)</f>
        <v>0</v>
      </c>
      <c r="M23" s="4">
        <f>IFERROR(VLOOKUP($Q23,#REF!,17,0),0)</f>
        <v>0</v>
      </c>
      <c r="N23" s="4">
        <f>IFERROR(VLOOKUP($Q23,#REF!,17,0),0)</f>
        <v>0</v>
      </c>
      <c r="O23" s="4">
        <f>IFERROR(VLOOKUP($Q23,#REF!,17,0),0)</f>
        <v>0</v>
      </c>
      <c r="P23" s="4">
        <f>IFERROR(VLOOKUP($Q23,#REF!,17,0),0)</f>
        <v>0</v>
      </c>
      <c r="Q23" s="5" t="str">
        <f>CONCATENATE(LOWER(B23)," ",LOWER(C23))</f>
        <v xml:space="preserve"> </v>
      </c>
    </row>
    <row r="24" spans="1:18" x14ac:dyDescent="0.4">
      <c r="A24" s="224">
        <v>4</v>
      </c>
      <c r="B24" s="230"/>
      <c r="C24" s="230"/>
      <c r="D24" s="226" t="s">
        <v>3</v>
      </c>
      <c r="E24" s="229">
        <f>SUM(F24:P24) - SMALL(F24:P24,2) - MIN(F24:P24)</f>
        <v>0</v>
      </c>
      <c r="F24" s="228">
        <f>IFERROR(VLOOKUP($Q24,'Rd1 PI'!$C$2:$AE$24,19,0),0)</f>
        <v>0</v>
      </c>
      <c r="G24" s="4">
        <f>IFERROR(VLOOKUP($Q24,#REF!,17,0),0)</f>
        <v>0</v>
      </c>
      <c r="H24" s="4">
        <f>IFERROR(VLOOKUP($Q24,#REF!,17,0),0)</f>
        <v>0</v>
      </c>
      <c r="I24" s="4">
        <f>IFERROR(VLOOKUP($Q24,#REF!,17,0),0)</f>
        <v>0</v>
      </c>
      <c r="J24" s="4">
        <f>IFERROR(VLOOKUP($Q24,#REF!,17,0),0)</f>
        <v>0</v>
      </c>
      <c r="K24" s="4">
        <f>IFERROR(VLOOKUP($Q24,#REF!,17,0),0)</f>
        <v>0</v>
      </c>
      <c r="L24" s="4">
        <f>IFERROR(VLOOKUP($Q24,#REF!,17,0),0)</f>
        <v>0</v>
      </c>
      <c r="M24" s="4">
        <f>IFERROR(VLOOKUP($Q24,#REF!,17,0),0)</f>
        <v>0</v>
      </c>
      <c r="N24" s="4">
        <f>IFERROR(VLOOKUP($Q24,#REF!,17,0),0)</f>
        <v>0</v>
      </c>
      <c r="O24" s="4">
        <f>IFERROR(VLOOKUP($Q24,#REF!,17,0),0)</f>
        <v>0</v>
      </c>
      <c r="P24" s="4">
        <f>IFERROR(VLOOKUP($Q24,#REF!,17,0),0)</f>
        <v>0</v>
      </c>
      <c r="Q24" s="5" t="str">
        <f>CONCATENATE(LOWER(B24)," ",LOWER(C24))</f>
        <v xml:space="preserve"> </v>
      </c>
      <c r="R24" s="15"/>
    </row>
    <row r="25" spans="1:18" ht="13.5" thickBot="1" x14ac:dyDescent="0.45">
      <c r="A25" s="231">
        <v>5</v>
      </c>
      <c r="B25" s="223"/>
      <c r="C25" s="223"/>
      <c r="D25" s="226" t="s">
        <v>3</v>
      </c>
      <c r="E25" s="232">
        <f>SUM(F25:P25) - SMALL(F25:P25,2) - MIN(F25:P25)</f>
        <v>0</v>
      </c>
      <c r="F25" s="228">
        <f>IFERROR(VLOOKUP($Q25,'Rd1 PI'!$C$2:$AE$24,19,0),0)</f>
        <v>0</v>
      </c>
      <c r="G25" s="252">
        <f>IFERROR(VLOOKUP($Q25,#REF!,17,0),0)</f>
        <v>0</v>
      </c>
      <c r="H25" s="252">
        <f>IFERROR(VLOOKUP($Q25,#REF!,17,0),0)</f>
        <v>0</v>
      </c>
      <c r="I25" s="252">
        <f>IFERROR(VLOOKUP($Q25,#REF!,17,0),0)</f>
        <v>0</v>
      </c>
      <c r="J25" s="252">
        <f>IFERROR(VLOOKUP($Q25,#REF!,17,0),0)</f>
        <v>0</v>
      </c>
      <c r="K25" s="252">
        <f>IFERROR(VLOOKUP($Q25,#REF!,17,0),0)</f>
        <v>0</v>
      </c>
      <c r="L25" s="252">
        <f>IFERROR(VLOOKUP($Q25,#REF!,17,0),0)</f>
        <v>0</v>
      </c>
      <c r="M25" s="252">
        <f>IFERROR(VLOOKUP($Q25,#REF!,17,0),0)</f>
        <v>0</v>
      </c>
      <c r="N25" s="252">
        <f>IFERROR(VLOOKUP($Q25,#REF!,17,0),0)</f>
        <v>0</v>
      </c>
      <c r="O25" s="252">
        <f>IFERROR(VLOOKUP($Q25,#REF!,17,0),0)</f>
        <v>0</v>
      </c>
      <c r="P25" s="252">
        <f>IFERROR(VLOOKUP($Q25,#REF!,17,0),0)</f>
        <v>0</v>
      </c>
      <c r="Q25" s="5" t="str">
        <f>CONCATENATE(LOWER(B25)," ",LOWER(C25))</f>
        <v xml:space="preserve"> </v>
      </c>
      <c r="R25" s="15"/>
    </row>
    <row r="26" spans="1:18" x14ac:dyDescent="0.4">
      <c r="B26" s="6"/>
      <c r="C26" s="6"/>
      <c r="D26" s="17"/>
      <c r="E26" s="24"/>
      <c r="F26" s="4"/>
      <c r="G26" s="4"/>
      <c r="H26" s="4"/>
      <c r="I26" s="4"/>
      <c r="J26" s="12"/>
      <c r="K26" s="12"/>
      <c r="L26" s="4"/>
      <c r="M26" s="4"/>
      <c r="N26" s="4"/>
      <c r="O26" s="4"/>
      <c r="P26" s="4"/>
      <c r="Q26" s="14"/>
      <c r="R26" s="15"/>
    </row>
    <row r="27" spans="1:18" s="5" customFormat="1" ht="13.5" thickBot="1" x14ac:dyDescent="0.45">
      <c r="A27" s="41" t="s">
        <v>8</v>
      </c>
      <c r="B27" s="42"/>
      <c r="C27" s="42"/>
      <c r="D27" s="7"/>
      <c r="E27" s="24"/>
      <c r="F27" s="4"/>
      <c r="G27" s="4"/>
      <c r="H27" s="4"/>
      <c r="I27" s="4"/>
      <c r="J27" s="12"/>
      <c r="K27" s="12"/>
      <c r="L27" s="4"/>
      <c r="M27" s="4"/>
      <c r="N27" s="4"/>
      <c r="O27" s="4"/>
      <c r="P27" s="4"/>
    </row>
    <row r="28" spans="1:18" s="5" customFormat="1" x14ac:dyDescent="0.4">
      <c r="A28" s="43">
        <v>1</v>
      </c>
      <c r="B28" s="44" t="s">
        <v>27</v>
      </c>
      <c r="C28" s="44" t="s">
        <v>28</v>
      </c>
      <c r="D28" s="40" t="s">
        <v>5</v>
      </c>
      <c r="E28" s="58">
        <f>SUM(F28:P28) - SMALL(F28:P28,2) - MIN(F28:P28)</f>
        <v>100</v>
      </c>
      <c r="F28" s="108">
        <f>IFERROR(VLOOKUP($Q28,'Rd1 PI'!$C$2:$AE$24,19,0),0)</f>
        <v>100</v>
      </c>
      <c r="G28" s="4">
        <f>IFERROR(VLOOKUP($Q28,#REF!,17,0),0)</f>
        <v>0</v>
      </c>
      <c r="H28" s="4">
        <f>IFERROR(VLOOKUP($Q28,#REF!,17,0),0)</f>
        <v>0</v>
      </c>
      <c r="I28" s="4">
        <f>IFERROR(VLOOKUP($Q28,#REF!,17,0),0)</f>
        <v>0</v>
      </c>
      <c r="J28" s="4">
        <f>IFERROR(VLOOKUP($Q28,#REF!,17,0),0)</f>
        <v>0</v>
      </c>
      <c r="K28" s="4">
        <f>IFERROR(VLOOKUP($Q28,#REF!,17,0),0)</f>
        <v>0</v>
      </c>
      <c r="L28" s="4">
        <f>IFERROR(VLOOKUP($Q28,#REF!,17,0),0)</f>
        <v>0</v>
      </c>
      <c r="M28" s="4">
        <f>IFERROR(VLOOKUP($Q28,#REF!,17,0),0)</f>
        <v>0</v>
      </c>
      <c r="N28" s="4">
        <f>IFERROR(VLOOKUP($Q28,#REF!,17,0),0)</f>
        <v>0</v>
      </c>
      <c r="O28" s="4">
        <f>IFERROR(VLOOKUP($Q28,#REF!,17,0),0)</f>
        <v>0</v>
      </c>
      <c r="P28" s="4">
        <f>IFERROR(VLOOKUP($Q28,#REF!,17,0),0)</f>
        <v>0</v>
      </c>
      <c r="Q28" s="5" t="str">
        <f>CONCATENATE(LOWER(B28)," ",LOWER(C28))</f>
        <v>simeon ouzas</v>
      </c>
    </row>
    <row r="29" spans="1:18" x14ac:dyDescent="0.4">
      <c r="A29" s="43">
        <v>2</v>
      </c>
      <c r="B29" s="44" t="s">
        <v>134</v>
      </c>
      <c r="C29" s="44" t="s">
        <v>135</v>
      </c>
      <c r="D29" s="40" t="s">
        <v>5</v>
      </c>
      <c r="E29" s="59">
        <f>SUM(F29:P29) - SMALL(F29:P29,2) - MIN(F29:P29)</f>
        <v>75</v>
      </c>
      <c r="F29" s="108">
        <f>IFERROR(VLOOKUP($Q29,'Rd1 PI'!$C$2:$AE$24,19,0),0)</f>
        <v>75</v>
      </c>
      <c r="G29" s="4">
        <f>IFERROR(VLOOKUP($Q29,#REF!,17,0),0)</f>
        <v>0</v>
      </c>
      <c r="H29" s="4">
        <f>IFERROR(VLOOKUP($Q29,#REF!,17,0),0)</f>
        <v>0</v>
      </c>
      <c r="I29" s="4">
        <f>IFERROR(VLOOKUP($Q29,#REF!,17,0),0)</f>
        <v>0</v>
      </c>
      <c r="J29" s="4">
        <f>IFERROR(VLOOKUP($Q29,#REF!,17,0),0)</f>
        <v>0</v>
      </c>
      <c r="K29" s="4">
        <f>IFERROR(VLOOKUP($Q29,#REF!,17,0),0)</f>
        <v>0</v>
      </c>
      <c r="L29" s="4">
        <f>IFERROR(VLOOKUP($Q29,#REF!,17,0),0)</f>
        <v>0</v>
      </c>
      <c r="M29" s="4">
        <f>IFERROR(VLOOKUP($Q29,#REF!,17,0),0)</f>
        <v>0</v>
      </c>
      <c r="N29" s="4">
        <f>IFERROR(VLOOKUP($Q29,#REF!,17,0),0)</f>
        <v>0</v>
      </c>
      <c r="O29" s="4">
        <f>IFERROR(VLOOKUP($Q29,#REF!,17,0),0)</f>
        <v>0</v>
      </c>
      <c r="P29" s="4">
        <f>IFERROR(VLOOKUP($Q29,#REF!,17,0),0)</f>
        <v>0</v>
      </c>
      <c r="Q29" s="5" t="str">
        <f>CONCATENATE(LOWER(B29)," ",LOWER(C29))</f>
        <v>sam hurst</v>
      </c>
      <c r="R29" s="15"/>
    </row>
    <row r="30" spans="1:18" x14ac:dyDescent="0.4">
      <c r="A30" s="43">
        <v>3</v>
      </c>
      <c r="B30" s="44"/>
      <c r="C30" s="44"/>
      <c r="D30" s="40" t="s">
        <v>5</v>
      </c>
      <c r="E30" s="59">
        <f>SUM(F30:P30) - SMALL(F30:P30,2) - MIN(F30:P30)</f>
        <v>0</v>
      </c>
      <c r="F30" s="108">
        <f>IFERROR(VLOOKUP($Q30,'Rd1 PI'!$C$2:$AE$24,19,0),0)</f>
        <v>0</v>
      </c>
      <c r="G30" s="4">
        <f>IFERROR(VLOOKUP($Q30,#REF!,17,0),0)</f>
        <v>0</v>
      </c>
      <c r="H30" s="4">
        <f>IFERROR(VLOOKUP($Q30,#REF!,17,0),0)</f>
        <v>0</v>
      </c>
      <c r="I30" s="4">
        <f>IFERROR(VLOOKUP($Q30,#REF!,17,0),0)</f>
        <v>0</v>
      </c>
      <c r="J30" s="4">
        <f>IFERROR(VLOOKUP($Q30,#REF!,17,0),0)</f>
        <v>0</v>
      </c>
      <c r="K30" s="4">
        <f>IFERROR(VLOOKUP($Q30,#REF!,17,0),0)</f>
        <v>0</v>
      </c>
      <c r="L30" s="4">
        <f>IFERROR(VLOOKUP($Q30,#REF!,17,0),0)</f>
        <v>0</v>
      </c>
      <c r="M30" s="4">
        <f>IFERROR(VLOOKUP($Q30,#REF!,17,0),0)</f>
        <v>0</v>
      </c>
      <c r="N30" s="4">
        <f>IFERROR(VLOOKUP($Q30,#REF!,17,0),0)</f>
        <v>0</v>
      </c>
      <c r="O30" s="4">
        <f>IFERROR(VLOOKUP($Q30,#REF!,17,0),0)</f>
        <v>0</v>
      </c>
      <c r="P30" s="4">
        <f>IFERROR(VLOOKUP($Q30,#REF!,17,0),0)</f>
        <v>0</v>
      </c>
      <c r="Q30" s="5" t="str">
        <f>CONCATENATE(LOWER(B30)," ",LOWER(C30))</f>
        <v xml:space="preserve"> </v>
      </c>
      <c r="R30" s="15"/>
    </row>
    <row r="31" spans="1:18" x14ac:dyDescent="0.4">
      <c r="A31" s="43">
        <v>4</v>
      </c>
      <c r="B31" s="44"/>
      <c r="C31" s="44"/>
      <c r="D31" s="40" t="s">
        <v>5</v>
      </c>
      <c r="E31" s="59">
        <f>SUM(F31:P31) - SMALL(F31:P31,2) - MIN(F31:P31)</f>
        <v>0</v>
      </c>
      <c r="F31" s="108">
        <f>IFERROR(VLOOKUP($Q31,'Rd1 PI'!$C$2:$AE$24,19,0),0)</f>
        <v>0</v>
      </c>
      <c r="G31" s="4">
        <f>IFERROR(VLOOKUP($Q31,#REF!,17,0),0)</f>
        <v>0</v>
      </c>
      <c r="H31" s="4">
        <f>IFERROR(VLOOKUP($Q31,#REF!,17,0),0)</f>
        <v>0</v>
      </c>
      <c r="I31" s="4">
        <f>IFERROR(VLOOKUP($Q31,#REF!,17,0),0)</f>
        <v>0</v>
      </c>
      <c r="J31" s="4">
        <f>IFERROR(VLOOKUP($Q31,#REF!,17,0),0)</f>
        <v>0</v>
      </c>
      <c r="K31" s="4">
        <f>IFERROR(VLOOKUP($Q31,#REF!,17,0),0)</f>
        <v>0</v>
      </c>
      <c r="L31" s="4">
        <f>IFERROR(VLOOKUP($Q31,#REF!,17,0),0)</f>
        <v>0</v>
      </c>
      <c r="M31" s="4">
        <f>IFERROR(VLOOKUP($Q31,#REF!,17,0),0)</f>
        <v>0</v>
      </c>
      <c r="N31" s="4">
        <f>IFERROR(VLOOKUP($Q31,#REF!,17,0),0)</f>
        <v>0</v>
      </c>
      <c r="O31" s="4">
        <f>IFERROR(VLOOKUP($Q31,#REF!,17,0),0)</f>
        <v>0</v>
      </c>
      <c r="P31" s="4">
        <f>IFERROR(VLOOKUP($Q31,#REF!,17,0),0)</f>
        <v>0</v>
      </c>
      <c r="Q31" s="5" t="str">
        <f>CONCATENATE(LOWER(B31)," ",LOWER(C31))</f>
        <v xml:space="preserve"> </v>
      </c>
      <c r="R31" s="15"/>
    </row>
    <row r="32" spans="1:18" ht="13.5" thickBot="1" x14ac:dyDescent="0.45">
      <c r="A32" s="43">
        <v>5</v>
      </c>
      <c r="B32" s="44"/>
      <c r="C32" s="44"/>
      <c r="D32" s="40" t="s">
        <v>5</v>
      </c>
      <c r="E32" s="60">
        <f t="shared" ref="E32" si="4">SUM(F32:P32) - SMALL(F32:P32,2) - MIN(F32:P32)</f>
        <v>0</v>
      </c>
      <c r="F32" s="108">
        <f>IFERROR(VLOOKUP($Q32,'Rd1 PI'!$C$2:$AE$24,19,0),0)</f>
        <v>0</v>
      </c>
      <c r="G32" s="253">
        <f>IFERROR(VLOOKUP($Q32,#REF!,17,0),0)</f>
        <v>0</v>
      </c>
      <c r="H32" s="253">
        <f>IFERROR(VLOOKUP($Q32,#REF!,17,0),0)</f>
        <v>0</v>
      </c>
      <c r="I32" s="253">
        <f>IFERROR(VLOOKUP($Q32,#REF!,17,0),0)</f>
        <v>0</v>
      </c>
      <c r="J32" s="253">
        <f>IFERROR(VLOOKUP($Q32,#REF!,17,0),0)</f>
        <v>0</v>
      </c>
      <c r="K32" s="253">
        <f>IFERROR(VLOOKUP($Q32,#REF!,17,0),0)</f>
        <v>0</v>
      </c>
      <c r="L32" s="253">
        <f>IFERROR(VLOOKUP($Q32,#REF!,17,0),0)</f>
        <v>0</v>
      </c>
      <c r="M32" s="253">
        <f>IFERROR(VLOOKUP($Q32,#REF!,17,0),0)</f>
        <v>0</v>
      </c>
      <c r="N32" s="253">
        <f>IFERROR(VLOOKUP($Q32,#REF!,17,0),0)</f>
        <v>0</v>
      </c>
      <c r="O32" s="253">
        <f>IFERROR(VLOOKUP($Q32,#REF!,17,0),0)</f>
        <v>0</v>
      </c>
      <c r="P32" s="253">
        <f>IFERROR(VLOOKUP($Q32,#REF!,17,0),0)</f>
        <v>0</v>
      </c>
      <c r="Q32" s="5" t="str">
        <f t="shared" ref="Q32" si="5">CONCATENATE(LOWER(B32)," ",LOWER(C32))</f>
        <v xml:space="preserve"> </v>
      </c>
      <c r="R32" s="15"/>
    </row>
    <row r="33" spans="1:18" x14ac:dyDescent="0.4">
      <c r="B33" s="18"/>
      <c r="C33" s="18"/>
      <c r="D33" s="19"/>
      <c r="E33" s="24"/>
      <c r="F33" s="4"/>
      <c r="G33" s="4"/>
      <c r="H33" s="4"/>
      <c r="I33" s="4"/>
      <c r="J33" s="4"/>
      <c r="K33" s="4"/>
      <c r="L33" s="4"/>
      <c r="M33" s="4"/>
      <c r="N33" s="4"/>
      <c r="O33" s="4"/>
      <c r="P33" s="4"/>
      <c r="Q33" s="14"/>
      <c r="R33" s="15"/>
    </row>
    <row r="34" spans="1:18" ht="13.5" thickBot="1" x14ac:dyDescent="0.45">
      <c r="A34" s="101" t="s">
        <v>9</v>
      </c>
      <c r="B34" s="102"/>
      <c r="C34" s="102"/>
      <c r="D34" s="15"/>
      <c r="E34" s="24"/>
      <c r="F34" s="259"/>
      <c r="G34" s="4"/>
      <c r="H34" s="4"/>
      <c r="I34" s="4"/>
      <c r="J34" s="4"/>
      <c r="K34" s="4"/>
      <c r="L34" s="4"/>
      <c r="M34" s="4"/>
      <c r="N34" s="4"/>
      <c r="O34" s="4"/>
      <c r="P34" s="4"/>
      <c r="Q34" s="14"/>
      <c r="R34" s="15"/>
    </row>
    <row r="35" spans="1:18" x14ac:dyDescent="0.4">
      <c r="A35" s="94">
        <v>1</v>
      </c>
      <c r="B35" s="95"/>
      <c r="C35" s="175"/>
      <c r="D35" s="97" t="s">
        <v>4</v>
      </c>
      <c r="E35" s="92">
        <f>SUM(F35:P35) - SMALL(F35:P35,2) - MIN(F35:P35)</f>
        <v>0</v>
      </c>
      <c r="F35" s="258">
        <f>IFERROR(VLOOKUP($Q35,'Rd1 PI'!$C$2:$AE$24,19,0),0)</f>
        <v>0</v>
      </c>
      <c r="G35" s="4">
        <f>IFERROR(VLOOKUP($Q35,#REF!,17,0),0)</f>
        <v>0</v>
      </c>
      <c r="H35" s="4">
        <f>IFERROR(VLOOKUP($Q35,#REF!,17,0),0)</f>
        <v>0</v>
      </c>
      <c r="I35" s="4">
        <f>IFERROR(VLOOKUP($Q35,#REF!,17,0),0)</f>
        <v>0</v>
      </c>
      <c r="J35" s="4">
        <f>IFERROR(VLOOKUP($Q35,#REF!,17,0),0)</f>
        <v>0</v>
      </c>
      <c r="K35" s="4">
        <f>IFERROR(VLOOKUP($Q35,#REF!,17,0),0)</f>
        <v>0</v>
      </c>
      <c r="L35" s="4">
        <f>IFERROR(VLOOKUP($Q35,#REF!,17,0),0)</f>
        <v>0</v>
      </c>
      <c r="M35" s="4">
        <f>IFERROR(VLOOKUP($Q35,#REF!,17,0),0)</f>
        <v>0</v>
      </c>
      <c r="N35" s="4">
        <f>IFERROR(VLOOKUP($Q35,#REF!,17,0),0)</f>
        <v>0</v>
      </c>
      <c r="O35" s="4">
        <f>IFERROR(VLOOKUP($Q35,#REF!,17,0),0)</f>
        <v>0</v>
      </c>
      <c r="P35" s="4">
        <f>IFERROR(VLOOKUP($Q35,#REF!,17,0),0)</f>
        <v>0</v>
      </c>
      <c r="Q35" s="5" t="str">
        <f>CONCATENATE(LOWER(B35)," ",LOWER(C35))</f>
        <v xml:space="preserve"> </v>
      </c>
      <c r="R35" s="15"/>
    </row>
    <row r="36" spans="1:18" x14ac:dyDescent="0.4">
      <c r="A36" s="94">
        <v>2</v>
      </c>
      <c r="B36" s="98"/>
      <c r="C36" s="98"/>
      <c r="D36" s="97" t="s">
        <v>4</v>
      </c>
      <c r="E36" s="93">
        <f>SUM(F36:P36) - SMALL(F36:P36,2) - MIN(F36:P36)</f>
        <v>0</v>
      </c>
      <c r="F36" s="258">
        <f>IFERROR(VLOOKUP($Q36,'Rd1 PI'!$C$2:$AE$24,19,0),0)</f>
        <v>0</v>
      </c>
      <c r="G36" s="4">
        <f>IFERROR(VLOOKUP($Q36,#REF!,17,0),0)</f>
        <v>0</v>
      </c>
      <c r="H36" s="4">
        <f>IFERROR(VLOOKUP($Q36,#REF!,17,0),0)</f>
        <v>0</v>
      </c>
      <c r="I36" s="4">
        <f>IFERROR(VLOOKUP($Q36,#REF!,17,0),0)</f>
        <v>0</v>
      </c>
      <c r="J36" s="4">
        <f>IFERROR(VLOOKUP($Q36,#REF!,17,0),0)</f>
        <v>0</v>
      </c>
      <c r="K36" s="4">
        <f>IFERROR(VLOOKUP($Q36,#REF!,17,0),0)</f>
        <v>0</v>
      </c>
      <c r="L36" s="4">
        <f>IFERROR(VLOOKUP($Q36,#REF!,17,0),0)</f>
        <v>0</v>
      </c>
      <c r="M36" s="4">
        <f>IFERROR(VLOOKUP($Q36,#REF!,17,0),0)</f>
        <v>0</v>
      </c>
      <c r="N36" s="4">
        <f>IFERROR(VLOOKUP($Q36,#REF!,17,0),0)</f>
        <v>0</v>
      </c>
      <c r="O36" s="4">
        <f>IFERROR(VLOOKUP($Q36,#REF!,17,0),0)</f>
        <v>0</v>
      </c>
      <c r="P36" s="4">
        <f>IFERROR(VLOOKUP($Q36,#REF!,17,0),0)</f>
        <v>0</v>
      </c>
      <c r="Q36" s="5" t="str">
        <f>CONCATENATE(LOWER(B36)," ",LOWER(C36))</f>
        <v xml:space="preserve"> </v>
      </c>
      <c r="R36" s="15"/>
    </row>
    <row r="37" spans="1:18" x14ac:dyDescent="0.4">
      <c r="A37" s="94">
        <v>3</v>
      </c>
      <c r="B37" s="98"/>
      <c r="C37" s="98"/>
      <c r="D37" s="97" t="s">
        <v>4</v>
      </c>
      <c r="E37" s="93">
        <f>SUM(F37:P37) - SMALL(F37:P37,2) - MIN(F37:P37)</f>
        <v>0</v>
      </c>
      <c r="F37" s="258">
        <f>IFERROR(VLOOKUP($Q37,'Rd1 PI'!$C$2:$AE$24,19,0),0)</f>
        <v>0</v>
      </c>
      <c r="G37" s="4">
        <f>IFERROR(VLOOKUP($Q37,#REF!,17,0),0)</f>
        <v>0</v>
      </c>
      <c r="H37" s="4">
        <f>IFERROR(VLOOKUP($Q37,#REF!,17,0),0)</f>
        <v>0</v>
      </c>
      <c r="I37" s="4">
        <f>IFERROR(VLOOKUP($Q37,#REF!,17,0),0)</f>
        <v>0</v>
      </c>
      <c r="J37" s="4">
        <f>IFERROR(VLOOKUP($Q37,#REF!,17,0),0)</f>
        <v>0</v>
      </c>
      <c r="K37" s="4">
        <f>IFERROR(VLOOKUP($Q37,#REF!,17,0),0)</f>
        <v>0</v>
      </c>
      <c r="L37" s="4">
        <f>IFERROR(VLOOKUP($Q37,#REF!,17,0),0)</f>
        <v>0</v>
      </c>
      <c r="M37" s="4">
        <f>IFERROR(VLOOKUP($Q37,#REF!,17,0),0)</f>
        <v>0</v>
      </c>
      <c r="N37" s="4">
        <f>IFERROR(VLOOKUP($Q37,#REF!,17,0),0)</f>
        <v>0</v>
      </c>
      <c r="O37" s="4">
        <f>IFERROR(VLOOKUP($Q37,#REF!,17,0),0)</f>
        <v>0</v>
      </c>
      <c r="P37" s="4">
        <f>IFERROR(VLOOKUP($Q37,#REF!,17,0),0)</f>
        <v>0</v>
      </c>
      <c r="Q37" s="5" t="str">
        <f>CONCATENATE(LOWER(B37)," ",LOWER(C37))</f>
        <v xml:space="preserve"> </v>
      </c>
      <c r="R37" s="15"/>
    </row>
    <row r="38" spans="1:18" x14ac:dyDescent="0.4">
      <c r="A38" s="94">
        <v>4</v>
      </c>
      <c r="B38" s="98"/>
      <c r="C38" s="98"/>
      <c r="D38" s="97" t="s">
        <v>4</v>
      </c>
      <c r="E38" s="93">
        <f>SUM(F38:P38) - SMALL(F38:P38,2) - MIN(F38:P38)</f>
        <v>0</v>
      </c>
      <c r="F38" s="258">
        <f>IFERROR(VLOOKUP($Q38,'Rd1 PI'!$C$2:$AE$24,19,0),0)</f>
        <v>0</v>
      </c>
      <c r="G38" s="4">
        <f>IFERROR(VLOOKUP($Q38,#REF!,17,0),0)</f>
        <v>0</v>
      </c>
      <c r="H38" s="4">
        <f>IFERROR(VLOOKUP($Q38,#REF!,17,0),0)</f>
        <v>0</v>
      </c>
      <c r="I38" s="4">
        <f>IFERROR(VLOOKUP($Q38,#REF!,17,0),0)</f>
        <v>0</v>
      </c>
      <c r="J38" s="4">
        <f>IFERROR(VLOOKUP($Q38,#REF!,17,0),0)</f>
        <v>0</v>
      </c>
      <c r="K38" s="4">
        <f>IFERROR(VLOOKUP($Q38,#REF!,17,0),0)</f>
        <v>0</v>
      </c>
      <c r="L38" s="4">
        <f>IFERROR(VLOOKUP($Q38,#REF!,17,0),0)</f>
        <v>0</v>
      </c>
      <c r="M38" s="4">
        <f>IFERROR(VLOOKUP($Q38,#REF!,17,0),0)</f>
        <v>0</v>
      </c>
      <c r="N38" s="4">
        <f>IFERROR(VLOOKUP($Q38,#REF!,17,0),0)</f>
        <v>0</v>
      </c>
      <c r="O38" s="4">
        <f>IFERROR(VLOOKUP($Q38,#REF!,17,0),0)</f>
        <v>0</v>
      </c>
      <c r="P38" s="4">
        <f>IFERROR(VLOOKUP($Q38,#REF!,17,0),0)</f>
        <v>0</v>
      </c>
      <c r="Q38" s="5" t="str">
        <f>CONCATENATE(LOWER(B38)," ",LOWER(C38))</f>
        <v xml:space="preserve"> </v>
      </c>
      <c r="R38" s="15"/>
    </row>
    <row r="39" spans="1:18" ht="13.5" thickBot="1" x14ac:dyDescent="0.45">
      <c r="A39" s="255">
        <v>5</v>
      </c>
      <c r="B39" s="254"/>
      <c r="C39" s="254"/>
      <c r="D39" s="256" t="s">
        <v>4</v>
      </c>
      <c r="E39" s="257">
        <f>SUM(F39:P39) - SMALL(F39:P39,2) - MIN(F39:P39)</f>
        <v>0</v>
      </c>
      <c r="F39" s="258">
        <f>IFERROR(VLOOKUP($Q39,'Rd1 PI'!$C$2:$AE$24,19,0),0)</f>
        <v>0</v>
      </c>
      <c r="G39" s="259">
        <f>IFERROR(VLOOKUP($Q39,#REF!,17,0),0)</f>
        <v>0</v>
      </c>
      <c r="H39" s="259">
        <f>IFERROR(VLOOKUP($Q39,#REF!,17,0),0)</f>
        <v>0</v>
      </c>
      <c r="I39" s="259">
        <f>IFERROR(VLOOKUP($Q39,#REF!,17,0),0)</f>
        <v>0</v>
      </c>
      <c r="J39" s="259">
        <f>IFERROR(VLOOKUP($Q39,#REF!,17,0),0)</f>
        <v>0</v>
      </c>
      <c r="K39" s="259">
        <f>IFERROR(VLOOKUP($Q39,#REF!,17,0),0)</f>
        <v>0</v>
      </c>
      <c r="L39" s="259">
        <f>IFERROR(VLOOKUP($Q39,#REF!,17,0),0)</f>
        <v>0</v>
      </c>
      <c r="M39" s="259">
        <f>IFERROR(VLOOKUP($Q39,#REF!,17,0),0)</f>
        <v>0</v>
      </c>
      <c r="N39" s="259">
        <f>IFERROR(VLOOKUP($Q39,#REF!,17,0),0)</f>
        <v>0</v>
      </c>
      <c r="O39" s="259">
        <f>IFERROR(VLOOKUP($Q39,#REF!,17,0),0)</f>
        <v>0</v>
      </c>
      <c r="P39" s="259">
        <f>IFERROR(VLOOKUP($Q39,#REF!,17,0),0)</f>
        <v>0</v>
      </c>
      <c r="Q39" s="5" t="str">
        <f>CONCATENATE(LOWER(B39)," ",LOWER(C39))</f>
        <v xml:space="preserve"> </v>
      </c>
      <c r="R39" s="15"/>
    </row>
    <row r="40" spans="1:18" x14ac:dyDescent="0.4">
      <c r="A40" s="13"/>
      <c r="B40" s="22"/>
      <c r="C40" s="22"/>
      <c r="D40" s="23"/>
      <c r="E40" s="24"/>
      <c r="F40" s="4"/>
      <c r="G40" s="4"/>
      <c r="H40" s="4"/>
      <c r="I40" s="4"/>
      <c r="J40" s="4"/>
      <c r="K40" s="4"/>
      <c r="L40" s="4"/>
      <c r="M40" s="4"/>
      <c r="N40" s="4"/>
      <c r="O40" s="4"/>
      <c r="P40" s="4"/>
      <c r="Q40" s="14"/>
      <c r="R40" s="15"/>
    </row>
    <row r="41" spans="1:18" ht="13.5" thickBot="1" x14ac:dyDescent="0.45">
      <c r="A41" s="260" t="s">
        <v>20</v>
      </c>
      <c r="B41" s="261"/>
      <c r="C41" s="261"/>
      <c r="D41" s="262"/>
      <c r="E41" s="263"/>
      <c r="F41" s="264"/>
      <c r="G41" s="264"/>
      <c r="H41" s="264"/>
      <c r="I41" s="264"/>
      <c r="J41" s="264"/>
      <c r="K41" s="264"/>
      <c r="L41" s="264"/>
      <c r="M41" s="264"/>
      <c r="N41" s="264"/>
      <c r="O41" s="264"/>
      <c r="P41" s="264"/>
      <c r="Q41" s="14"/>
      <c r="R41" s="15"/>
    </row>
    <row r="42" spans="1:18" x14ac:dyDescent="0.4">
      <c r="A42" s="265">
        <v>1</v>
      </c>
      <c r="B42" s="266"/>
      <c r="C42" s="267"/>
      <c r="D42" s="262" t="s">
        <v>39</v>
      </c>
      <c r="E42" s="268">
        <f>SUM(F42:P42) - SMALL(F42:P42,2) - MIN(F42:P42)</f>
        <v>0</v>
      </c>
      <c r="F42" s="269">
        <f>IFERROR(VLOOKUP($Q42,'Rd1 PI'!$C$2:$AE$24,19,0),0)</f>
        <v>0</v>
      </c>
      <c r="G42" s="264">
        <f>IFERROR(VLOOKUP($Q42,#REF!,17,0),0)</f>
        <v>0</v>
      </c>
      <c r="H42" s="264">
        <f>IFERROR(VLOOKUP($Q42,#REF!,17,0),0)</f>
        <v>0</v>
      </c>
      <c r="I42" s="264">
        <f>IFERROR(VLOOKUP($Q42,#REF!,17,0),0)</f>
        <v>0</v>
      </c>
      <c r="J42" s="264">
        <f>IFERROR(VLOOKUP($Q42,#REF!,17,0),0)</f>
        <v>0</v>
      </c>
      <c r="K42" s="264">
        <f>IFERROR(VLOOKUP($Q42,#REF!,17,0),0)</f>
        <v>0</v>
      </c>
      <c r="L42" s="264">
        <f>IFERROR(VLOOKUP($Q42,#REF!,17,0),0)</f>
        <v>0</v>
      </c>
      <c r="M42" s="264">
        <f>IFERROR(VLOOKUP($Q42,#REF!,17,0),0)</f>
        <v>0</v>
      </c>
      <c r="N42" s="264">
        <f>IFERROR(VLOOKUP($Q42,#REF!,17,0),0)</f>
        <v>0</v>
      </c>
      <c r="O42" s="264">
        <f>IFERROR(VLOOKUP($Q42,#REF!,17,0),0)</f>
        <v>0</v>
      </c>
      <c r="P42" s="264">
        <f>IFERROR(VLOOKUP($Q42,#REF!,17,0),0)</f>
        <v>0</v>
      </c>
      <c r="Q42" s="5" t="str">
        <f>CONCATENATE(LOWER(B42)," ",LOWER(C42))</f>
        <v xml:space="preserve"> </v>
      </c>
      <c r="R42" s="15"/>
    </row>
    <row r="43" spans="1:18" x14ac:dyDescent="0.4">
      <c r="A43" s="265">
        <v>2</v>
      </c>
      <c r="B43" s="267"/>
      <c r="C43" s="267"/>
      <c r="D43" s="262" t="s">
        <v>39</v>
      </c>
      <c r="E43" s="270">
        <f>SUM(F43:P43) - SMALL(F43:P43,2) - MIN(F43:P43)</f>
        <v>0</v>
      </c>
      <c r="F43" s="269">
        <f>IFERROR(VLOOKUP($Q43,'Rd1 PI'!$C$2:$AE$24,19,0),0)</f>
        <v>0</v>
      </c>
      <c r="G43" s="264">
        <f>IFERROR(VLOOKUP($Q43,#REF!,17,0),0)</f>
        <v>0</v>
      </c>
      <c r="H43" s="264">
        <f>IFERROR(VLOOKUP($Q43,#REF!,17,0),0)</f>
        <v>0</v>
      </c>
      <c r="I43" s="264">
        <f>IFERROR(VLOOKUP($Q43,#REF!,17,0),0)</f>
        <v>0</v>
      </c>
      <c r="J43" s="264">
        <f>IFERROR(VLOOKUP($Q43,#REF!,17,0),0)</f>
        <v>0</v>
      </c>
      <c r="K43" s="264">
        <f>IFERROR(VLOOKUP($Q43,#REF!,17,0),0)</f>
        <v>0</v>
      </c>
      <c r="L43" s="264">
        <f>IFERROR(VLOOKUP($Q43,#REF!,17,0),0)</f>
        <v>0</v>
      </c>
      <c r="M43" s="264">
        <f>IFERROR(VLOOKUP($Q43,#REF!,17,0),0)</f>
        <v>0</v>
      </c>
      <c r="N43" s="264">
        <f>IFERROR(VLOOKUP($Q43,#REF!,17,0),0)</f>
        <v>0</v>
      </c>
      <c r="O43" s="264">
        <f>IFERROR(VLOOKUP($Q43,#REF!,17,0),0)</f>
        <v>0</v>
      </c>
      <c r="P43" s="264">
        <f>IFERROR(VLOOKUP($Q43,#REF!,17,0),0)</f>
        <v>0</v>
      </c>
      <c r="Q43" s="5" t="str">
        <f>CONCATENATE(LOWER(B43)," ",LOWER(C43))</f>
        <v xml:space="preserve"> </v>
      </c>
      <c r="R43" s="15"/>
    </row>
    <row r="44" spans="1:18" x14ac:dyDescent="0.4">
      <c r="A44" s="265">
        <v>3</v>
      </c>
      <c r="B44" s="271"/>
      <c r="C44" s="271"/>
      <c r="D44" s="262" t="s">
        <v>39</v>
      </c>
      <c r="E44" s="270">
        <f>SUM(F44:P44) - SMALL(F44:P44,2) - MIN(F44:P44)</f>
        <v>0</v>
      </c>
      <c r="F44" s="269">
        <f>IFERROR(VLOOKUP($Q44,'Rd1 PI'!$C$2:$AE$24,19,0),0)</f>
        <v>0</v>
      </c>
      <c r="G44" s="264">
        <f>IFERROR(VLOOKUP($Q44,#REF!,17,0),0)</f>
        <v>0</v>
      </c>
      <c r="H44" s="264">
        <f>IFERROR(VLOOKUP($Q44,#REF!,17,0),0)</f>
        <v>0</v>
      </c>
      <c r="I44" s="264">
        <f>IFERROR(VLOOKUP($Q44,#REF!,17,0),0)</f>
        <v>0</v>
      </c>
      <c r="J44" s="264">
        <f>IFERROR(VLOOKUP($Q44,#REF!,17,0),0)</f>
        <v>0</v>
      </c>
      <c r="K44" s="264">
        <f>IFERROR(VLOOKUP($Q44,#REF!,17,0),0)</f>
        <v>0</v>
      </c>
      <c r="L44" s="264">
        <f>IFERROR(VLOOKUP($Q44,#REF!,17,0),0)</f>
        <v>0</v>
      </c>
      <c r="M44" s="264">
        <f>IFERROR(VLOOKUP($Q44,#REF!,17,0),0)</f>
        <v>0</v>
      </c>
      <c r="N44" s="264">
        <f>IFERROR(VLOOKUP($Q44,#REF!,17,0),0)</f>
        <v>0</v>
      </c>
      <c r="O44" s="264">
        <f>IFERROR(VLOOKUP($Q44,#REF!,17,0),0)</f>
        <v>0</v>
      </c>
      <c r="P44" s="264">
        <f>IFERROR(VLOOKUP($Q44,#REF!,17,0),0)</f>
        <v>0</v>
      </c>
      <c r="Q44" s="5" t="str">
        <f>CONCATENATE(LOWER(B44)," ",LOWER(C44))</f>
        <v xml:space="preserve"> </v>
      </c>
      <c r="R44" s="15"/>
    </row>
    <row r="45" spans="1:18" x14ac:dyDescent="0.4">
      <c r="A45" s="265">
        <v>4</v>
      </c>
      <c r="B45" s="272"/>
      <c r="C45" s="272"/>
      <c r="D45" s="262" t="s">
        <v>39</v>
      </c>
      <c r="E45" s="270">
        <f>SUM(F45:P45) - SMALL(F45:P45,2) - MIN(F45:P45)</f>
        <v>0</v>
      </c>
      <c r="F45" s="269">
        <f>IFERROR(VLOOKUP($Q45,'Rd1 PI'!$C$2:$AE$24,19,0),0)</f>
        <v>0</v>
      </c>
      <c r="G45" s="264">
        <f>IFERROR(VLOOKUP($Q45,#REF!,17,0),0)</f>
        <v>0</v>
      </c>
      <c r="H45" s="264">
        <f>IFERROR(VLOOKUP($Q45,#REF!,17,0),0)</f>
        <v>0</v>
      </c>
      <c r="I45" s="264">
        <f>IFERROR(VLOOKUP($Q45,#REF!,17,0),0)</f>
        <v>0</v>
      </c>
      <c r="J45" s="264">
        <f>IFERROR(VLOOKUP($Q45,#REF!,17,0),0)</f>
        <v>0</v>
      </c>
      <c r="K45" s="264">
        <f>IFERROR(VLOOKUP($Q45,#REF!,17,0),0)</f>
        <v>0</v>
      </c>
      <c r="L45" s="264">
        <f>IFERROR(VLOOKUP($Q45,#REF!,17,0),0)</f>
        <v>0</v>
      </c>
      <c r="M45" s="264">
        <f>IFERROR(VLOOKUP($Q45,#REF!,17,0),0)</f>
        <v>0</v>
      </c>
      <c r="N45" s="264">
        <f>IFERROR(VLOOKUP($Q45,#REF!,17,0),0)</f>
        <v>0</v>
      </c>
      <c r="O45" s="264">
        <f>IFERROR(VLOOKUP($Q45,#REF!,17,0),0)</f>
        <v>0</v>
      </c>
      <c r="P45" s="264">
        <f>IFERROR(VLOOKUP($Q45,#REF!,17,0),0)</f>
        <v>0</v>
      </c>
      <c r="Q45" s="5" t="str">
        <f>CONCATENATE(LOWER(B45)," ",LOWER(C45))</f>
        <v xml:space="preserve"> </v>
      </c>
      <c r="R45" s="15"/>
    </row>
    <row r="46" spans="1:18" ht="13.5" thickBot="1" x14ac:dyDescent="0.45">
      <c r="A46" s="265">
        <v>5</v>
      </c>
      <c r="B46" s="271"/>
      <c r="C46" s="271"/>
      <c r="D46" s="262" t="s">
        <v>39</v>
      </c>
      <c r="E46" s="273">
        <f>SUM(F46:P46) - SMALL(F46:P46,2) - MIN(F46:P46)</f>
        <v>0</v>
      </c>
      <c r="F46" s="269">
        <f>IFERROR(VLOOKUP($Q46,'Rd1 PI'!$C$2:$AE$24,19,0),0)</f>
        <v>0</v>
      </c>
      <c r="G46" s="264">
        <f>IFERROR(VLOOKUP($Q46,#REF!,17,0),0)</f>
        <v>0</v>
      </c>
      <c r="H46" s="264">
        <f>IFERROR(VLOOKUP($Q46,#REF!,17,0),0)</f>
        <v>0</v>
      </c>
      <c r="I46" s="264">
        <f>IFERROR(VLOOKUP($Q46,#REF!,17,0),0)</f>
        <v>0</v>
      </c>
      <c r="J46" s="264">
        <f>IFERROR(VLOOKUP($Q46,#REF!,17,0),0)</f>
        <v>0</v>
      </c>
      <c r="K46" s="264">
        <f>IFERROR(VLOOKUP($Q46,#REF!,17,0),0)</f>
        <v>0</v>
      </c>
      <c r="L46" s="264">
        <f>IFERROR(VLOOKUP($Q46,#REF!,17,0),0)</f>
        <v>0</v>
      </c>
      <c r="M46" s="264">
        <f>IFERROR(VLOOKUP($Q46,#REF!,17,0),0)</f>
        <v>0</v>
      </c>
      <c r="N46" s="264">
        <f>IFERROR(VLOOKUP($Q46,#REF!,17,0),0)</f>
        <v>0</v>
      </c>
      <c r="O46" s="264">
        <f>IFERROR(VLOOKUP($Q46,#REF!,17,0),0)</f>
        <v>0</v>
      </c>
      <c r="P46" s="264">
        <f>IFERROR(VLOOKUP($Q46,#REF!,17,0),0)</f>
        <v>0</v>
      </c>
      <c r="Q46" s="5" t="str">
        <f>CONCATENATE(LOWER(B46)," ",LOWER(C46))</f>
        <v xml:space="preserve"> </v>
      </c>
      <c r="R46" s="15"/>
    </row>
    <row r="47" spans="1:18" x14ac:dyDescent="0.4">
      <c r="A47" s="13"/>
      <c r="B47" s="22"/>
      <c r="C47" s="22"/>
      <c r="D47" s="23"/>
      <c r="E47" s="24"/>
      <c r="F47" s="4"/>
      <c r="G47" s="4"/>
      <c r="H47" s="4"/>
      <c r="I47" s="4"/>
      <c r="J47" s="4"/>
      <c r="K47" s="4"/>
      <c r="L47" s="4"/>
      <c r="M47" s="4"/>
      <c r="N47" s="4"/>
      <c r="O47" s="4"/>
      <c r="P47" s="4"/>
      <c r="Q47" s="14"/>
      <c r="R47" s="15"/>
    </row>
    <row r="48" spans="1:18" s="5" customFormat="1" ht="13.5" thickBot="1" x14ac:dyDescent="0.45">
      <c r="A48" s="274" t="s">
        <v>18</v>
      </c>
      <c r="B48" s="275"/>
      <c r="C48" s="275"/>
      <c r="D48" s="276"/>
      <c r="E48" s="277"/>
      <c r="F48" s="278"/>
      <c r="G48" s="278"/>
      <c r="H48" s="278"/>
      <c r="I48" s="278"/>
      <c r="J48" s="278"/>
      <c r="K48" s="278"/>
      <c r="L48" s="278"/>
      <c r="M48" s="278"/>
      <c r="N48" s="278"/>
      <c r="O48" s="278"/>
      <c r="P48" s="278"/>
    </row>
    <row r="49" spans="1:18" s="5" customFormat="1" x14ac:dyDescent="0.4">
      <c r="A49" s="279">
        <v>1</v>
      </c>
      <c r="B49" s="280"/>
      <c r="C49" s="280"/>
      <c r="D49" s="281" t="s">
        <v>22</v>
      </c>
      <c r="E49" s="282">
        <f>SUM(F49:P49) - SMALL(F49:P49,2) - MIN(F49:P49)</f>
        <v>0</v>
      </c>
      <c r="F49" s="283">
        <f>IFERROR(VLOOKUP($Q49,'Rd1 PI'!$C$2:$AE$24,19,0),0)</f>
        <v>0</v>
      </c>
      <c r="G49" s="278">
        <f>IFERROR(VLOOKUP($Q49,#REF!,17,0),0)</f>
        <v>0</v>
      </c>
      <c r="H49" s="278">
        <f>IFERROR(VLOOKUP($Q49,#REF!,17,0),0)</f>
        <v>0</v>
      </c>
      <c r="I49" s="278">
        <f>IFERROR(VLOOKUP($Q49,#REF!,17,0),0)</f>
        <v>0</v>
      </c>
      <c r="J49" s="278">
        <f>IFERROR(VLOOKUP($Q49,#REF!,17,0),0)</f>
        <v>0</v>
      </c>
      <c r="K49" s="278">
        <f>IFERROR(VLOOKUP($Q49,#REF!,17,0),0)</f>
        <v>0</v>
      </c>
      <c r="L49" s="278">
        <f>IFERROR(VLOOKUP($Q49,#REF!,17,0),0)</f>
        <v>0</v>
      </c>
      <c r="M49" s="278">
        <f>IFERROR(VLOOKUP($Q49,#REF!,17,0),0)</f>
        <v>0</v>
      </c>
      <c r="N49" s="278">
        <f>IFERROR(VLOOKUP($Q49,#REF!,17,0),0)</f>
        <v>0</v>
      </c>
      <c r="O49" s="278">
        <f>IFERROR(VLOOKUP($Q49,#REF!,17,0),0)</f>
        <v>0</v>
      </c>
      <c r="P49" s="278">
        <f>IFERROR(VLOOKUP($Q49,#REF!,17,0),0)</f>
        <v>0</v>
      </c>
      <c r="Q49" s="5" t="str">
        <f>CONCATENATE(LOWER(B49)," ",LOWER(C49))</f>
        <v xml:space="preserve"> </v>
      </c>
    </row>
    <row r="50" spans="1:18" s="5" customFormat="1" x14ac:dyDescent="0.4">
      <c r="A50" s="279">
        <v>2</v>
      </c>
      <c r="B50" s="280"/>
      <c r="C50" s="280"/>
      <c r="D50" s="281" t="s">
        <v>22</v>
      </c>
      <c r="E50" s="284">
        <f>SUM(F50:P50) - SMALL(F50:P50,2) - MIN(F50:P50)</f>
        <v>0</v>
      </c>
      <c r="F50" s="283">
        <f>IFERROR(VLOOKUP($Q50,'Rd1 PI'!$C$2:$AE$24,19,0),0)</f>
        <v>0</v>
      </c>
      <c r="G50" s="278">
        <f>IFERROR(VLOOKUP($Q50,#REF!,17,0),0)</f>
        <v>0</v>
      </c>
      <c r="H50" s="278">
        <f>IFERROR(VLOOKUP($Q50,#REF!,17,0),0)</f>
        <v>0</v>
      </c>
      <c r="I50" s="278">
        <f>IFERROR(VLOOKUP($Q50,#REF!,17,0),0)</f>
        <v>0</v>
      </c>
      <c r="J50" s="278">
        <f>IFERROR(VLOOKUP($Q50,#REF!,17,0),0)</f>
        <v>0</v>
      </c>
      <c r="K50" s="278">
        <f>IFERROR(VLOOKUP($Q50,#REF!,17,0),0)</f>
        <v>0</v>
      </c>
      <c r="L50" s="278">
        <f>IFERROR(VLOOKUP($Q50,#REF!,17,0),0)</f>
        <v>0</v>
      </c>
      <c r="M50" s="278">
        <f>IFERROR(VLOOKUP($Q50,#REF!,17,0),0)</f>
        <v>0</v>
      </c>
      <c r="N50" s="278">
        <f>IFERROR(VLOOKUP($Q50,#REF!,17,0),0)</f>
        <v>0</v>
      </c>
      <c r="O50" s="278">
        <f>IFERROR(VLOOKUP($Q50,#REF!,17,0),0)</f>
        <v>0</v>
      </c>
      <c r="P50" s="278">
        <f>IFERROR(VLOOKUP($Q50,#REF!,17,0),0)</f>
        <v>0</v>
      </c>
      <c r="Q50" s="5" t="str">
        <f>CONCATENATE(LOWER(B50)," ",LOWER(C50))</f>
        <v xml:space="preserve"> </v>
      </c>
    </row>
    <row r="51" spans="1:18" s="5" customFormat="1" x14ac:dyDescent="0.4">
      <c r="A51" s="279">
        <v>3</v>
      </c>
      <c r="B51" s="280"/>
      <c r="C51" s="280"/>
      <c r="D51" s="281" t="s">
        <v>22</v>
      </c>
      <c r="E51" s="284">
        <f>SUM(F51:P51) - SMALL(F51:P51,2) - MIN(F51:P51)</f>
        <v>0</v>
      </c>
      <c r="F51" s="283">
        <f>IFERROR(VLOOKUP($Q51,'Rd1 PI'!$C$2:$AE$24,19,0),0)</f>
        <v>0</v>
      </c>
      <c r="G51" s="278">
        <f>IFERROR(VLOOKUP($Q51,#REF!,17,0),0)</f>
        <v>0</v>
      </c>
      <c r="H51" s="278">
        <f>IFERROR(VLOOKUP($Q51,#REF!,17,0),0)</f>
        <v>0</v>
      </c>
      <c r="I51" s="278">
        <f>IFERROR(VLOOKUP($Q51,#REF!,17,0),0)</f>
        <v>0</v>
      </c>
      <c r="J51" s="278">
        <f>IFERROR(VLOOKUP($Q51,#REF!,17,0),0)</f>
        <v>0</v>
      </c>
      <c r="K51" s="278">
        <f>IFERROR(VLOOKUP($Q51,#REF!,17,0),0)</f>
        <v>0</v>
      </c>
      <c r="L51" s="278">
        <f>IFERROR(VLOOKUP($Q51,#REF!,17,0),0)</f>
        <v>0</v>
      </c>
      <c r="M51" s="278">
        <f>IFERROR(VLOOKUP($Q51,#REF!,17,0),0)</f>
        <v>0</v>
      </c>
      <c r="N51" s="278">
        <f>IFERROR(VLOOKUP($Q51,#REF!,17,0),0)</f>
        <v>0</v>
      </c>
      <c r="O51" s="278">
        <f>IFERROR(VLOOKUP($Q51,#REF!,17,0),0)</f>
        <v>0</v>
      </c>
      <c r="P51" s="278">
        <f>IFERROR(VLOOKUP($Q51,#REF!,17,0),0)</f>
        <v>0</v>
      </c>
      <c r="Q51" s="5" t="str">
        <f>CONCATENATE(LOWER(B51)," ",LOWER(C51))</f>
        <v xml:space="preserve"> </v>
      </c>
    </row>
    <row r="52" spans="1:18" s="5" customFormat="1" x14ac:dyDescent="0.4">
      <c r="A52" s="279">
        <v>4</v>
      </c>
      <c r="B52" s="285"/>
      <c r="C52" s="285"/>
      <c r="D52" s="281" t="s">
        <v>22</v>
      </c>
      <c r="E52" s="284">
        <f>SUM(F52:P52) - SMALL(F52:P52,2) - MIN(F52:P52)</f>
        <v>0</v>
      </c>
      <c r="F52" s="283">
        <f>IFERROR(VLOOKUP($Q52,'Rd1 PI'!$C$2:$AE$24,19,0),0)</f>
        <v>0</v>
      </c>
      <c r="G52" s="278">
        <f>IFERROR(VLOOKUP($Q52,#REF!,17,0),0)</f>
        <v>0</v>
      </c>
      <c r="H52" s="278">
        <f>IFERROR(VLOOKUP($Q52,#REF!,17,0),0)</f>
        <v>0</v>
      </c>
      <c r="I52" s="278">
        <f>IFERROR(VLOOKUP($Q52,#REF!,17,0),0)</f>
        <v>0</v>
      </c>
      <c r="J52" s="278">
        <f>IFERROR(VLOOKUP($Q52,#REF!,17,0),0)</f>
        <v>0</v>
      </c>
      <c r="K52" s="278">
        <f>IFERROR(VLOOKUP($Q52,#REF!,17,0),0)</f>
        <v>0</v>
      </c>
      <c r="L52" s="278">
        <f>IFERROR(VLOOKUP($Q52,#REF!,17,0),0)</f>
        <v>0</v>
      </c>
      <c r="M52" s="278">
        <f>IFERROR(VLOOKUP($Q52,#REF!,17,0),0)</f>
        <v>0</v>
      </c>
      <c r="N52" s="278">
        <f>IFERROR(VLOOKUP($Q52,#REF!,17,0),0)</f>
        <v>0</v>
      </c>
      <c r="O52" s="278">
        <f>IFERROR(VLOOKUP($Q52,#REF!,17,0),0)</f>
        <v>0</v>
      </c>
      <c r="P52" s="278">
        <f>IFERROR(VLOOKUP($Q52,#REF!,17,0),0)</f>
        <v>0</v>
      </c>
      <c r="Q52" s="5" t="str">
        <f>CONCATENATE(LOWER(B52)," ",LOWER(C52))</f>
        <v xml:space="preserve"> </v>
      </c>
      <c r="R52" s="15"/>
    </row>
    <row r="53" spans="1:18" s="5" customFormat="1" ht="13.5" thickBot="1" x14ac:dyDescent="0.45">
      <c r="A53" s="286">
        <v>5</v>
      </c>
      <c r="B53" s="285"/>
      <c r="C53" s="285"/>
      <c r="D53" s="281" t="s">
        <v>22</v>
      </c>
      <c r="E53" s="287">
        <f>SUM(F53:P53) - SMALL(F53:P53,2) - MIN(F53:P53)</f>
        <v>0</v>
      </c>
      <c r="F53" s="283">
        <f>IFERROR(VLOOKUP($Q53,'Rd1 PI'!$C$2:$AE$24,19,0),0)</f>
        <v>0</v>
      </c>
      <c r="G53" s="278">
        <f>IFERROR(VLOOKUP($Q53,#REF!,17,0),0)</f>
        <v>0</v>
      </c>
      <c r="H53" s="278">
        <f>IFERROR(VLOOKUP($Q53,#REF!,17,0),0)</f>
        <v>0</v>
      </c>
      <c r="I53" s="278">
        <f>IFERROR(VLOOKUP($Q53,#REF!,17,0),0)</f>
        <v>0</v>
      </c>
      <c r="J53" s="278">
        <f>IFERROR(VLOOKUP($Q53,#REF!,17,0),0)</f>
        <v>0</v>
      </c>
      <c r="K53" s="278">
        <f>IFERROR(VLOOKUP($Q53,#REF!,17,0),0)</f>
        <v>0</v>
      </c>
      <c r="L53" s="278">
        <f>IFERROR(VLOOKUP($Q53,#REF!,17,0),0)</f>
        <v>0</v>
      </c>
      <c r="M53" s="278">
        <f>IFERROR(VLOOKUP($Q53,#REF!,17,0),0)</f>
        <v>0</v>
      </c>
      <c r="N53" s="278">
        <f>IFERROR(VLOOKUP($Q53,#REF!,17,0),0)</f>
        <v>0</v>
      </c>
      <c r="O53" s="278">
        <f>IFERROR(VLOOKUP($Q53,#REF!,17,0),0)</f>
        <v>0</v>
      </c>
      <c r="P53" s="278">
        <f>IFERROR(VLOOKUP($Q53,#REF!,17,0),0)</f>
        <v>0</v>
      </c>
      <c r="Q53" s="5" t="str">
        <f>CONCATENATE(LOWER(B53)," ",LOWER(C53))</f>
        <v xml:space="preserve"> </v>
      </c>
      <c r="R53" s="15"/>
    </row>
    <row r="54" spans="1:18" s="5" customFormat="1" x14ac:dyDescent="0.4">
      <c r="A54" s="13"/>
      <c r="B54" s="22"/>
      <c r="C54" s="22"/>
      <c r="D54" s="4"/>
      <c r="E54" s="24"/>
      <c r="F54" s="4"/>
      <c r="G54" s="4"/>
      <c r="H54" s="4"/>
      <c r="I54" s="4"/>
      <c r="J54" s="4"/>
      <c r="K54" s="4"/>
      <c r="L54" s="4"/>
      <c r="M54" s="4"/>
      <c r="N54" s="4"/>
      <c r="O54" s="4"/>
      <c r="P54" s="4"/>
      <c r="Q54" s="14"/>
      <c r="R54" s="15"/>
    </row>
    <row r="55" spans="1:18" s="5" customFormat="1" ht="13.5" thickBot="1" x14ac:dyDescent="0.45">
      <c r="A55" s="99" t="s">
        <v>19</v>
      </c>
      <c r="B55" s="100"/>
      <c r="C55" s="100"/>
      <c r="D55" s="96"/>
      <c r="E55" s="288"/>
      <c r="F55" s="289"/>
      <c r="G55" s="289"/>
      <c r="H55" s="289"/>
      <c r="I55" s="289"/>
      <c r="J55" s="289"/>
      <c r="K55" s="289"/>
      <c r="L55" s="289"/>
      <c r="M55" s="289"/>
      <c r="N55" s="289"/>
      <c r="O55" s="289"/>
      <c r="P55" s="289"/>
    </row>
    <row r="56" spans="1:18" s="5" customFormat="1" x14ac:dyDescent="0.4">
      <c r="A56" s="290">
        <v>1</v>
      </c>
      <c r="B56" s="106" t="s">
        <v>76</v>
      </c>
      <c r="C56" s="106" t="s">
        <v>75</v>
      </c>
      <c r="D56" s="291" t="s">
        <v>21</v>
      </c>
      <c r="E56" s="88">
        <f>SUM(F56:P56) - SMALL(F56:P56,2) - MIN(F56:P56)</f>
        <v>100</v>
      </c>
      <c r="F56" s="340">
        <f>IFERROR(VLOOKUP($Q56,'Rd1 PI'!$C$2:$AE$24,19,0),0)</f>
        <v>100</v>
      </c>
      <c r="G56" s="289">
        <f>IFERROR(VLOOKUP($Q56,#REF!,17,0),0)</f>
        <v>0</v>
      </c>
      <c r="H56" s="289">
        <f>IFERROR(VLOOKUP($Q56,#REF!,17,0),0)</f>
        <v>0</v>
      </c>
      <c r="I56" s="289">
        <f>IFERROR(VLOOKUP($Q56,#REF!,17,0),0)</f>
        <v>0</v>
      </c>
      <c r="J56" s="289">
        <f>IFERROR(VLOOKUP($Q56,#REF!,17,0),0)</f>
        <v>0</v>
      </c>
      <c r="K56" s="289">
        <f>IFERROR(VLOOKUP($Q56,#REF!,17,0),0)</f>
        <v>0</v>
      </c>
      <c r="L56" s="289">
        <f>IFERROR(VLOOKUP($Q56,#REF!,17,0),0)</f>
        <v>0</v>
      </c>
      <c r="M56" s="289">
        <f>IFERROR(VLOOKUP($Q56,#REF!,17,0),0)</f>
        <v>0</v>
      </c>
      <c r="N56" s="289">
        <f>IFERROR(VLOOKUP($Q56,#REF!,17,0),0)</f>
        <v>0</v>
      </c>
      <c r="O56" s="289">
        <f>IFERROR(VLOOKUP($Q56,#REF!,17,0),0)</f>
        <v>0</v>
      </c>
      <c r="P56" s="289">
        <f>IFERROR(VLOOKUP($Q56,#REF!,17,0),0)</f>
        <v>0</v>
      </c>
      <c r="Q56" s="5" t="str">
        <f>CONCATENATE(LOWER(B56)," ",LOWER(C56))</f>
        <v>peter dannock</v>
      </c>
      <c r="R56" s="15"/>
    </row>
    <row r="57" spans="1:18" s="5" customFormat="1" x14ac:dyDescent="0.4">
      <c r="A57" s="290">
        <v>2</v>
      </c>
      <c r="B57" s="106"/>
      <c r="C57" s="106"/>
      <c r="D57" s="291" t="s">
        <v>21</v>
      </c>
      <c r="E57" s="89">
        <f>SUM(F57:P57) - SMALL(F57:P57,2) - MIN(F57:P57)</f>
        <v>0</v>
      </c>
      <c r="F57" s="340">
        <f>IFERROR(VLOOKUP($Q57,'Rd1 PI'!$C$2:$AE$24,19,0),0)</f>
        <v>0</v>
      </c>
      <c r="G57" s="289">
        <f>IFERROR(VLOOKUP($Q57,#REF!,17,0),0)</f>
        <v>0</v>
      </c>
      <c r="H57" s="289">
        <f>IFERROR(VLOOKUP($Q57,#REF!,17,0),0)</f>
        <v>0</v>
      </c>
      <c r="I57" s="289">
        <f>IFERROR(VLOOKUP($Q57,#REF!,17,0),0)</f>
        <v>0</v>
      </c>
      <c r="J57" s="289">
        <f>IFERROR(VLOOKUP($Q57,#REF!,17,0),0)</f>
        <v>0</v>
      </c>
      <c r="K57" s="289">
        <f>IFERROR(VLOOKUP($Q57,#REF!,17,0),0)</f>
        <v>0</v>
      </c>
      <c r="L57" s="289">
        <f>IFERROR(VLOOKUP($Q57,#REF!,17,0),0)</f>
        <v>0</v>
      </c>
      <c r="M57" s="289">
        <f>IFERROR(VLOOKUP($Q57,#REF!,17,0),0)</f>
        <v>0</v>
      </c>
      <c r="N57" s="289">
        <f>IFERROR(VLOOKUP($Q57,#REF!,17,0),0)</f>
        <v>0</v>
      </c>
      <c r="O57" s="289">
        <f>IFERROR(VLOOKUP($Q57,#REF!,17,0),0)</f>
        <v>0</v>
      </c>
      <c r="P57" s="289">
        <f>IFERROR(VLOOKUP($Q57,#REF!,17,0),0)</f>
        <v>0</v>
      </c>
      <c r="Q57" s="5" t="str">
        <f>CONCATENATE(LOWER(B57)," ",LOWER(C57))</f>
        <v xml:space="preserve"> </v>
      </c>
    </row>
    <row r="58" spans="1:18" s="5" customFormat="1" x14ac:dyDescent="0.4">
      <c r="A58" s="290">
        <v>3</v>
      </c>
      <c r="B58" s="106"/>
      <c r="C58" s="106"/>
      <c r="D58" s="291" t="s">
        <v>21</v>
      </c>
      <c r="E58" s="89">
        <f>SUM(F58:P58) - SMALL(F58:P58,2) - MIN(F58:P58)</f>
        <v>0</v>
      </c>
      <c r="F58" s="340">
        <f>IFERROR(VLOOKUP($Q58,'Rd1 PI'!$C$2:$AE$24,19,0),0)</f>
        <v>0</v>
      </c>
      <c r="G58" s="289">
        <f>IFERROR(VLOOKUP($Q58,#REF!,17,0),0)</f>
        <v>0</v>
      </c>
      <c r="H58" s="289">
        <f>IFERROR(VLOOKUP($Q58,#REF!,17,0),0)</f>
        <v>0</v>
      </c>
      <c r="I58" s="289">
        <f>IFERROR(VLOOKUP($Q58,#REF!,17,0),0)</f>
        <v>0</v>
      </c>
      <c r="J58" s="289">
        <f>IFERROR(VLOOKUP($Q58,#REF!,17,0),0)</f>
        <v>0</v>
      </c>
      <c r="K58" s="289">
        <f>IFERROR(VLOOKUP($Q58,#REF!,17,0),0)</f>
        <v>0</v>
      </c>
      <c r="L58" s="289">
        <f>IFERROR(VLOOKUP($Q58,#REF!,17,0),0)</f>
        <v>0</v>
      </c>
      <c r="M58" s="289">
        <f>IFERROR(VLOOKUP($Q58,#REF!,17,0),0)</f>
        <v>0</v>
      </c>
      <c r="N58" s="289">
        <f>IFERROR(VLOOKUP($Q58,#REF!,17,0),0)</f>
        <v>0</v>
      </c>
      <c r="O58" s="289">
        <f>IFERROR(VLOOKUP($Q58,#REF!,17,0),0)</f>
        <v>0</v>
      </c>
      <c r="P58" s="289">
        <f>IFERROR(VLOOKUP($Q58,#REF!,17,0),0)</f>
        <v>0</v>
      </c>
      <c r="Q58" s="5" t="str">
        <f>CONCATENATE(LOWER(B58)," ",LOWER(C58))</f>
        <v xml:space="preserve"> </v>
      </c>
    </row>
    <row r="59" spans="1:18" x14ac:dyDescent="0.4">
      <c r="A59" s="290">
        <v>4</v>
      </c>
      <c r="B59" s="106"/>
      <c r="C59" s="106"/>
      <c r="D59" s="291" t="s">
        <v>21</v>
      </c>
      <c r="E59" s="89">
        <f>SUM(F59:P59) - SMALL(F59:P59,2) - MIN(F59:P59)</f>
        <v>0</v>
      </c>
      <c r="F59" s="340">
        <f>IFERROR(VLOOKUP($Q59,'Rd1 PI'!$C$2:$AE$24,19,0),0)</f>
        <v>0</v>
      </c>
      <c r="G59" s="289">
        <f>IFERROR(VLOOKUP($Q59,#REF!,17,0),0)</f>
        <v>0</v>
      </c>
      <c r="H59" s="289">
        <f>IFERROR(VLOOKUP($Q59,#REF!,17,0),0)</f>
        <v>0</v>
      </c>
      <c r="I59" s="289">
        <f>IFERROR(VLOOKUP($Q59,#REF!,17,0),0)</f>
        <v>0</v>
      </c>
      <c r="J59" s="289">
        <f>IFERROR(VLOOKUP($Q59,#REF!,17,0),0)</f>
        <v>0</v>
      </c>
      <c r="K59" s="289">
        <f>IFERROR(VLOOKUP($Q59,#REF!,17,0),0)</f>
        <v>0</v>
      </c>
      <c r="L59" s="289">
        <f>IFERROR(VLOOKUP($Q59,#REF!,17,0),0)</f>
        <v>0</v>
      </c>
      <c r="M59" s="289">
        <f>IFERROR(VLOOKUP($Q59,#REF!,17,0),0)</f>
        <v>0</v>
      </c>
      <c r="N59" s="289">
        <f>IFERROR(VLOOKUP($Q59,#REF!,17,0),0)</f>
        <v>0</v>
      </c>
      <c r="O59" s="289">
        <f>IFERROR(VLOOKUP($Q59,#REF!,17,0),0)</f>
        <v>0</v>
      </c>
      <c r="P59" s="289">
        <f>IFERROR(VLOOKUP($Q59,#REF!,17,0),0)</f>
        <v>0</v>
      </c>
      <c r="Q59" s="5" t="str">
        <f>CONCATENATE(LOWER(B59)," ",LOWER(C59))</f>
        <v xml:space="preserve"> </v>
      </c>
      <c r="R59" s="5"/>
    </row>
    <row r="60" spans="1:18" ht="13.5" thickBot="1" x14ac:dyDescent="0.45">
      <c r="A60" s="90">
        <v>5</v>
      </c>
      <c r="B60" s="106"/>
      <c r="C60" s="106"/>
      <c r="D60" s="291" t="s">
        <v>21</v>
      </c>
      <c r="E60" s="91">
        <f>SUM(F60:P60) - SMALL(F60:P60,2) - MIN(F60:P60)</f>
        <v>0</v>
      </c>
      <c r="F60" s="340">
        <f>IFERROR(VLOOKUP($Q60,'Rd1 PI'!$C$2:$AE$24,19,0),0)</f>
        <v>0</v>
      </c>
      <c r="G60" s="289">
        <f>IFERROR(VLOOKUP($Q60,#REF!,17,0),0)</f>
        <v>0</v>
      </c>
      <c r="H60" s="289">
        <f>IFERROR(VLOOKUP($Q60,#REF!,17,0),0)</f>
        <v>0</v>
      </c>
      <c r="I60" s="289">
        <f>IFERROR(VLOOKUP($Q60,#REF!,17,0),0)</f>
        <v>0</v>
      </c>
      <c r="J60" s="289">
        <f>IFERROR(VLOOKUP($Q60,#REF!,17,0),0)</f>
        <v>0</v>
      </c>
      <c r="K60" s="289">
        <f>IFERROR(VLOOKUP($Q60,#REF!,17,0),0)</f>
        <v>0</v>
      </c>
      <c r="L60" s="289">
        <f>IFERROR(VLOOKUP($Q60,#REF!,17,0),0)</f>
        <v>0</v>
      </c>
      <c r="M60" s="289">
        <f>IFERROR(VLOOKUP($Q60,#REF!,17,0),0)</f>
        <v>0</v>
      </c>
      <c r="N60" s="289">
        <f>IFERROR(VLOOKUP($Q60,#REF!,17,0),0)</f>
        <v>0</v>
      </c>
      <c r="O60" s="289">
        <f>IFERROR(VLOOKUP($Q60,#REF!,17,0),0)</f>
        <v>0</v>
      </c>
      <c r="P60" s="289">
        <f>IFERROR(VLOOKUP($Q60,#REF!,17,0),0)</f>
        <v>0</v>
      </c>
      <c r="Q60" s="5" t="str">
        <f>CONCATENATE(LOWER(B60)," ",LOWER(C60))</f>
        <v xml:space="preserve"> </v>
      </c>
      <c r="R60" s="15"/>
    </row>
    <row r="61" spans="1:18" x14ac:dyDescent="0.4">
      <c r="A61" s="13"/>
      <c r="B61" s="22"/>
      <c r="C61" s="22"/>
      <c r="D61" s="4"/>
      <c r="E61" s="24"/>
      <c r="F61" s="4"/>
      <c r="G61" s="4"/>
      <c r="H61" s="4"/>
      <c r="I61" s="4"/>
      <c r="J61" s="4"/>
      <c r="K61" s="4"/>
      <c r="L61" s="4"/>
      <c r="M61" s="4"/>
      <c r="N61" s="4"/>
      <c r="O61" s="4"/>
      <c r="P61" s="4"/>
      <c r="Q61" s="14"/>
      <c r="R61" s="15"/>
    </row>
    <row r="62" spans="1:18" s="5" customFormat="1" ht="13.5" thickBot="1" x14ac:dyDescent="0.45">
      <c r="A62" s="292" t="s">
        <v>96</v>
      </c>
      <c r="B62" s="293"/>
      <c r="C62" s="293"/>
      <c r="D62" s="294"/>
      <c r="E62" s="295"/>
      <c r="F62" s="296"/>
      <c r="G62" s="296"/>
      <c r="H62" s="296"/>
      <c r="I62" s="296"/>
      <c r="J62" s="296"/>
      <c r="K62" s="296"/>
      <c r="L62" s="296"/>
      <c r="M62" s="296"/>
      <c r="N62" s="296"/>
      <c r="O62" s="296"/>
      <c r="P62" s="296"/>
    </row>
    <row r="63" spans="1:18" s="5" customFormat="1" x14ac:dyDescent="0.4">
      <c r="A63" s="297">
        <v>1</v>
      </c>
      <c r="B63" s="298" t="s">
        <v>89</v>
      </c>
      <c r="C63" s="298" t="s">
        <v>90</v>
      </c>
      <c r="D63" s="299" t="s">
        <v>85</v>
      </c>
      <c r="E63" s="300">
        <f>SUM(F63:P63) - SMALL(F63:P63,2) - MIN(F63:P63)</f>
        <v>100</v>
      </c>
      <c r="F63" s="301">
        <f>IFERROR(VLOOKUP($Q63,'Rd1 PI'!$C$2:$AE$24,19,0),0)</f>
        <v>100</v>
      </c>
      <c r="G63" s="296">
        <f>IFERROR(VLOOKUP($Q63,#REF!,17,0),0)</f>
        <v>0</v>
      </c>
      <c r="H63" s="296">
        <f>IFERROR(VLOOKUP($Q63,#REF!,17,0),0)</f>
        <v>0</v>
      </c>
      <c r="I63" s="296">
        <f>IFERROR(VLOOKUP($Q63,#REF!,17,0),0)</f>
        <v>0</v>
      </c>
      <c r="J63" s="296">
        <f>IFERROR(VLOOKUP($Q63,#REF!,17,0),0)</f>
        <v>0</v>
      </c>
      <c r="K63" s="296">
        <f>IFERROR(VLOOKUP($Q63,#REF!,17,0),0)</f>
        <v>0</v>
      </c>
      <c r="L63" s="296">
        <f>IFERROR(VLOOKUP($Q63,#REF!,17,0),0)</f>
        <v>0</v>
      </c>
      <c r="M63" s="296">
        <f>IFERROR(VLOOKUP($Q63,#REF!,17,0),0)</f>
        <v>0</v>
      </c>
      <c r="N63" s="296">
        <f>IFERROR(VLOOKUP($Q63,#REF!,17,0),0)</f>
        <v>0</v>
      </c>
      <c r="O63" s="296">
        <f>IFERROR(VLOOKUP($Q63,#REF!,17,0),0)</f>
        <v>0</v>
      </c>
      <c r="P63" s="296">
        <f>IFERROR(VLOOKUP($Q63,#REF!,17,0),0)</f>
        <v>0</v>
      </c>
      <c r="Q63" s="5" t="str">
        <f>CONCATENATE(LOWER(B63)," ",LOWER(C63))</f>
        <v>hung do</v>
      </c>
    </row>
    <row r="64" spans="1:18" s="5" customFormat="1" x14ac:dyDescent="0.4">
      <c r="A64" s="297">
        <v>2</v>
      </c>
      <c r="B64" s="298" t="s">
        <v>93</v>
      </c>
      <c r="C64" s="298" t="s">
        <v>94</v>
      </c>
      <c r="D64" s="299" t="s">
        <v>85</v>
      </c>
      <c r="E64" s="302">
        <f>SUM(F64:P64) - SMALL(F64:P64,2) - MIN(F64:P64)</f>
        <v>75</v>
      </c>
      <c r="F64" s="301">
        <f>IFERROR(VLOOKUP($Q64,'Rd1 PI'!$C$2:$AE$24,19,0),0)</f>
        <v>75</v>
      </c>
      <c r="G64" s="296">
        <f>IFERROR(VLOOKUP($Q64,#REF!,17,0),0)</f>
        <v>0</v>
      </c>
      <c r="H64" s="296">
        <f>IFERROR(VLOOKUP($Q64,#REF!,17,0),0)</f>
        <v>0</v>
      </c>
      <c r="I64" s="296">
        <f>IFERROR(VLOOKUP($Q64,#REF!,17,0),0)</f>
        <v>0</v>
      </c>
      <c r="J64" s="296">
        <f>IFERROR(VLOOKUP($Q64,#REF!,17,0),0)</f>
        <v>0</v>
      </c>
      <c r="K64" s="296">
        <f>IFERROR(VLOOKUP($Q64,#REF!,17,0),0)</f>
        <v>0</v>
      </c>
      <c r="L64" s="296">
        <f>IFERROR(VLOOKUP($Q64,#REF!,17,0),0)</f>
        <v>0</v>
      </c>
      <c r="M64" s="296">
        <f>IFERROR(VLOOKUP($Q64,#REF!,17,0),0)</f>
        <v>0</v>
      </c>
      <c r="N64" s="296">
        <f>IFERROR(VLOOKUP($Q64,#REF!,17,0),0)</f>
        <v>0</v>
      </c>
      <c r="O64" s="296">
        <f>IFERROR(VLOOKUP($Q64,#REF!,17,0),0)</f>
        <v>0</v>
      </c>
      <c r="P64" s="296">
        <f>IFERROR(VLOOKUP($Q64,#REF!,17,0),0)</f>
        <v>0</v>
      </c>
      <c r="Q64" s="5" t="str">
        <f>CONCATENATE(LOWER(B64)," ",LOWER(C64))</f>
        <v>craig girvan</v>
      </c>
    </row>
    <row r="65" spans="1:18" s="5" customFormat="1" x14ac:dyDescent="0.4">
      <c r="A65" s="297">
        <v>3</v>
      </c>
      <c r="B65" s="298"/>
      <c r="C65" s="298"/>
      <c r="D65" s="299" t="s">
        <v>85</v>
      </c>
      <c r="E65" s="302">
        <f>SUM(F65:P65) - SMALL(F65:P65,2) - MIN(F65:P65)</f>
        <v>0</v>
      </c>
      <c r="F65" s="301">
        <f>IFERROR(VLOOKUP($Q65,'Rd1 PI'!$C$2:$AE$24,19,0),0)</f>
        <v>0</v>
      </c>
      <c r="G65" s="296">
        <f>IFERROR(VLOOKUP($Q65,#REF!,17,0),0)</f>
        <v>0</v>
      </c>
      <c r="H65" s="296">
        <f>IFERROR(VLOOKUP($Q65,#REF!,17,0),0)</f>
        <v>0</v>
      </c>
      <c r="I65" s="296">
        <f>IFERROR(VLOOKUP($Q65,#REF!,17,0),0)</f>
        <v>0</v>
      </c>
      <c r="J65" s="296">
        <f>IFERROR(VLOOKUP($Q65,#REF!,17,0),0)</f>
        <v>0</v>
      </c>
      <c r="K65" s="296">
        <f>IFERROR(VLOOKUP($Q65,#REF!,17,0),0)</f>
        <v>0</v>
      </c>
      <c r="L65" s="296">
        <f>IFERROR(VLOOKUP($Q65,#REF!,17,0),0)</f>
        <v>0</v>
      </c>
      <c r="M65" s="296">
        <f>IFERROR(VLOOKUP($Q65,#REF!,17,0),0)</f>
        <v>0</v>
      </c>
      <c r="N65" s="296">
        <f>IFERROR(VLOOKUP($Q65,#REF!,17,0),0)</f>
        <v>0</v>
      </c>
      <c r="O65" s="296">
        <f>IFERROR(VLOOKUP($Q65,#REF!,17,0),0)</f>
        <v>0</v>
      </c>
      <c r="P65" s="296">
        <f>IFERROR(VLOOKUP($Q65,#REF!,17,0),0)</f>
        <v>0</v>
      </c>
      <c r="Q65" s="5" t="str">
        <f>CONCATENATE(LOWER(B65)," ",LOWER(C65))</f>
        <v xml:space="preserve"> </v>
      </c>
    </row>
    <row r="66" spans="1:18" s="5" customFormat="1" x14ac:dyDescent="0.4">
      <c r="A66" s="297">
        <v>4</v>
      </c>
      <c r="B66" s="303"/>
      <c r="C66" s="303"/>
      <c r="D66" s="299" t="s">
        <v>85</v>
      </c>
      <c r="E66" s="302">
        <f>SUM(F66:P66) - SMALL(F66:P66,2) - MIN(F66:P66)</f>
        <v>0</v>
      </c>
      <c r="F66" s="301">
        <f>IFERROR(VLOOKUP($Q66,'Rd1 PI'!$C$2:$AE$24,19,0),0)</f>
        <v>0</v>
      </c>
      <c r="G66" s="296">
        <f>IFERROR(VLOOKUP($Q66,#REF!,17,0),0)</f>
        <v>0</v>
      </c>
      <c r="H66" s="296">
        <f>IFERROR(VLOOKUP($Q66,#REF!,17,0),0)</f>
        <v>0</v>
      </c>
      <c r="I66" s="296">
        <f>IFERROR(VLOOKUP($Q66,#REF!,17,0),0)</f>
        <v>0</v>
      </c>
      <c r="J66" s="296">
        <f>IFERROR(VLOOKUP($Q66,#REF!,17,0),0)</f>
        <v>0</v>
      </c>
      <c r="K66" s="296">
        <f>IFERROR(VLOOKUP($Q66,#REF!,17,0),0)</f>
        <v>0</v>
      </c>
      <c r="L66" s="296">
        <f>IFERROR(VLOOKUP($Q66,#REF!,17,0),0)</f>
        <v>0</v>
      </c>
      <c r="M66" s="296">
        <f>IFERROR(VLOOKUP($Q66,#REF!,17,0),0)</f>
        <v>0</v>
      </c>
      <c r="N66" s="296">
        <f>IFERROR(VLOOKUP($Q66,#REF!,17,0),0)</f>
        <v>0</v>
      </c>
      <c r="O66" s="296">
        <f>IFERROR(VLOOKUP($Q66,#REF!,17,0),0)</f>
        <v>0</v>
      </c>
      <c r="P66" s="296">
        <f>IFERROR(VLOOKUP($Q66,#REF!,17,0),0)</f>
        <v>0</v>
      </c>
      <c r="Q66" s="5" t="str">
        <f>CONCATENATE(LOWER(B66)," ",LOWER(C66))</f>
        <v xml:space="preserve"> </v>
      </c>
      <c r="R66" s="15"/>
    </row>
    <row r="67" spans="1:18" s="5" customFormat="1" ht="13.5" thickBot="1" x14ac:dyDescent="0.45">
      <c r="A67" s="304">
        <v>5</v>
      </c>
      <c r="B67" s="303"/>
      <c r="C67" s="303"/>
      <c r="D67" s="299" t="s">
        <v>85</v>
      </c>
      <c r="E67" s="305">
        <f>SUM(F67:P67) - SMALL(F67:P67,2) - MIN(F67:P67)</f>
        <v>0</v>
      </c>
      <c r="F67" s="301">
        <f>IFERROR(VLOOKUP($Q67,'Rd1 PI'!$C$2:$AE$24,19,0),0)</f>
        <v>0</v>
      </c>
      <c r="G67" s="296">
        <f>IFERROR(VLOOKUP($Q67,#REF!,17,0),0)</f>
        <v>0</v>
      </c>
      <c r="H67" s="296">
        <f>IFERROR(VLOOKUP($Q67,#REF!,17,0),0)</f>
        <v>0</v>
      </c>
      <c r="I67" s="296">
        <f>IFERROR(VLOOKUP($Q67,#REF!,17,0),0)</f>
        <v>0</v>
      </c>
      <c r="J67" s="296">
        <f>IFERROR(VLOOKUP($Q67,#REF!,17,0),0)</f>
        <v>0</v>
      </c>
      <c r="K67" s="296">
        <f>IFERROR(VLOOKUP($Q67,#REF!,17,0),0)</f>
        <v>0</v>
      </c>
      <c r="L67" s="296">
        <f>IFERROR(VLOOKUP($Q67,#REF!,17,0),0)</f>
        <v>0</v>
      </c>
      <c r="M67" s="296">
        <f>IFERROR(VLOOKUP($Q67,#REF!,17,0),0)</f>
        <v>0</v>
      </c>
      <c r="N67" s="296">
        <f>IFERROR(VLOOKUP($Q67,#REF!,17,0),0)</f>
        <v>0</v>
      </c>
      <c r="O67" s="296">
        <f>IFERROR(VLOOKUP($Q67,#REF!,17,0),0)</f>
        <v>0</v>
      </c>
      <c r="P67" s="296">
        <f>IFERROR(VLOOKUP($Q67,#REF!,17,0),0)</f>
        <v>0</v>
      </c>
      <c r="Q67" s="5" t="str">
        <f>CONCATENATE(LOWER(B67)," ",LOWER(C67))</f>
        <v xml:space="preserve"> </v>
      </c>
      <c r="R67" s="15"/>
    </row>
    <row r="68" spans="1:18" s="5" customFormat="1" x14ac:dyDescent="0.4">
      <c r="A68" s="13"/>
      <c r="B68" s="22"/>
      <c r="C68" s="22"/>
      <c r="D68" s="4"/>
      <c r="E68" s="24"/>
      <c r="F68" s="4"/>
      <c r="G68" s="4"/>
      <c r="H68" s="4"/>
      <c r="I68" s="4"/>
      <c r="J68" s="4"/>
      <c r="K68" s="4"/>
      <c r="L68" s="4"/>
      <c r="M68" s="4"/>
      <c r="N68" s="4"/>
      <c r="O68" s="4"/>
      <c r="P68" s="4"/>
      <c r="Q68" s="14"/>
      <c r="R68" s="15"/>
    </row>
    <row r="69" spans="1:18" s="5" customFormat="1" ht="13.5" thickBot="1" x14ac:dyDescent="0.45">
      <c r="A69" s="306" t="s">
        <v>92</v>
      </c>
      <c r="B69" s="307"/>
      <c r="C69" s="307"/>
      <c r="D69" s="308"/>
      <c r="E69" s="309"/>
      <c r="F69" s="310"/>
      <c r="G69" s="310"/>
      <c r="H69" s="310"/>
      <c r="I69" s="310"/>
      <c r="J69" s="310"/>
      <c r="K69" s="310"/>
      <c r="L69" s="310"/>
      <c r="M69" s="310"/>
      <c r="N69" s="310"/>
      <c r="O69" s="310"/>
      <c r="P69" s="310"/>
    </row>
    <row r="70" spans="1:18" s="5" customFormat="1" x14ac:dyDescent="0.4">
      <c r="A70" s="311">
        <v>1</v>
      </c>
      <c r="B70" s="312" t="s">
        <v>95</v>
      </c>
      <c r="C70" s="312" t="s">
        <v>136</v>
      </c>
      <c r="D70" s="313" t="s">
        <v>86</v>
      </c>
      <c r="E70" s="314">
        <f>SUM(F70:P70) - SMALL(F70:P70,2) - MIN(F70:P70)</f>
        <v>100</v>
      </c>
      <c r="F70" s="341">
        <f>IFERROR(VLOOKUP($Q70,'Rd1 PI'!$C$2:$AE$24,19,0),0)</f>
        <v>100</v>
      </c>
      <c r="G70" s="310">
        <f>IFERROR(VLOOKUP($Q70,#REF!,17,0),0)</f>
        <v>0</v>
      </c>
      <c r="H70" s="310">
        <f>IFERROR(VLOOKUP($Q70,#REF!,17,0),0)</f>
        <v>0</v>
      </c>
      <c r="I70" s="310">
        <f>IFERROR(VLOOKUP($Q70,#REF!,17,0),0)</f>
        <v>0</v>
      </c>
      <c r="J70" s="310">
        <f>IFERROR(VLOOKUP($Q70,#REF!,17,0),0)</f>
        <v>0</v>
      </c>
      <c r="K70" s="310">
        <f>IFERROR(VLOOKUP($Q70,#REF!,17,0),0)</f>
        <v>0</v>
      </c>
      <c r="L70" s="310">
        <f>IFERROR(VLOOKUP($Q70,#REF!,17,0),0)</f>
        <v>0</v>
      </c>
      <c r="M70" s="310">
        <f>IFERROR(VLOOKUP($Q70,#REF!,17,0),0)</f>
        <v>0</v>
      </c>
      <c r="N70" s="310">
        <f>IFERROR(VLOOKUP($Q70,#REF!,17,0),0)</f>
        <v>0</v>
      </c>
      <c r="O70" s="310">
        <f>IFERROR(VLOOKUP($Q70,#REF!,17,0),0)</f>
        <v>0</v>
      </c>
      <c r="P70" s="310">
        <f>IFERROR(VLOOKUP($Q70,#REF!,17,0),0)</f>
        <v>0</v>
      </c>
      <c r="Q70" s="5" t="str">
        <f>CONCATENATE(LOWER(B70)," ",LOWER(C70))</f>
        <v>john mcbreen</v>
      </c>
      <c r="R70" s="15"/>
    </row>
    <row r="71" spans="1:18" s="5" customFormat="1" x14ac:dyDescent="0.4">
      <c r="A71" s="311">
        <v>2</v>
      </c>
      <c r="B71" s="312"/>
      <c r="C71" s="312"/>
      <c r="D71" s="313" t="s">
        <v>86</v>
      </c>
      <c r="E71" s="315">
        <f>SUM(F71:P71) - SMALL(F71:P71,2) - MIN(F71:P71)</f>
        <v>0</v>
      </c>
      <c r="F71" s="341">
        <f>IFERROR(VLOOKUP($Q71,'Rd1 PI'!$C$2:$AE$24,19,0),0)</f>
        <v>0</v>
      </c>
      <c r="G71" s="310">
        <f>IFERROR(VLOOKUP($Q71,#REF!,17,0),0)</f>
        <v>0</v>
      </c>
      <c r="H71" s="310">
        <f>IFERROR(VLOOKUP($Q71,#REF!,17,0),0)</f>
        <v>0</v>
      </c>
      <c r="I71" s="310">
        <f>IFERROR(VLOOKUP($Q71,#REF!,17,0),0)</f>
        <v>0</v>
      </c>
      <c r="J71" s="310">
        <f>IFERROR(VLOOKUP($Q71,#REF!,17,0),0)</f>
        <v>0</v>
      </c>
      <c r="K71" s="310">
        <f>IFERROR(VLOOKUP($Q71,#REF!,17,0),0)</f>
        <v>0</v>
      </c>
      <c r="L71" s="310">
        <f>IFERROR(VLOOKUP($Q71,#REF!,17,0),0)</f>
        <v>0</v>
      </c>
      <c r="M71" s="310">
        <f>IFERROR(VLOOKUP($Q71,#REF!,17,0),0)</f>
        <v>0</v>
      </c>
      <c r="N71" s="310">
        <f>IFERROR(VLOOKUP($Q71,#REF!,17,0),0)</f>
        <v>0</v>
      </c>
      <c r="O71" s="310">
        <f>IFERROR(VLOOKUP($Q71,#REF!,17,0),0)</f>
        <v>0</v>
      </c>
      <c r="P71" s="310">
        <f>IFERROR(VLOOKUP($Q71,#REF!,17,0),0)</f>
        <v>0</v>
      </c>
      <c r="Q71" s="5" t="str">
        <f>CONCATENATE(LOWER(B71)," ",LOWER(C71))</f>
        <v xml:space="preserve"> </v>
      </c>
    </row>
    <row r="72" spans="1:18" s="5" customFormat="1" x14ac:dyDescent="0.4">
      <c r="A72" s="311">
        <v>3</v>
      </c>
      <c r="B72" s="312"/>
      <c r="C72" s="312"/>
      <c r="D72" s="313" t="s">
        <v>86</v>
      </c>
      <c r="E72" s="315">
        <f>SUM(F72:P72) - SMALL(F72:P72,2) - MIN(F72:P72)</f>
        <v>0</v>
      </c>
      <c r="F72" s="341">
        <f>IFERROR(VLOOKUP($Q72,'Rd1 PI'!$C$2:$AE$24,19,0),0)</f>
        <v>0</v>
      </c>
      <c r="G72" s="310">
        <f>IFERROR(VLOOKUP($Q72,#REF!,17,0),0)</f>
        <v>0</v>
      </c>
      <c r="H72" s="310">
        <f>IFERROR(VLOOKUP($Q72,#REF!,17,0),0)</f>
        <v>0</v>
      </c>
      <c r="I72" s="310">
        <f>IFERROR(VLOOKUP($Q72,#REF!,17,0),0)</f>
        <v>0</v>
      </c>
      <c r="J72" s="310">
        <f>IFERROR(VLOOKUP($Q72,#REF!,17,0),0)</f>
        <v>0</v>
      </c>
      <c r="K72" s="310">
        <f>IFERROR(VLOOKUP($Q72,#REF!,17,0),0)</f>
        <v>0</v>
      </c>
      <c r="L72" s="310">
        <f>IFERROR(VLOOKUP($Q72,#REF!,17,0),0)</f>
        <v>0</v>
      </c>
      <c r="M72" s="310">
        <f>IFERROR(VLOOKUP($Q72,#REF!,17,0),0)</f>
        <v>0</v>
      </c>
      <c r="N72" s="310">
        <f>IFERROR(VLOOKUP($Q72,#REF!,17,0),0)</f>
        <v>0</v>
      </c>
      <c r="O72" s="310">
        <f>IFERROR(VLOOKUP($Q72,#REF!,17,0),0)</f>
        <v>0</v>
      </c>
      <c r="P72" s="310">
        <f>IFERROR(VLOOKUP($Q72,#REF!,17,0),0)</f>
        <v>0</v>
      </c>
      <c r="Q72" s="5" t="str">
        <f>CONCATENATE(LOWER(B72)," ",LOWER(C72))</f>
        <v xml:space="preserve"> </v>
      </c>
    </row>
    <row r="73" spans="1:18" x14ac:dyDescent="0.4">
      <c r="A73" s="311">
        <v>4</v>
      </c>
      <c r="B73" s="312"/>
      <c r="C73" s="312"/>
      <c r="D73" s="313" t="s">
        <v>86</v>
      </c>
      <c r="E73" s="315">
        <f>SUM(F73:P73) - SMALL(F73:P73,2) - MIN(F73:P73)</f>
        <v>0</v>
      </c>
      <c r="F73" s="341">
        <f>IFERROR(VLOOKUP($Q73,'Rd1 PI'!$C$2:$AE$24,19,0),0)</f>
        <v>0</v>
      </c>
      <c r="G73" s="310">
        <f>IFERROR(VLOOKUP($Q73,#REF!,17,0),0)</f>
        <v>0</v>
      </c>
      <c r="H73" s="310">
        <f>IFERROR(VLOOKUP($Q73,#REF!,17,0),0)</f>
        <v>0</v>
      </c>
      <c r="I73" s="310">
        <f>IFERROR(VLOOKUP($Q73,#REF!,17,0),0)</f>
        <v>0</v>
      </c>
      <c r="J73" s="310">
        <f>IFERROR(VLOOKUP($Q73,#REF!,17,0),0)</f>
        <v>0</v>
      </c>
      <c r="K73" s="310">
        <f>IFERROR(VLOOKUP($Q73,#REF!,17,0),0)</f>
        <v>0</v>
      </c>
      <c r="L73" s="310">
        <f>IFERROR(VLOOKUP($Q73,#REF!,17,0),0)</f>
        <v>0</v>
      </c>
      <c r="M73" s="310">
        <f>IFERROR(VLOOKUP($Q73,#REF!,17,0),0)</f>
        <v>0</v>
      </c>
      <c r="N73" s="310">
        <f>IFERROR(VLOOKUP($Q73,#REF!,17,0),0)</f>
        <v>0</v>
      </c>
      <c r="O73" s="310">
        <f>IFERROR(VLOOKUP($Q73,#REF!,17,0),0)</f>
        <v>0</v>
      </c>
      <c r="P73" s="310">
        <f>IFERROR(VLOOKUP($Q73,#REF!,17,0),0)</f>
        <v>0</v>
      </c>
      <c r="Q73" s="5" t="str">
        <f>CONCATENATE(LOWER(B73)," ",LOWER(C73))</f>
        <v xml:space="preserve"> </v>
      </c>
      <c r="R73" s="5"/>
    </row>
    <row r="74" spans="1:18" ht="13.5" thickBot="1" x14ac:dyDescent="0.45">
      <c r="A74" s="316">
        <v>5</v>
      </c>
      <c r="B74" s="312"/>
      <c r="C74" s="312"/>
      <c r="D74" s="313" t="s">
        <v>86</v>
      </c>
      <c r="E74" s="317">
        <f>SUM(F74:P74) - SMALL(F74:P74,2) - MIN(F74:P74)</f>
        <v>0</v>
      </c>
      <c r="F74" s="341">
        <f>IFERROR(VLOOKUP($Q74,'Rd1 PI'!$C$2:$AE$24,19,0),0)</f>
        <v>0</v>
      </c>
      <c r="G74" s="310">
        <f>IFERROR(VLOOKUP($Q74,#REF!,17,0),0)</f>
        <v>0</v>
      </c>
      <c r="H74" s="310">
        <f>IFERROR(VLOOKUP($Q74,#REF!,17,0),0)</f>
        <v>0</v>
      </c>
      <c r="I74" s="310">
        <f>IFERROR(VLOOKUP($Q74,#REF!,17,0),0)</f>
        <v>0</v>
      </c>
      <c r="J74" s="310">
        <f>IFERROR(VLOOKUP($Q74,#REF!,17,0),0)</f>
        <v>0</v>
      </c>
      <c r="K74" s="310">
        <f>IFERROR(VLOOKUP($Q74,#REF!,17,0),0)</f>
        <v>0</v>
      </c>
      <c r="L74" s="310">
        <f>IFERROR(VLOOKUP($Q74,#REF!,17,0),0)</f>
        <v>0</v>
      </c>
      <c r="M74" s="310">
        <f>IFERROR(VLOOKUP($Q74,#REF!,17,0),0)</f>
        <v>0</v>
      </c>
      <c r="N74" s="310">
        <f>IFERROR(VLOOKUP($Q74,#REF!,17,0),0)</f>
        <v>0</v>
      </c>
      <c r="O74" s="310">
        <f>IFERROR(VLOOKUP($Q74,#REF!,17,0),0)</f>
        <v>0</v>
      </c>
      <c r="P74" s="310">
        <f>IFERROR(VLOOKUP($Q74,#REF!,17,0),0)</f>
        <v>0</v>
      </c>
      <c r="Q74" s="5" t="str">
        <f>CONCATENATE(LOWER(B74)," ",LOWER(C74))</f>
        <v xml:space="preserve"> </v>
      </c>
      <c r="R74" s="15"/>
    </row>
    <row r="75" spans="1:18" x14ac:dyDescent="0.4">
      <c r="A75" s="13"/>
      <c r="B75" s="22"/>
      <c r="C75" s="22"/>
      <c r="D75" s="4"/>
      <c r="E75" s="24"/>
      <c r="F75" s="4"/>
      <c r="G75" s="4"/>
      <c r="H75" s="4"/>
      <c r="I75" s="4"/>
      <c r="J75" s="4"/>
      <c r="K75" s="4"/>
      <c r="L75" s="4"/>
      <c r="M75" s="4"/>
      <c r="N75" s="4"/>
      <c r="O75" s="4"/>
      <c r="P75" s="4"/>
      <c r="Q75" s="14"/>
      <c r="R75" s="15"/>
    </row>
    <row r="76" spans="1:18" s="5" customFormat="1" ht="13.5" thickBot="1" x14ac:dyDescent="0.45">
      <c r="A76" s="241" t="s">
        <v>37</v>
      </c>
      <c r="B76" s="222"/>
      <c r="C76" s="222"/>
      <c r="D76" s="342"/>
      <c r="E76" s="343"/>
      <c r="F76" s="235"/>
      <c r="G76" s="235"/>
      <c r="H76" s="235"/>
      <c r="I76" s="235"/>
      <c r="J76" s="235"/>
      <c r="K76" s="235"/>
      <c r="L76" s="235"/>
      <c r="M76" s="235"/>
      <c r="N76" s="235"/>
      <c r="O76" s="235"/>
      <c r="P76" s="235"/>
    </row>
    <row r="77" spans="1:18" s="5" customFormat="1" x14ac:dyDescent="0.4">
      <c r="A77" s="236">
        <v>1</v>
      </c>
      <c r="B77" s="219" t="s">
        <v>130</v>
      </c>
      <c r="C77" s="219" t="s">
        <v>131</v>
      </c>
      <c r="D77" s="238" t="s">
        <v>40</v>
      </c>
      <c r="E77" s="239">
        <f>SUM(F77:P77) - SMALL(F77:P77,2) - MIN(F77:P77)</f>
        <v>100</v>
      </c>
      <c r="F77" s="344">
        <f>IFERROR(VLOOKUP($Q77,'Rd1 PI'!$C$2:$AE$24,19,0),0)</f>
        <v>100</v>
      </c>
      <c r="G77" s="235">
        <f>IFERROR(VLOOKUP($Q77,#REF!,17,0),0)</f>
        <v>0</v>
      </c>
      <c r="H77" s="235">
        <f>IFERROR(VLOOKUP($Q77,#REF!,17,0),0)</f>
        <v>0</v>
      </c>
      <c r="I77" s="235">
        <f>IFERROR(VLOOKUP($Q77,#REF!,17,0),0)</f>
        <v>0</v>
      </c>
      <c r="J77" s="235">
        <f>IFERROR(VLOOKUP($Q77,#REF!,17,0),0)</f>
        <v>0</v>
      </c>
      <c r="K77" s="235">
        <f>IFERROR(VLOOKUP($Q77,#REF!,17,0),0)</f>
        <v>0</v>
      </c>
      <c r="L77" s="235">
        <f>IFERROR(VLOOKUP($Q77,#REF!,17,0),0)</f>
        <v>0</v>
      </c>
      <c r="M77" s="235">
        <f>IFERROR(VLOOKUP($Q77,#REF!,17,0),0)</f>
        <v>0</v>
      </c>
      <c r="N77" s="235">
        <f>IFERROR(VLOOKUP($Q77,#REF!,17,0),0)</f>
        <v>0</v>
      </c>
      <c r="O77" s="235">
        <f>IFERROR(VLOOKUP($Q77,#REF!,17,0),0)</f>
        <v>0</v>
      </c>
      <c r="P77" s="235">
        <f>IFERROR(VLOOKUP($Q77,#REF!,17,0),0)</f>
        <v>0</v>
      </c>
      <c r="Q77" s="5" t="str">
        <f>CONCATENATE(LOWER(B77)," ",LOWER(C77))</f>
        <v>dean hasnat</v>
      </c>
    </row>
    <row r="78" spans="1:18" s="5" customFormat="1" x14ac:dyDescent="0.4">
      <c r="A78" s="236">
        <v>2</v>
      </c>
      <c r="B78" s="219" t="s">
        <v>132</v>
      </c>
      <c r="C78" s="219" t="s">
        <v>133</v>
      </c>
      <c r="D78" s="238" t="s">
        <v>40</v>
      </c>
      <c r="E78" s="240">
        <f>SUM(F78:P78) - SMALL(F78:P78,2) - MIN(F78:P78)</f>
        <v>75</v>
      </c>
      <c r="F78" s="344">
        <f>IFERROR(VLOOKUP($Q78,'Rd1 PI'!$C$2:$AE$24,19,0),0)</f>
        <v>75</v>
      </c>
      <c r="G78" s="235">
        <f>IFERROR(VLOOKUP($Q78,#REF!,17,0),0)</f>
        <v>0</v>
      </c>
      <c r="H78" s="235">
        <f>IFERROR(VLOOKUP($Q78,#REF!,17,0),0)</f>
        <v>0</v>
      </c>
      <c r="I78" s="235">
        <f>IFERROR(VLOOKUP($Q78,#REF!,17,0),0)</f>
        <v>0</v>
      </c>
      <c r="J78" s="235">
        <f>IFERROR(VLOOKUP($Q78,#REF!,17,0),0)</f>
        <v>0</v>
      </c>
      <c r="K78" s="235">
        <f>IFERROR(VLOOKUP($Q78,#REF!,17,0),0)</f>
        <v>0</v>
      </c>
      <c r="L78" s="235">
        <f>IFERROR(VLOOKUP($Q78,#REF!,17,0),0)</f>
        <v>0</v>
      </c>
      <c r="M78" s="235">
        <f>IFERROR(VLOOKUP($Q78,#REF!,17,0),0)</f>
        <v>0</v>
      </c>
      <c r="N78" s="235">
        <f>IFERROR(VLOOKUP($Q78,#REF!,17,0),0)</f>
        <v>0</v>
      </c>
      <c r="O78" s="235">
        <f>IFERROR(VLOOKUP($Q78,#REF!,17,0),0)</f>
        <v>0</v>
      </c>
      <c r="P78" s="235">
        <f>IFERROR(VLOOKUP($Q78,#REF!,17,0),0)</f>
        <v>0</v>
      </c>
      <c r="Q78" s="5" t="str">
        <f>CONCATENATE(LOWER(B78)," ",LOWER(C78))</f>
        <v>gavin newman</v>
      </c>
    </row>
    <row r="79" spans="1:18" s="5" customFormat="1" x14ac:dyDescent="0.4">
      <c r="A79" s="236">
        <v>3</v>
      </c>
      <c r="B79" s="219" t="s">
        <v>77</v>
      </c>
      <c r="C79" s="219" t="s">
        <v>78</v>
      </c>
      <c r="D79" s="238" t="s">
        <v>40</v>
      </c>
      <c r="E79" s="240">
        <f>SUM(F79:P79) - SMALL(F79:P79,2) - MIN(F79:P79)</f>
        <v>60</v>
      </c>
      <c r="F79" s="344">
        <f>IFERROR(VLOOKUP($Q79,'Rd1 PI'!$C$2:$AE$24,19,0),0)</f>
        <v>60</v>
      </c>
      <c r="G79" s="235">
        <f>IFERROR(VLOOKUP($Q79,#REF!,17,0),0)</f>
        <v>0</v>
      </c>
      <c r="H79" s="235">
        <f>IFERROR(VLOOKUP($Q79,#REF!,17,0),0)</f>
        <v>0</v>
      </c>
      <c r="I79" s="235">
        <f>IFERROR(VLOOKUP($Q79,#REF!,17,0),0)</f>
        <v>0</v>
      </c>
      <c r="J79" s="235">
        <f>IFERROR(VLOOKUP($Q79,#REF!,17,0),0)</f>
        <v>0</v>
      </c>
      <c r="K79" s="235">
        <f>IFERROR(VLOOKUP($Q79,#REF!,17,0),0)</f>
        <v>0</v>
      </c>
      <c r="L79" s="235">
        <f>IFERROR(VLOOKUP($Q79,#REF!,17,0),0)</f>
        <v>0</v>
      </c>
      <c r="M79" s="235">
        <f>IFERROR(VLOOKUP($Q79,#REF!,17,0),0)</f>
        <v>0</v>
      </c>
      <c r="N79" s="235">
        <f>IFERROR(VLOOKUP($Q79,#REF!,17,0),0)</f>
        <v>0</v>
      </c>
      <c r="O79" s="235">
        <f>IFERROR(VLOOKUP($Q79,#REF!,17,0),0)</f>
        <v>0</v>
      </c>
      <c r="P79" s="235">
        <f>IFERROR(VLOOKUP($Q79,#REF!,17,0),0)</f>
        <v>0</v>
      </c>
      <c r="Q79" s="5" t="str">
        <f>CONCATENATE(LOWER(B79)," ",LOWER(C79))</f>
        <v>noel heritage</v>
      </c>
    </row>
    <row r="80" spans="1:18" s="5" customFormat="1" x14ac:dyDescent="0.4">
      <c r="A80" s="236">
        <v>4</v>
      </c>
      <c r="B80" s="219" t="s">
        <v>87</v>
      </c>
      <c r="C80" s="219" t="s">
        <v>88</v>
      </c>
      <c r="D80" s="238" t="s">
        <v>40</v>
      </c>
      <c r="E80" s="240">
        <f>SUM(F80:P80) - SMALL(F80:P80,2) - MIN(F80:P80)</f>
        <v>45</v>
      </c>
      <c r="F80" s="344">
        <f>IFERROR(VLOOKUP($Q80,'Rd1 PI'!$C$2:$AE$24,19,0),0)</f>
        <v>45</v>
      </c>
      <c r="G80" s="235">
        <f>IFERROR(VLOOKUP($Q80,#REF!,17,0),0)</f>
        <v>0</v>
      </c>
      <c r="H80" s="235">
        <f>IFERROR(VLOOKUP($Q80,#REF!,17,0),0)</f>
        <v>0</v>
      </c>
      <c r="I80" s="235">
        <f>IFERROR(VLOOKUP($Q80,#REF!,17,0),0)</f>
        <v>0</v>
      </c>
      <c r="J80" s="235">
        <f>IFERROR(VLOOKUP($Q80,#REF!,17,0),0)</f>
        <v>0</v>
      </c>
      <c r="K80" s="235">
        <f>IFERROR(VLOOKUP($Q80,#REF!,17,0),0)</f>
        <v>0</v>
      </c>
      <c r="L80" s="235">
        <f>IFERROR(VLOOKUP($Q80,#REF!,17,0),0)</f>
        <v>0</v>
      </c>
      <c r="M80" s="235">
        <f>IFERROR(VLOOKUP($Q80,#REF!,17,0),0)</f>
        <v>0</v>
      </c>
      <c r="N80" s="235">
        <f>IFERROR(VLOOKUP($Q80,#REF!,17,0),0)</f>
        <v>0</v>
      </c>
      <c r="O80" s="235">
        <f>IFERROR(VLOOKUP($Q80,#REF!,17,0),0)</f>
        <v>0</v>
      </c>
      <c r="P80" s="235">
        <f>IFERROR(VLOOKUP($Q80,#REF!,17,0),0)</f>
        <v>0</v>
      </c>
      <c r="Q80" s="5" t="str">
        <f>CONCATENATE(LOWER(B80)," ",LOWER(C80))</f>
        <v>max lloyd</v>
      </c>
    </row>
    <row r="81" spans="1:18" s="5" customFormat="1" x14ac:dyDescent="0.4">
      <c r="A81" s="236">
        <v>5</v>
      </c>
      <c r="B81" s="237"/>
      <c r="C81" s="237"/>
      <c r="D81" s="238" t="s">
        <v>40</v>
      </c>
      <c r="E81" s="240">
        <f>SUM(F81:P81) - SMALL(F81:P81,2) - MIN(F81:P81)</f>
        <v>0</v>
      </c>
      <c r="F81" s="344">
        <f>IFERROR(VLOOKUP($Q81,'Rd1 PI'!$C$2:$AE$24,19,0),0)</f>
        <v>0</v>
      </c>
      <c r="G81" s="235">
        <f>IFERROR(VLOOKUP($Q81,#REF!,17,0),0)</f>
        <v>0</v>
      </c>
      <c r="H81" s="235">
        <f>IFERROR(VLOOKUP($Q81,#REF!,17,0),0)</f>
        <v>0</v>
      </c>
      <c r="I81" s="235">
        <f>IFERROR(VLOOKUP($Q81,#REF!,17,0),0)</f>
        <v>0</v>
      </c>
      <c r="J81" s="235">
        <f>IFERROR(VLOOKUP($Q81,#REF!,17,0),0)</f>
        <v>0</v>
      </c>
      <c r="K81" s="235">
        <f>IFERROR(VLOOKUP($Q81,#REF!,17,0),0)</f>
        <v>0</v>
      </c>
      <c r="L81" s="235">
        <f>IFERROR(VLOOKUP($Q81,#REF!,17,0),0)</f>
        <v>0</v>
      </c>
      <c r="M81" s="235">
        <f>IFERROR(VLOOKUP($Q81,#REF!,17,0),0)</f>
        <v>0</v>
      </c>
      <c r="N81" s="235">
        <f>IFERROR(VLOOKUP($Q81,#REF!,17,0),0)</f>
        <v>0</v>
      </c>
      <c r="O81" s="235">
        <f>IFERROR(VLOOKUP($Q81,#REF!,17,0),0)</f>
        <v>0</v>
      </c>
      <c r="P81" s="235">
        <f>IFERROR(VLOOKUP($Q81,#REF!,17,0),0)</f>
        <v>0</v>
      </c>
      <c r="Q81" s="5" t="str">
        <f>CONCATENATE(LOWER(B81)," ",LOWER(C81))</f>
        <v xml:space="preserve"> </v>
      </c>
    </row>
    <row r="82" spans="1:18" x14ac:dyDescent="0.4">
      <c r="A82" s="13"/>
      <c r="B82" s="5"/>
      <c r="C82" s="5"/>
      <c r="D82" s="23"/>
      <c r="E82" s="24"/>
      <c r="F82" s="4"/>
      <c r="G82" s="4"/>
      <c r="H82" s="4"/>
      <c r="I82" s="12"/>
      <c r="J82" s="12"/>
      <c r="K82" s="12"/>
      <c r="L82" s="4"/>
      <c r="M82" s="4"/>
      <c r="N82" s="4"/>
      <c r="O82" s="4"/>
      <c r="P82" s="4"/>
      <c r="Q82" s="14"/>
      <c r="R82" s="15"/>
    </row>
    <row r="83" spans="1:18" s="5" customFormat="1" ht="13.5" thickBot="1" x14ac:dyDescent="0.45">
      <c r="A83" s="37" t="s">
        <v>38</v>
      </c>
      <c r="B83" s="38"/>
      <c r="C83" s="38"/>
      <c r="D83" s="345"/>
      <c r="E83" s="346"/>
      <c r="F83" s="318"/>
      <c r="G83" s="318"/>
      <c r="H83" s="318"/>
      <c r="I83" s="318"/>
      <c r="J83" s="318"/>
      <c r="K83" s="318"/>
      <c r="L83" s="318"/>
      <c r="M83" s="318"/>
      <c r="N83" s="318"/>
      <c r="O83" s="318"/>
      <c r="P83" s="318"/>
    </row>
    <row r="84" spans="1:18" s="5" customFormat="1" x14ac:dyDescent="0.4">
      <c r="A84" s="35">
        <v>1</v>
      </c>
      <c r="B84" s="73" t="s">
        <v>70</v>
      </c>
      <c r="C84" s="73" t="s">
        <v>71</v>
      </c>
      <c r="D84" s="36" t="s">
        <v>41</v>
      </c>
      <c r="E84" s="61">
        <f>SUM(F84:P84) - SMALL(F84:P84,2) - MIN(F84:P84)</f>
        <v>100</v>
      </c>
      <c r="F84" s="174">
        <f>IFERROR(VLOOKUP($Q84,'Rd1 PI'!$C$2:$AE$24,19,0),0)</f>
        <v>100</v>
      </c>
      <c r="G84" s="318">
        <f>IFERROR(VLOOKUP($Q84,#REF!,17,0),0)</f>
        <v>0</v>
      </c>
      <c r="H84" s="318">
        <f>IFERROR(VLOOKUP($Q84,#REF!,17,0),0)</f>
        <v>0</v>
      </c>
      <c r="I84" s="318">
        <f>IFERROR(VLOOKUP($Q84,#REF!,17,0),0)</f>
        <v>0</v>
      </c>
      <c r="J84" s="318">
        <f>IFERROR(VLOOKUP($Q84,#REF!,17,0),0)</f>
        <v>0</v>
      </c>
      <c r="K84" s="318">
        <f>IFERROR(VLOOKUP($Q84,#REF!,17,0),0)</f>
        <v>0</v>
      </c>
      <c r="L84" s="318">
        <f>IFERROR(VLOOKUP($Q84,#REF!,17,0),0)</f>
        <v>0</v>
      </c>
      <c r="M84" s="318">
        <f>IFERROR(VLOOKUP($Q84,#REF!,17,0),0)</f>
        <v>0</v>
      </c>
      <c r="N84" s="318">
        <f>IFERROR(VLOOKUP($Q84,#REF!,17,0),0)</f>
        <v>0</v>
      </c>
      <c r="O84" s="318">
        <f>IFERROR(VLOOKUP($Q84,#REF!,17,0),0)</f>
        <v>0</v>
      </c>
      <c r="P84" s="318">
        <f>IFERROR(VLOOKUP($Q84,#REF!,17,0),0)</f>
        <v>0</v>
      </c>
      <c r="Q84" s="5" t="str">
        <f>CONCATENATE(LOWER(B84)," ",LOWER(C84))</f>
        <v>david adam</v>
      </c>
    </row>
    <row r="85" spans="1:18" s="5" customFormat="1" x14ac:dyDescent="0.4">
      <c r="A85" s="35">
        <v>2</v>
      </c>
      <c r="B85" s="73" t="s">
        <v>68</v>
      </c>
      <c r="C85" s="73" t="s">
        <v>69</v>
      </c>
      <c r="D85" s="36" t="s">
        <v>41</v>
      </c>
      <c r="E85" s="62">
        <f>SUM(F85:P85) - SMALL(F85:P85,2) - MIN(F85:P85)</f>
        <v>75</v>
      </c>
      <c r="F85" s="174">
        <f>IFERROR(VLOOKUP($Q85,'Rd1 PI'!$C$2:$AE$24,19,0),0)</f>
        <v>75</v>
      </c>
      <c r="G85" s="318">
        <f>IFERROR(VLOOKUP($Q85,#REF!,17,0),0)</f>
        <v>0</v>
      </c>
      <c r="H85" s="318">
        <f>IFERROR(VLOOKUP($Q85,#REF!,17,0),0)</f>
        <v>0</v>
      </c>
      <c r="I85" s="318">
        <f>IFERROR(VLOOKUP($Q85,#REF!,17,0),0)</f>
        <v>0</v>
      </c>
      <c r="J85" s="318">
        <f>IFERROR(VLOOKUP($Q85,#REF!,17,0),0)</f>
        <v>0</v>
      </c>
      <c r="K85" s="318">
        <f>IFERROR(VLOOKUP($Q85,#REF!,17,0),0)</f>
        <v>0</v>
      </c>
      <c r="L85" s="318">
        <f>IFERROR(VLOOKUP($Q85,#REF!,17,0),0)</f>
        <v>0</v>
      </c>
      <c r="M85" s="318">
        <f>IFERROR(VLOOKUP($Q85,#REF!,17,0),0)</f>
        <v>0</v>
      </c>
      <c r="N85" s="318">
        <f>IFERROR(VLOOKUP($Q85,#REF!,17,0),0)</f>
        <v>0</v>
      </c>
      <c r="O85" s="318">
        <f>IFERROR(VLOOKUP($Q85,#REF!,17,0),0)</f>
        <v>0</v>
      </c>
      <c r="P85" s="318">
        <f>IFERROR(VLOOKUP($Q85,#REF!,17,0),0)</f>
        <v>0</v>
      </c>
      <c r="Q85" s="5" t="str">
        <f>CONCATENATE(LOWER(B85)," ",LOWER(C85))</f>
        <v>alan conrad</v>
      </c>
    </row>
    <row r="86" spans="1:18" s="5" customFormat="1" x14ac:dyDescent="0.4">
      <c r="A86" s="35">
        <v>3</v>
      </c>
      <c r="B86" s="73"/>
      <c r="C86" s="73"/>
      <c r="D86" s="36" t="s">
        <v>41</v>
      </c>
      <c r="E86" s="62">
        <f>SUM(F86:P86) - SMALL(F86:P86,2) - MIN(F86:P86)</f>
        <v>0</v>
      </c>
      <c r="F86" s="174">
        <f>IFERROR(VLOOKUP($Q86,'Rd1 PI'!$C$2:$AE$24,19,0),0)</f>
        <v>0</v>
      </c>
      <c r="G86" s="318">
        <f>IFERROR(VLOOKUP($Q86,#REF!,17,0),0)</f>
        <v>0</v>
      </c>
      <c r="H86" s="318">
        <f>IFERROR(VLOOKUP($Q86,#REF!,17,0),0)</f>
        <v>0</v>
      </c>
      <c r="I86" s="318">
        <f>IFERROR(VLOOKUP($Q86,#REF!,17,0),0)</f>
        <v>0</v>
      </c>
      <c r="J86" s="318">
        <f>IFERROR(VLOOKUP($Q86,#REF!,17,0),0)</f>
        <v>0</v>
      </c>
      <c r="K86" s="318">
        <f>IFERROR(VLOOKUP($Q86,#REF!,17,0),0)</f>
        <v>0</v>
      </c>
      <c r="L86" s="318">
        <f>IFERROR(VLOOKUP($Q86,#REF!,17,0),0)</f>
        <v>0</v>
      </c>
      <c r="M86" s="318">
        <f>IFERROR(VLOOKUP($Q86,#REF!,17,0),0)</f>
        <v>0</v>
      </c>
      <c r="N86" s="318">
        <f>IFERROR(VLOOKUP($Q86,#REF!,17,0),0)</f>
        <v>0</v>
      </c>
      <c r="O86" s="318">
        <f>IFERROR(VLOOKUP($Q86,#REF!,17,0),0)</f>
        <v>0</v>
      </c>
      <c r="P86" s="318">
        <f>IFERROR(VLOOKUP($Q86,#REF!,17,0),0)</f>
        <v>0</v>
      </c>
      <c r="Q86" s="5" t="str">
        <f>CONCATENATE(LOWER(B86)," ",LOWER(C86))</f>
        <v xml:space="preserve"> </v>
      </c>
    </row>
    <row r="87" spans="1:18" s="5" customFormat="1" x14ac:dyDescent="0.4">
      <c r="A87" s="35">
        <v>4</v>
      </c>
      <c r="B87" s="73"/>
      <c r="C87" s="73"/>
      <c r="D87" s="36" t="s">
        <v>41</v>
      </c>
      <c r="E87" s="62">
        <f>SUM(F87:P87) - SMALL(F87:P87,2) - MIN(F87:P87)</f>
        <v>0</v>
      </c>
      <c r="F87" s="174">
        <f>IFERROR(VLOOKUP($Q87,'Rd1 PI'!$C$2:$AE$24,19,0),0)</f>
        <v>0</v>
      </c>
      <c r="G87" s="318">
        <f>IFERROR(VLOOKUP($Q87,#REF!,17,0),0)</f>
        <v>0</v>
      </c>
      <c r="H87" s="318">
        <f>IFERROR(VLOOKUP($Q87,#REF!,17,0),0)</f>
        <v>0</v>
      </c>
      <c r="I87" s="318">
        <f>IFERROR(VLOOKUP($Q87,#REF!,17,0),0)</f>
        <v>0</v>
      </c>
      <c r="J87" s="318">
        <f>IFERROR(VLOOKUP($Q87,#REF!,17,0),0)</f>
        <v>0</v>
      </c>
      <c r="K87" s="318">
        <f>IFERROR(VLOOKUP($Q87,#REF!,17,0),0)</f>
        <v>0</v>
      </c>
      <c r="L87" s="318">
        <f>IFERROR(VLOOKUP($Q87,#REF!,17,0),0)</f>
        <v>0</v>
      </c>
      <c r="M87" s="318">
        <f>IFERROR(VLOOKUP($Q87,#REF!,17,0),0)</f>
        <v>0</v>
      </c>
      <c r="N87" s="318">
        <f>IFERROR(VLOOKUP($Q87,#REF!,17,0),0)</f>
        <v>0</v>
      </c>
      <c r="O87" s="318">
        <f>IFERROR(VLOOKUP($Q87,#REF!,17,0),0)</f>
        <v>0</v>
      </c>
      <c r="P87" s="318">
        <f>IFERROR(VLOOKUP($Q87,#REF!,17,0),0)</f>
        <v>0</v>
      </c>
      <c r="Q87" s="5" t="str">
        <f>CONCATENATE(LOWER(B87)," ",LOWER(C87))</f>
        <v xml:space="preserve"> </v>
      </c>
    </row>
    <row r="88" spans="1:18" s="5" customFormat="1" ht="13.5" thickBot="1" x14ac:dyDescent="0.45">
      <c r="A88" s="35">
        <v>5</v>
      </c>
      <c r="B88" s="73"/>
      <c r="C88" s="73"/>
      <c r="D88" s="36" t="s">
        <v>41</v>
      </c>
      <c r="E88" s="63">
        <f>SUM(F88:P88) - SMALL(F88:P88,2) - MIN(F88:P88)</f>
        <v>0</v>
      </c>
      <c r="F88" s="174">
        <f>IFERROR(VLOOKUP($Q88,'Rd1 PI'!$C$2:$AE$24,19,0),0)</f>
        <v>0</v>
      </c>
      <c r="G88" s="318">
        <f>IFERROR(VLOOKUP($Q88,#REF!,17,0),0)</f>
        <v>0</v>
      </c>
      <c r="H88" s="318">
        <f>IFERROR(VLOOKUP($Q88,#REF!,17,0),0)</f>
        <v>0</v>
      </c>
      <c r="I88" s="318">
        <f>IFERROR(VLOOKUP($Q88,#REF!,17,0),0)</f>
        <v>0</v>
      </c>
      <c r="J88" s="318">
        <f>IFERROR(VLOOKUP($Q88,#REF!,17,0),0)</f>
        <v>0</v>
      </c>
      <c r="K88" s="318">
        <f>IFERROR(VLOOKUP($Q88,#REF!,17,0),0)</f>
        <v>0</v>
      </c>
      <c r="L88" s="318">
        <f>IFERROR(VLOOKUP($Q88,#REF!,17,0),0)</f>
        <v>0</v>
      </c>
      <c r="M88" s="318">
        <f>IFERROR(VLOOKUP($Q88,#REF!,17,0),0)</f>
        <v>0</v>
      </c>
      <c r="N88" s="318">
        <f>IFERROR(VLOOKUP($Q88,#REF!,17,0),0)</f>
        <v>0</v>
      </c>
      <c r="O88" s="318">
        <f>IFERROR(VLOOKUP($Q88,#REF!,17,0),0)</f>
        <v>0</v>
      </c>
      <c r="P88" s="318">
        <f>IFERROR(VLOOKUP($Q88,#REF!,17,0),0)</f>
        <v>0</v>
      </c>
      <c r="Q88" s="5" t="str">
        <f>CONCATENATE(LOWER(B88)," ",LOWER(C88))</f>
        <v xml:space="preserve"> </v>
      </c>
    </row>
    <row r="89" spans="1:18" x14ac:dyDescent="0.4">
      <c r="A89" s="13"/>
      <c r="B89" s="5"/>
      <c r="C89" s="5"/>
      <c r="D89" s="23"/>
      <c r="E89" s="24"/>
      <c r="F89" s="4"/>
      <c r="G89" s="4"/>
      <c r="H89" s="4"/>
      <c r="I89" s="12"/>
      <c r="J89" s="12"/>
      <c r="K89" s="12"/>
      <c r="L89" s="4"/>
      <c r="M89" s="4"/>
      <c r="N89" s="4"/>
      <c r="O89" s="4"/>
      <c r="P89" s="4"/>
      <c r="Q89" s="14"/>
      <c r="R89" s="15"/>
    </row>
    <row r="90" spans="1:18" s="5" customFormat="1" ht="13.5" thickBot="1" x14ac:dyDescent="0.45">
      <c r="A90" s="103" t="s">
        <v>17</v>
      </c>
      <c r="B90" s="104"/>
      <c r="C90" s="104"/>
      <c r="D90" s="347"/>
      <c r="E90" s="348"/>
      <c r="F90" s="319"/>
      <c r="G90" s="319"/>
      <c r="H90" s="319"/>
      <c r="I90" s="319"/>
      <c r="J90" s="319"/>
      <c r="K90" s="319"/>
      <c r="L90" s="319"/>
      <c r="M90" s="319"/>
      <c r="N90" s="319"/>
      <c r="O90" s="319"/>
      <c r="P90" s="319"/>
    </row>
    <row r="91" spans="1:18" s="5" customFormat="1" x14ac:dyDescent="0.4">
      <c r="A91" s="81">
        <v>1</v>
      </c>
      <c r="B91" s="85"/>
      <c r="C91" s="85"/>
      <c r="D91" s="82" t="s">
        <v>16</v>
      </c>
      <c r="E91" s="83">
        <f>SUM(F91:P91) - SMALL(F91:P91,2) - MIN(F91:P91)</f>
        <v>0</v>
      </c>
      <c r="F91" s="111">
        <f>IFERROR(VLOOKUP($Q91,'Rd1 PI'!$C$2:$AE$24,19,0),0)</f>
        <v>0</v>
      </c>
      <c r="G91" s="319">
        <f>IFERROR(VLOOKUP($Q91,#REF!,17,0),0)</f>
        <v>0</v>
      </c>
      <c r="H91" s="319">
        <f>IFERROR(VLOOKUP($Q91,#REF!,17,0),0)</f>
        <v>0</v>
      </c>
      <c r="I91" s="319">
        <f>IFERROR(VLOOKUP($Q91,#REF!,17,0),0)</f>
        <v>0</v>
      </c>
      <c r="J91" s="319">
        <f>IFERROR(VLOOKUP($Q91,#REF!,17,0),0)</f>
        <v>0</v>
      </c>
      <c r="K91" s="319">
        <f>IFERROR(VLOOKUP($Q91,#REF!,17,0),0)</f>
        <v>0</v>
      </c>
      <c r="L91" s="319">
        <f>IFERROR(VLOOKUP($Q91,#REF!,17,0),0)</f>
        <v>0</v>
      </c>
      <c r="M91" s="319">
        <f>IFERROR(VLOOKUP($Q91,#REF!,17,0),0)</f>
        <v>0</v>
      </c>
      <c r="N91" s="319">
        <f>IFERROR(VLOOKUP($Q91,#REF!,17,0),0)</f>
        <v>0</v>
      </c>
      <c r="O91" s="319">
        <f>IFERROR(VLOOKUP($Q91,#REF!,17,0),0)</f>
        <v>0</v>
      </c>
      <c r="P91" s="319">
        <f>IFERROR(VLOOKUP($Q91,#REF!,17,0),0)</f>
        <v>0</v>
      </c>
      <c r="Q91" s="5" t="str">
        <f t="shared" ref="Q91:Q92" si="6">CONCATENATE(LOWER(B91)," ",LOWER(C91))</f>
        <v xml:space="preserve"> </v>
      </c>
    </row>
    <row r="92" spans="1:18" s="5" customFormat="1" x14ac:dyDescent="0.4">
      <c r="A92" s="81">
        <v>2</v>
      </c>
      <c r="B92" s="85"/>
      <c r="C92" s="85"/>
      <c r="D92" s="82" t="s">
        <v>16</v>
      </c>
      <c r="E92" s="84">
        <f>SUM(F92:P92) - SMALL(F92:P92,2) - MIN(F92:P92)</f>
        <v>0</v>
      </c>
      <c r="F92" s="111">
        <f>IFERROR(VLOOKUP($Q92,'Rd1 PI'!$C$2:$AE$24,19,0),0)</f>
        <v>0</v>
      </c>
      <c r="G92" s="319">
        <f>IFERROR(VLOOKUP($Q92,#REF!,17,0),0)</f>
        <v>0</v>
      </c>
      <c r="H92" s="319">
        <f>IFERROR(VLOOKUP($Q92,#REF!,17,0),0)</f>
        <v>0</v>
      </c>
      <c r="I92" s="319">
        <f>IFERROR(VLOOKUP($Q92,#REF!,17,0),0)</f>
        <v>0</v>
      </c>
      <c r="J92" s="319">
        <f>IFERROR(VLOOKUP($Q92,#REF!,17,0),0)</f>
        <v>0</v>
      </c>
      <c r="K92" s="319">
        <f>IFERROR(VLOOKUP($Q92,#REF!,17,0),0)</f>
        <v>0</v>
      </c>
      <c r="L92" s="319">
        <f>IFERROR(VLOOKUP($Q92,#REF!,17,0),0)</f>
        <v>0</v>
      </c>
      <c r="M92" s="319">
        <f>IFERROR(VLOOKUP($Q92,#REF!,17,0),0)</f>
        <v>0</v>
      </c>
      <c r="N92" s="319">
        <f>IFERROR(VLOOKUP($Q92,#REF!,17,0),0)</f>
        <v>0</v>
      </c>
      <c r="O92" s="319">
        <f>IFERROR(VLOOKUP($Q92,#REF!,17,0),0)</f>
        <v>0</v>
      </c>
      <c r="P92" s="319">
        <f>IFERROR(VLOOKUP($Q92,#REF!,17,0),0)</f>
        <v>0</v>
      </c>
      <c r="Q92" s="5" t="str">
        <f t="shared" si="6"/>
        <v xml:space="preserve"> </v>
      </c>
    </row>
    <row r="93" spans="1:18" s="5" customFormat="1" x14ac:dyDescent="0.4">
      <c r="A93" s="81">
        <v>3</v>
      </c>
      <c r="B93" s="85"/>
      <c r="C93" s="85"/>
      <c r="D93" s="82" t="s">
        <v>16</v>
      </c>
      <c r="E93" s="84">
        <f>SUM(F93:P93) - SMALL(F93:P93,2) - MIN(F93:P93)</f>
        <v>0</v>
      </c>
      <c r="F93" s="111">
        <f>IFERROR(VLOOKUP($Q93,'Rd1 PI'!$C$2:$AE$24,19,0),0)</f>
        <v>0</v>
      </c>
      <c r="G93" s="319">
        <f>IFERROR(VLOOKUP($Q93,#REF!,17,0),0)</f>
        <v>0</v>
      </c>
      <c r="H93" s="319">
        <f>IFERROR(VLOOKUP($Q93,#REF!,17,0),0)</f>
        <v>0</v>
      </c>
      <c r="I93" s="319">
        <f>IFERROR(VLOOKUP($Q93,#REF!,17,0),0)</f>
        <v>0</v>
      </c>
      <c r="J93" s="319">
        <f>IFERROR(VLOOKUP($Q93,#REF!,17,0),0)</f>
        <v>0</v>
      </c>
      <c r="K93" s="319">
        <f>IFERROR(VLOOKUP($Q93,#REF!,17,0),0)</f>
        <v>0</v>
      </c>
      <c r="L93" s="319">
        <f>IFERROR(VLOOKUP($Q93,#REF!,17,0),0)</f>
        <v>0</v>
      </c>
      <c r="M93" s="319">
        <f>IFERROR(VLOOKUP($Q93,#REF!,17,0),0)</f>
        <v>0</v>
      </c>
      <c r="N93" s="319">
        <f>IFERROR(VLOOKUP($Q93,#REF!,17,0),0)</f>
        <v>0</v>
      </c>
      <c r="O93" s="319">
        <f>IFERROR(VLOOKUP($Q93,#REF!,17,0),0)</f>
        <v>0</v>
      </c>
      <c r="P93" s="319">
        <f>IFERROR(VLOOKUP($Q93,#REF!,17,0),0)</f>
        <v>0</v>
      </c>
      <c r="Q93" s="5" t="str">
        <f>CONCATENATE(LOWER(B93)," ",LOWER(C93))</f>
        <v xml:space="preserve"> </v>
      </c>
    </row>
    <row r="94" spans="1:18" s="5" customFormat="1" x14ac:dyDescent="0.4">
      <c r="A94" s="81">
        <v>4</v>
      </c>
      <c r="B94" s="85"/>
      <c r="C94" s="85"/>
      <c r="D94" s="82" t="s">
        <v>16</v>
      </c>
      <c r="E94" s="84">
        <f>SUM(F94:P94) - SMALL(F94:P94,2) - MIN(F94:P94)</f>
        <v>0</v>
      </c>
      <c r="F94" s="111">
        <f>IFERROR(VLOOKUP($Q94,'Rd1 PI'!$C$2:$AE$24,19,0),0)</f>
        <v>0</v>
      </c>
      <c r="G94" s="319">
        <f>IFERROR(VLOOKUP($Q94,#REF!,17,0),0)</f>
        <v>0</v>
      </c>
      <c r="H94" s="319">
        <f>IFERROR(VLOOKUP($Q94,#REF!,17,0),0)</f>
        <v>0</v>
      </c>
      <c r="I94" s="319">
        <f>IFERROR(VLOOKUP($Q94,#REF!,17,0),0)</f>
        <v>0</v>
      </c>
      <c r="J94" s="319">
        <f>IFERROR(VLOOKUP($Q94,#REF!,17,0),0)</f>
        <v>0</v>
      </c>
      <c r="K94" s="319">
        <f>IFERROR(VLOOKUP($Q94,#REF!,17,0),0)</f>
        <v>0</v>
      </c>
      <c r="L94" s="319">
        <f>IFERROR(VLOOKUP($Q94,#REF!,17,0),0)</f>
        <v>0</v>
      </c>
      <c r="M94" s="319">
        <f>IFERROR(VLOOKUP($Q94,#REF!,17,0),0)</f>
        <v>0</v>
      </c>
      <c r="N94" s="319">
        <f>IFERROR(VLOOKUP($Q94,#REF!,17,0),0)</f>
        <v>0</v>
      </c>
      <c r="O94" s="319">
        <f>IFERROR(VLOOKUP($Q94,#REF!,17,0),0)</f>
        <v>0</v>
      </c>
      <c r="P94" s="319">
        <f>IFERROR(VLOOKUP($Q94,#REF!,17,0),0)</f>
        <v>0</v>
      </c>
      <c r="Q94" s="5" t="str">
        <f>CONCATENATE(LOWER(B94)," ",LOWER(C94))</f>
        <v xml:space="preserve"> </v>
      </c>
    </row>
    <row r="95" spans="1:18" s="5" customFormat="1" ht="13.5" thickBot="1" x14ac:dyDescent="0.45">
      <c r="A95" s="81">
        <v>5</v>
      </c>
      <c r="B95" s="86"/>
      <c r="C95" s="86"/>
      <c r="D95" s="82" t="s">
        <v>16</v>
      </c>
      <c r="E95" s="87">
        <f>SUM(F95:P95) - SMALL(F95:P95,2) - MIN(F95:P95)</f>
        <v>0</v>
      </c>
      <c r="F95" s="111">
        <f>IFERROR(VLOOKUP($Q95,'Rd1 PI'!$C$2:$AE$24,19,0),0)</f>
        <v>0</v>
      </c>
      <c r="G95" s="319">
        <f>IFERROR(VLOOKUP($Q95,#REF!,17,0),0)</f>
        <v>0</v>
      </c>
      <c r="H95" s="319">
        <f>IFERROR(VLOOKUP($Q95,#REF!,17,0),0)</f>
        <v>0</v>
      </c>
      <c r="I95" s="319">
        <f>IFERROR(VLOOKUP($Q95,#REF!,17,0),0)</f>
        <v>0</v>
      </c>
      <c r="J95" s="319">
        <f>IFERROR(VLOOKUP($Q95,#REF!,17,0),0)</f>
        <v>0</v>
      </c>
      <c r="K95" s="319">
        <f>IFERROR(VLOOKUP($Q95,#REF!,17,0),0)</f>
        <v>0</v>
      </c>
      <c r="L95" s="319">
        <f>IFERROR(VLOOKUP($Q95,#REF!,17,0),0)</f>
        <v>0</v>
      </c>
      <c r="M95" s="319">
        <f>IFERROR(VLOOKUP($Q95,#REF!,17,0),0)</f>
        <v>0</v>
      </c>
      <c r="N95" s="319">
        <f>IFERROR(VLOOKUP($Q95,#REF!,17,0),0)</f>
        <v>0</v>
      </c>
      <c r="O95" s="319">
        <f>IFERROR(VLOOKUP($Q95,#REF!,17,0),0)</f>
        <v>0</v>
      </c>
      <c r="P95" s="319">
        <f>IFERROR(VLOOKUP($Q95,#REF!,17,0),0)</f>
        <v>0</v>
      </c>
      <c r="Q95" s="5" t="str">
        <f>CONCATENATE(LOWER(B95)," ",LOWER(C95))</f>
        <v xml:space="preserve"> </v>
      </c>
    </row>
    <row r="96" spans="1:18" x14ac:dyDescent="0.4">
      <c r="A96" s="3"/>
      <c r="B96" s="22"/>
      <c r="C96" s="22"/>
      <c r="D96" s="23"/>
      <c r="E96" s="24"/>
      <c r="F96" s="4"/>
      <c r="G96" s="4"/>
      <c r="H96" s="4"/>
      <c r="I96" s="23"/>
      <c r="J96" s="4"/>
      <c r="K96" s="4"/>
      <c r="L96" s="4"/>
      <c r="M96" s="4"/>
      <c r="N96" s="4"/>
      <c r="O96" s="4"/>
      <c r="P96" s="4"/>
      <c r="Q96" s="14"/>
      <c r="R96" s="15"/>
    </row>
    <row r="97" spans="1:18" s="5" customFormat="1" ht="13.5" thickBot="1" x14ac:dyDescent="0.45">
      <c r="A97" s="57" t="s">
        <v>11</v>
      </c>
      <c r="B97" s="52"/>
      <c r="C97" s="52"/>
      <c r="D97" s="53"/>
      <c r="E97" s="349"/>
      <c r="F97" s="320"/>
      <c r="G97" s="320"/>
      <c r="H97" s="320"/>
      <c r="I97" s="350"/>
      <c r="J97" s="350"/>
      <c r="K97" s="350"/>
      <c r="L97" s="320"/>
      <c r="M97" s="320"/>
      <c r="N97" s="320"/>
      <c r="O97" s="320"/>
      <c r="P97" s="320"/>
    </row>
    <row r="98" spans="1:18" s="5" customFormat="1" x14ac:dyDescent="0.4">
      <c r="A98" s="55">
        <v>1</v>
      </c>
      <c r="B98" s="54" t="s">
        <v>151</v>
      </c>
      <c r="C98" s="54" t="s">
        <v>152</v>
      </c>
      <c r="D98" s="53" t="s">
        <v>13</v>
      </c>
      <c r="E98" s="64">
        <f>SUM(F98:P98) - SMALL(F98:P98,2) - MIN(F98:P98)</f>
        <v>100</v>
      </c>
      <c r="F98" s="109">
        <f>IFERROR(VLOOKUP($Q98,'Rd1 PI'!$C$2:$AE$24,19,0),0)</f>
        <v>100</v>
      </c>
      <c r="G98" s="320">
        <f>IFERROR(VLOOKUP($Q98,#REF!,17,0),0)</f>
        <v>0</v>
      </c>
      <c r="H98" s="320">
        <f>IFERROR(VLOOKUP($Q98,#REF!,17,0),0)</f>
        <v>0</v>
      </c>
      <c r="I98" s="320">
        <f>IFERROR(VLOOKUP($Q98,#REF!,17,0),0)</f>
        <v>0</v>
      </c>
      <c r="J98" s="320">
        <f>IFERROR(VLOOKUP($Q98,#REF!,17,0),0)</f>
        <v>0</v>
      </c>
      <c r="K98" s="320">
        <f>IFERROR(VLOOKUP($Q98,#REF!,17,0),0)</f>
        <v>0</v>
      </c>
      <c r="L98" s="320">
        <f>IFERROR(VLOOKUP($Q98,#REF!,17,0),0)</f>
        <v>0</v>
      </c>
      <c r="M98" s="320">
        <f>IFERROR(VLOOKUP($Q98,#REF!,17,0),0)</f>
        <v>0</v>
      </c>
      <c r="N98" s="320">
        <f>IFERROR(VLOOKUP($Q98,#REF!,17,0),0)</f>
        <v>0</v>
      </c>
      <c r="O98" s="320">
        <f>IFERROR(VLOOKUP($Q98,#REF!,17,0),0)</f>
        <v>0</v>
      </c>
      <c r="P98" s="320">
        <f>IFERROR(VLOOKUP($Q98,#REF!,17,0),0)</f>
        <v>0</v>
      </c>
      <c r="Q98" s="5" t="str">
        <f>CONCATENATE(LOWER(B98)," ",LOWER(C98))</f>
        <v>kim cole</v>
      </c>
    </row>
    <row r="99" spans="1:18" s="5" customFormat="1" x14ac:dyDescent="0.4">
      <c r="A99" s="55">
        <v>2</v>
      </c>
      <c r="B99" s="54"/>
      <c r="C99" s="54"/>
      <c r="D99" s="53" t="s">
        <v>13</v>
      </c>
      <c r="E99" s="65">
        <f>SUM(F99:P99) - SMALL(F99:P99,2) - MIN(F99:P99)</f>
        <v>0</v>
      </c>
      <c r="F99" s="109">
        <f>IFERROR(VLOOKUP($Q99,'Rd1 PI'!$C$2:$AE$24,19,0),0)</f>
        <v>0</v>
      </c>
      <c r="G99" s="320">
        <f>IFERROR(VLOOKUP($Q99,#REF!,17,0),0)</f>
        <v>0</v>
      </c>
      <c r="H99" s="320">
        <f>IFERROR(VLOOKUP($Q99,#REF!,17,0),0)</f>
        <v>0</v>
      </c>
      <c r="I99" s="320">
        <f>IFERROR(VLOOKUP($Q99,#REF!,17,0),0)</f>
        <v>0</v>
      </c>
      <c r="J99" s="320">
        <f>IFERROR(VLOOKUP($Q99,#REF!,17,0),0)</f>
        <v>0</v>
      </c>
      <c r="K99" s="320">
        <f>IFERROR(VLOOKUP($Q99,#REF!,17,0),0)</f>
        <v>0</v>
      </c>
      <c r="L99" s="320">
        <f>IFERROR(VLOOKUP($Q99,#REF!,17,0),0)</f>
        <v>0</v>
      </c>
      <c r="M99" s="320">
        <f>IFERROR(VLOOKUP($Q99,#REF!,17,0),0)</f>
        <v>0</v>
      </c>
      <c r="N99" s="320">
        <f>IFERROR(VLOOKUP($Q99,#REF!,17,0),0)</f>
        <v>0</v>
      </c>
      <c r="O99" s="320">
        <f>IFERROR(VLOOKUP($Q99,#REF!,17,0),0)</f>
        <v>0</v>
      </c>
      <c r="P99" s="320">
        <f>IFERROR(VLOOKUP($Q99,#REF!,17,0),0)</f>
        <v>0</v>
      </c>
      <c r="Q99" s="5" t="str">
        <f>CONCATENATE(LOWER(B99)," ",LOWER(C99))</f>
        <v xml:space="preserve"> </v>
      </c>
    </row>
    <row r="100" spans="1:18" x14ac:dyDescent="0.4">
      <c r="A100" s="55">
        <v>3</v>
      </c>
      <c r="B100" s="54"/>
      <c r="C100" s="54"/>
      <c r="D100" s="53" t="s">
        <v>13</v>
      </c>
      <c r="E100" s="65">
        <f>SUM(F100:P100) - SMALL(F100:P100,2) - MIN(F100:P100)</f>
        <v>0</v>
      </c>
      <c r="F100" s="109">
        <f>IFERROR(VLOOKUP($Q100,'Rd1 PI'!$C$2:$AE$24,19,0),0)</f>
        <v>0</v>
      </c>
      <c r="G100" s="320">
        <f>IFERROR(VLOOKUP($Q100,#REF!,17,0),0)</f>
        <v>0</v>
      </c>
      <c r="H100" s="320">
        <f>IFERROR(VLOOKUP($Q100,#REF!,17,0),0)</f>
        <v>0</v>
      </c>
      <c r="I100" s="320">
        <f>IFERROR(VLOOKUP($Q100,#REF!,17,0),0)</f>
        <v>0</v>
      </c>
      <c r="J100" s="320">
        <f>IFERROR(VLOOKUP($Q100,#REF!,17,0),0)</f>
        <v>0</v>
      </c>
      <c r="K100" s="320">
        <f>IFERROR(VLOOKUP($Q100,#REF!,17,0),0)</f>
        <v>0</v>
      </c>
      <c r="L100" s="320">
        <f>IFERROR(VLOOKUP($Q100,#REF!,17,0),0)</f>
        <v>0</v>
      </c>
      <c r="M100" s="320">
        <f>IFERROR(VLOOKUP($Q100,#REF!,17,0),0)</f>
        <v>0</v>
      </c>
      <c r="N100" s="320">
        <f>IFERROR(VLOOKUP($Q100,#REF!,17,0),0)</f>
        <v>0</v>
      </c>
      <c r="O100" s="320">
        <f>IFERROR(VLOOKUP($Q100,#REF!,17,0),0)</f>
        <v>0</v>
      </c>
      <c r="P100" s="320">
        <f>IFERROR(VLOOKUP($Q100,#REF!,17,0),0)</f>
        <v>0</v>
      </c>
      <c r="Q100" s="5" t="str">
        <f>CONCATENATE(LOWER(B100)," ",LOWER(C100))</f>
        <v xml:space="preserve"> </v>
      </c>
      <c r="R100" s="15"/>
    </row>
    <row r="101" spans="1:18" x14ac:dyDescent="0.4">
      <c r="A101" s="56">
        <v>4</v>
      </c>
      <c r="B101" s="74"/>
      <c r="C101" s="74"/>
      <c r="D101" s="53" t="s">
        <v>13</v>
      </c>
      <c r="E101" s="65">
        <f>SUM(F101:P101) - SMALL(F101:P101,2) - MIN(F101:P101)</f>
        <v>0</v>
      </c>
      <c r="F101" s="109">
        <f>IFERROR(VLOOKUP($Q101,'Rd1 PI'!$C$2:$AE$24,19,0),0)</f>
        <v>0</v>
      </c>
      <c r="G101" s="320">
        <f>IFERROR(VLOOKUP($Q101,#REF!,17,0),0)</f>
        <v>0</v>
      </c>
      <c r="H101" s="320">
        <f>IFERROR(VLOOKUP($Q101,#REF!,17,0),0)</f>
        <v>0</v>
      </c>
      <c r="I101" s="320">
        <f>IFERROR(VLOOKUP($Q101,#REF!,17,0),0)</f>
        <v>0</v>
      </c>
      <c r="J101" s="320">
        <f>IFERROR(VLOOKUP($Q101,#REF!,17,0),0)</f>
        <v>0</v>
      </c>
      <c r="K101" s="320">
        <f>IFERROR(VLOOKUP($Q101,#REF!,17,0),0)</f>
        <v>0</v>
      </c>
      <c r="L101" s="320">
        <f>IFERROR(VLOOKUP($Q101,#REF!,17,0),0)</f>
        <v>0</v>
      </c>
      <c r="M101" s="320">
        <f>IFERROR(VLOOKUP($Q101,#REF!,17,0),0)</f>
        <v>0</v>
      </c>
      <c r="N101" s="320">
        <f>IFERROR(VLOOKUP($Q101,#REF!,17,0),0)</f>
        <v>0</v>
      </c>
      <c r="O101" s="320">
        <f>IFERROR(VLOOKUP($Q101,#REF!,17,0),0)</f>
        <v>0</v>
      </c>
      <c r="P101" s="320">
        <f>IFERROR(VLOOKUP($Q101,#REF!,17,0),0)</f>
        <v>0</v>
      </c>
      <c r="Q101" s="5" t="str">
        <f>CONCATENATE(LOWER(B101)," ",LOWER(C101))</f>
        <v xml:space="preserve"> </v>
      </c>
      <c r="R101" s="15"/>
    </row>
    <row r="102" spans="1:18" ht="13.5" thickBot="1" x14ac:dyDescent="0.45">
      <c r="A102" s="56">
        <v>5</v>
      </c>
      <c r="B102" s="54"/>
      <c r="C102" s="54"/>
      <c r="D102" s="53" t="s">
        <v>13</v>
      </c>
      <c r="E102" s="66">
        <f>SUM(F102:P102) - SMALL(F102:P102,2) - MIN(F102:P102)</f>
        <v>0</v>
      </c>
      <c r="F102" s="109">
        <f>IFERROR(VLOOKUP($Q102,'Rd1 PI'!$C$2:$AE$24,19,0),0)</f>
        <v>0</v>
      </c>
      <c r="G102" s="320">
        <f>IFERROR(VLOOKUP($Q102,#REF!,17,0),0)</f>
        <v>0</v>
      </c>
      <c r="H102" s="320">
        <f>IFERROR(VLOOKUP($Q102,#REF!,17,0),0)</f>
        <v>0</v>
      </c>
      <c r="I102" s="320">
        <f>IFERROR(VLOOKUP($Q102,#REF!,17,0),0)</f>
        <v>0</v>
      </c>
      <c r="J102" s="320">
        <f>IFERROR(VLOOKUP($Q102,#REF!,17,0),0)</f>
        <v>0</v>
      </c>
      <c r="K102" s="320">
        <f>IFERROR(VLOOKUP($Q102,#REF!,17,0),0)</f>
        <v>0</v>
      </c>
      <c r="L102" s="320">
        <f>IFERROR(VLOOKUP($Q102,#REF!,17,0),0)</f>
        <v>0</v>
      </c>
      <c r="M102" s="320">
        <f>IFERROR(VLOOKUP($Q102,#REF!,17,0),0)</f>
        <v>0</v>
      </c>
      <c r="N102" s="320">
        <f>IFERROR(VLOOKUP($Q102,#REF!,17,0),0)</f>
        <v>0</v>
      </c>
      <c r="O102" s="320">
        <f>IFERROR(VLOOKUP($Q102,#REF!,17,0),0)</f>
        <v>0</v>
      </c>
      <c r="P102" s="320">
        <f>IFERROR(VLOOKUP($Q102,#REF!,17,0),0)</f>
        <v>0</v>
      </c>
      <c r="Q102" s="5" t="str">
        <f>CONCATENATE(LOWER(B102)," ",LOWER(C102))</f>
        <v xml:space="preserve"> </v>
      </c>
      <c r="R102" s="15"/>
    </row>
    <row r="103" spans="1:18" x14ac:dyDescent="0.4">
      <c r="A103" s="29"/>
      <c r="B103" s="11"/>
      <c r="C103" s="11"/>
      <c r="F103" s="4"/>
      <c r="G103" s="196"/>
      <c r="H103" s="4"/>
      <c r="I103" s="12"/>
      <c r="J103" s="12"/>
      <c r="K103" s="12"/>
      <c r="L103" s="4"/>
      <c r="M103" s="4"/>
      <c r="N103" s="4"/>
      <c r="O103" s="4"/>
      <c r="P103" s="4"/>
    </row>
    <row r="104" spans="1:18" s="5" customFormat="1" ht="13.5" thickBot="1" x14ac:dyDescent="0.45">
      <c r="A104" s="46" t="s">
        <v>10</v>
      </c>
      <c r="B104" s="39"/>
      <c r="C104" s="39"/>
      <c r="D104" s="353"/>
      <c r="E104" s="351"/>
      <c r="F104" s="321"/>
      <c r="G104" s="354"/>
      <c r="H104" s="321"/>
      <c r="I104" s="352"/>
      <c r="J104" s="352"/>
      <c r="K104" s="352"/>
      <c r="L104" s="321"/>
      <c r="M104" s="321"/>
      <c r="N104" s="321"/>
      <c r="O104" s="321"/>
      <c r="P104" s="321"/>
    </row>
    <row r="105" spans="1:18" s="5" customFormat="1" x14ac:dyDescent="0.4">
      <c r="A105" s="47">
        <v>1</v>
      </c>
      <c r="B105" s="75" t="s">
        <v>128</v>
      </c>
      <c r="C105" s="75" t="s">
        <v>129</v>
      </c>
      <c r="D105" s="45" t="s">
        <v>14</v>
      </c>
      <c r="E105" s="67">
        <f>SUM(F105:P105) - SMALL(F105:P105,2) - MIN(F105:P105)</f>
        <v>100</v>
      </c>
      <c r="F105" s="107">
        <f>IFERROR(VLOOKUP($Q105,'Rd1 PI'!$C$2:$AE$24,19,0),0)</f>
        <v>100</v>
      </c>
      <c r="G105" s="321">
        <f>IFERROR(VLOOKUP($Q105,#REF!,17,0),0)</f>
        <v>0</v>
      </c>
      <c r="H105" s="321">
        <f>IFERROR(VLOOKUP($Q105,#REF!,17,0),0)</f>
        <v>0</v>
      </c>
      <c r="I105" s="321">
        <f>IFERROR(VLOOKUP($Q105,#REF!,17,0),0)</f>
        <v>0</v>
      </c>
      <c r="J105" s="321">
        <f>IFERROR(VLOOKUP($Q105,#REF!,17,0),0)</f>
        <v>0</v>
      </c>
      <c r="K105" s="321">
        <f>IFERROR(VLOOKUP($Q105,#REF!,17,0),0)</f>
        <v>0</v>
      </c>
      <c r="L105" s="321">
        <f>IFERROR(VLOOKUP($Q105,#REF!,17,0),0)</f>
        <v>0</v>
      </c>
      <c r="M105" s="321">
        <f>IFERROR(VLOOKUP($Q105,#REF!,17,0),0)</f>
        <v>0</v>
      </c>
      <c r="N105" s="321">
        <f>IFERROR(VLOOKUP($Q105,#REF!,17,0),0)</f>
        <v>0</v>
      </c>
      <c r="O105" s="321">
        <f>IFERROR(VLOOKUP($Q105,#REF!,17,0),0)</f>
        <v>0</v>
      </c>
      <c r="P105" s="321">
        <f>IFERROR(VLOOKUP($Q105,#REF!,17,0),0)</f>
        <v>0</v>
      </c>
      <c r="Q105" s="5" t="str">
        <f>CONCATENATE(LOWER(B105)," ",LOWER(C105))</f>
        <v>ben sale</v>
      </c>
    </row>
    <row r="106" spans="1:18" s="5" customFormat="1" x14ac:dyDescent="0.4">
      <c r="A106" s="47">
        <v>2</v>
      </c>
      <c r="B106" s="75"/>
      <c r="C106" s="75"/>
      <c r="D106" s="45" t="s">
        <v>14</v>
      </c>
      <c r="E106" s="68">
        <f>SUM(F106:P106) - SMALL(F106:P106,2) - MIN(F106:P106)</f>
        <v>0</v>
      </c>
      <c r="F106" s="107">
        <f>IFERROR(VLOOKUP($Q106,'Rd1 PI'!$C$2:$AE$24,19,0),0)</f>
        <v>0</v>
      </c>
      <c r="G106" s="321">
        <f>IFERROR(VLOOKUP($Q106,#REF!,17,0),0)</f>
        <v>0</v>
      </c>
      <c r="H106" s="321">
        <f>IFERROR(VLOOKUP($Q106,#REF!,17,0),0)</f>
        <v>0</v>
      </c>
      <c r="I106" s="321">
        <f>IFERROR(VLOOKUP($Q106,#REF!,17,0),0)</f>
        <v>0</v>
      </c>
      <c r="J106" s="321">
        <f>IFERROR(VLOOKUP($Q106,#REF!,17,0),0)</f>
        <v>0</v>
      </c>
      <c r="K106" s="321">
        <f>IFERROR(VLOOKUP($Q106,#REF!,17,0),0)</f>
        <v>0</v>
      </c>
      <c r="L106" s="321">
        <f>IFERROR(VLOOKUP($Q106,#REF!,17,0),0)</f>
        <v>0</v>
      </c>
      <c r="M106" s="321">
        <f>IFERROR(VLOOKUP($Q106,#REF!,17,0),0)</f>
        <v>0</v>
      </c>
      <c r="N106" s="321">
        <f>IFERROR(VLOOKUP($Q106,#REF!,17,0),0)</f>
        <v>0</v>
      </c>
      <c r="O106" s="321">
        <f>IFERROR(VLOOKUP($Q106,#REF!,17,0),0)</f>
        <v>0</v>
      </c>
      <c r="P106" s="321">
        <f>IFERROR(VLOOKUP($Q106,#REF!,17,0),0)</f>
        <v>0</v>
      </c>
      <c r="Q106" s="5" t="str">
        <f>CONCATENATE(LOWER(B106)," ",LOWER(C106))</f>
        <v xml:space="preserve"> </v>
      </c>
    </row>
    <row r="107" spans="1:18" s="5" customFormat="1" x14ac:dyDescent="0.4">
      <c r="A107" s="47">
        <v>3</v>
      </c>
      <c r="B107" s="75"/>
      <c r="C107" s="75"/>
      <c r="D107" s="45" t="s">
        <v>14</v>
      </c>
      <c r="E107" s="68">
        <f>SUM(F107:P107) - SMALL(F107:P107,2) - MIN(F107:P107)</f>
        <v>0</v>
      </c>
      <c r="F107" s="107">
        <f>IFERROR(VLOOKUP($Q107,'Rd1 PI'!$C$2:$AE$24,19,0),0)</f>
        <v>0</v>
      </c>
      <c r="G107" s="321">
        <f>IFERROR(VLOOKUP($Q107,#REF!,17,0),0)</f>
        <v>0</v>
      </c>
      <c r="H107" s="321">
        <f>IFERROR(VLOOKUP($Q107,#REF!,17,0),0)</f>
        <v>0</v>
      </c>
      <c r="I107" s="321">
        <f>IFERROR(VLOOKUP($Q107,#REF!,17,0),0)</f>
        <v>0</v>
      </c>
      <c r="J107" s="321">
        <f>IFERROR(VLOOKUP($Q107,#REF!,17,0),0)</f>
        <v>0</v>
      </c>
      <c r="K107" s="321">
        <f>IFERROR(VLOOKUP($Q107,#REF!,17,0),0)</f>
        <v>0</v>
      </c>
      <c r="L107" s="321">
        <f>IFERROR(VLOOKUP($Q107,#REF!,17,0),0)</f>
        <v>0</v>
      </c>
      <c r="M107" s="321">
        <f>IFERROR(VLOOKUP($Q107,#REF!,17,0),0)</f>
        <v>0</v>
      </c>
      <c r="N107" s="321">
        <f>IFERROR(VLOOKUP($Q107,#REF!,17,0),0)</f>
        <v>0</v>
      </c>
      <c r="O107" s="321">
        <f>IFERROR(VLOOKUP($Q107,#REF!,17,0),0)</f>
        <v>0</v>
      </c>
      <c r="P107" s="321">
        <f>IFERROR(VLOOKUP($Q107,#REF!,17,0),0)</f>
        <v>0</v>
      </c>
      <c r="Q107" s="5" t="str">
        <f>CONCATENATE(LOWER(B107)," ",LOWER(C107))</f>
        <v xml:space="preserve"> </v>
      </c>
    </row>
    <row r="108" spans="1:18" s="5" customFormat="1" x14ac:dyDescent="0.4">
      <c r="A108" s="47">
        <v>4</v>
      </c>
      <c r="B108" s="48"/>
      <c r="C108" s="48"/>
      <c r="D108" s="45" t="s">
        <v>14</v>
      </c>
      <c r="E108" s="68">
        <f>SUM(F108:P108) - SMALL(F108:P108,2) - MIN(F108:P108)</f>
        <v>0</v>
      </c>
      <c r="F108" s="107">
        <f>IFERROR(VLOOKUP($Q108,'Rd1 PI'!$C$2:$AE$24,19,0),0)</f>
        <v>0</v>
      </c>
      <c r="G108" s="321">
        <f>IFERROR(VLOOKUP($Q108,#REF!,17,0),0)</f>
        <v>0</v>
      </c>
      <c r="H108" s="321">
        <f>IFERROR(VLOOKUP($Q108,#REF!,17,0),0)</f>
        <v>0</v>
      </c>
      <c r="I108" s="321">
        <f>IFERROR(VLOOKUP($Q108,#REF!,17,0),0)</f>
        <v>0</v>
      </c>
      <c r="J108" s="321">
        <f>IFERROR(VLOOKUP($Q108,#REF!,17,0),0)</f>
        <v>0</v>
      </c>
      <c r="K108" s="321">
        <f>IFERROR(VLOOKUP($Q108,#REF!,17,0),0)</f>
        <v>0</v>
      </c>
      <c r="L108" s="321">
        <f>IFERROR(VLOOKUP($Q108,#REF!,17,0),0)</f>
        <v>0</v>
      </c>
      <c r="M108" s="321">
        <f>IFERROR(VLOOKUP($Q108,#REF!,17,0),0)</f>
        <v>0</v>
      </c>
      <c r="N108" s="321">
        <f>IFERROR(VLOOKUP($Q108,#REF!,17,0),0)</f>
        <v>0</v>
      </c>
      <c r="O108" s="321">
        <f>IFERROR(VLOOKUP($Q108,#REF!,17,0),0)</f>
        <v>0</v>
      </c>
      <c r="P108" s="321">
        <f>IFERROR(VLOOKUP($Q108,#REF!,17,0),0)</f>
        <v>0</v>
      </c>
      <c r="Q108" s="5" t="str">
        <f>CONCATENATE(LOWER(B108)," ",LOWER(C108))</f>
        <v xml:space="preserve"> </v>
      </c>
    </row>
    <row r="109" spans="1:18" s="5" customFormat="1" ht="13.5" thickBot="1" x14ac:dyDescent="0.45">
      <c r="A109" s="47">
        <v>5</v>
      </c>
      <c r="B109" s="48"/>
      <c r="C109" s="48"/>
      <c r="D109" s="45" t="s">
        <v>14</v>
      </c>
      <c r="E109" s="69">
        <f>SUM(F109:P109) - SMALL(F109:P109,2) - MIN(F109:P109)</f>
        <v>0</v>
      </c>
      <c r="F109" s="107">
        <f>IFERROR(VLOOKUP($Q109,'Rd1 PI'!$C$2:$AE$24,19,0),0)</f>
        <v>0</v>
      </c>
      <c r="G109" s="321">
        <f>IFERROR(VLOOKUP($Q109,#REF!,17,0),0)</f>
        <v>0</v>
      </c>
      <c r="H109" s="321">
        <f>IFERROR(VLOOKUP($Q109,#REF!,17,0),0)</f>
        <v>0</v>
      </c>
      <c r="I109" s="321">
        <f>IFERROR(VLOOKUP($Q109,#REF!,17,0),0)</f>
        <v>0</v>
      </c>
      <c r="J109" s="321">
        <f>IFERROR(VLOOKUP($Q109,#REF!,17,0),0)</f>
        <v>0</v>
      </c>
      <c r="K109" s="321">
        <f>IFERROR(VLOOKUP($Q109,#REF!,17,0),0)</f>
        <v>0</v>
      </c>
      <c r="L109" s="321">
        <f>IFERROR(VLOOKUP($Q109,#REF!,17,0),0)</f>
        <v>0</v>
      </c>
      <c r="M109" s="321">
        <f>IFERROR(VLOOKUP($Q109,#REF!,17,0),0)</f>
        <v>0</v>
      </c>
      <c r="N109" s="321">
        <f>IFERROR(VLOOKUP($Q109,#REF!,17,0),0)</f>
        <v>0</v>
      </c>
      <c r="O109" s="321">
        <f>IFERROR(VLOOKUP($Q109,#REF!,17,0),0)</f>
        <v>0</v>
      </c>
      <c r="P109" s="321">
        <f>IFERROR(VLOOKUP($Q109,#REF!,17,0),0)</f>
        <v>0</v>
      </c>
      <c r="Q109" s="5" t="str">
        <f>CONCATENATE(LOWER(B109)," ",LOWER(C109))</f>
        <v xml:space="preserve"> </v>
      </c>
    </row>
    <row r="110" spans="1:18" x14ac:dyDescent="0.4">
      <c r="B110" s="6"/>
      <c r="C110" s="6"/>
    </row>
    <row r="111" spans="1:18" x14ac:dyDescent="0.4">
      <c r="D111" s="17"/>
    </row>
    <row r="112" spans="1:18" x14ac:dyDescent="0.4">
      <c r="D112" s="28"/>
      <c r="E112" s="24"/>
      <c r="G112" s="20"/>
      <c r="H112" s="20"/>
      <c r="I112" s="20"/>
      <c r="J112" s="2"/>
      <c r="K112" s="20"/>
      <c r="L112" s="20"/>
    </row>
    <row r="113" spans="1:11" x14ac:dyDescent="0.4">
      <c r="A113" s="29"/>
      <c r="D113" s="17"/>
    </row>
    <row r="114" spans="1:11" x14ac:dyDescent="0.4">
      <c r="B114" s="21"/>
      <c r="C114" s="21"/>
      <c r="D114" s="17"/>
    </row>
    <row r="115" spans="1:11" x14ac:dyDescent="0.4">
      <c r="D115" s="17"/>
    </row>
    <row r="116" spans="1:11" x14ac:dyDescent="0.4">
      <c r="D116" s="17"/>
    </row>
    <row r="117" spans="1:11" x14ac:dyDescent="0.4">
      <c r="B117" s="6"/>
      <c r="C117" s="6"/>
      <c r="D117" s="17"/>
    </row>
    <row r="118" spans="1:11" x14ac:dyDescent="0.4">
      <c r="A118" s="29"/>
      <c r="B118" s="5"/>
      <c r="C118" s="5"/>
      <c r="D118" s="17"/>
    </row>
    <row r="119" spans="1:11" x14ac:dyDescent="0.4">
      <c r="A119" s="29"/>
      <c r="D119" s="17"/>
      <c r="G119" s="2"/>
      <c r="H119" s="2"/>
      <c r="I119" s="2"/>
      <c r="J119" s="2"/>
      <c r="K119" s="20"/>
    </row>
    <row r="120" spans="1:11" x14ac:dyDescent="0.4">
      <c r="A120" s="29"/>
      <c r="B120" s="21"/>
      <c r="C120" s="21"/>
    </row>
    <row r="121" spans="1:11" x14ac:dyDescent="0.4">
      <c r="A121" s="29"/>
      <c r="D121" s="17"/>
    </row>
    <row r="122" spans="1:11" x14ac:dyDescent="0.4">
      <c r="A122" s="29"/>
    </row>
    <row r="123" spans="1:11" x14ac:dyDescent="0.4">
      <c r="D123" s="17"/>
    </row>
    <row r="124" spans="1:11" x14ac:dyDescent="0.4">
      <c r="A124" s="29"/>
      <c r="D124" s="17"/>
    </row>
    <row r="125" spans="1:11" x14ac:dyDescent="0.4">
      <c r="A125" s="29"/>
      <c r="D125" s="7"/>
      <c r="E125" s="24"/>
    </row>
    <row r="126" spans="1:11" x14ac:dyDescent="0.4">
      <c r="A126" s="29"/>
      <c r="D126" s="17"/>
    </row>
    <row r="127" spans="1:11" x14ac:dyDescent="0.4">
      <c r="A127" s="29"/>
      <c r="D127" s="7"/>
      <c r="E127" s="24"/>
    </row>
    <row r="128" spans="1:11" x14ac:dyDescent="0.4">
      <c r="A128" s="29"/>
    </row>
    <row r="129" spans="1:5" x14ac:dyDescent="0.4">
      <c r="A129" s="29"/>
    </row>
    <row r="130" spans="1:5" x14ac:dyDescent="0.4">
      <c r="A130" s="29"/>
    </row>
    <row r="131" spans="1:5" x14ac:dyDescent="0.4">
      <c r="A131" s="29"/>
    </row>
    <row r="132" spans="1:5" x14ac:dyDescent="0.4">
      <c r="A132" s="29"/>
      <c r="B132" s="11"/>
      <c r="C132" s="11"/>
    </row>
    <row r="133" spans="1:5" x14ac:dyDescent="0.4">
      <c r="A133" s="29"/>
      <c r="D133" s="12"/>
      <c r="E133" s="24"/>
    </row>
  </sheetData>
  <sortState xmlns:xlrd2="http://schemas.microsoft.com/office/spreadsheetml/2017/richdata2" ref="B84:R88">
    <sortCondition descending="1" ref="E84:E88"/>
  </sortState>
  <mergeCells count="1">
    <mergeCell ref="A1:P1"/>
  </mergeCells>
  <phoneticPr fontId="2" type="noConversion"/>
  <conditionalFormatting sqref="B3:D8 F3:P8 F10:P16 B10:D16">
    <cfRule type="expression" dxfId="67" priority="40">
      <formula>$D3="OPN"</formula>
    </cfRule>
    <cfRule type="expression" dxfId="66" priority="41">
      <formula>$D3="RES"</formula>
    </cfRule>
    <cfRule type="expression" dxfId="65" priority="42">
      <formula>$D3="SMOD"</formula>
    </cfRule>
    <cfRule type="expression" dxfId="64" priority="43">
      <formula>$D3="CDMOD"</formula>
    </cfRule>
    <cfRule type="expression" dxfId="63" priority="44">
      <formula>$D3="ABMOD"</formula>
    </cfRule>
    <cfRule type="expression" dxfId="62" priority="45">
      <formula>$D3="NDC"</formula>
    </cfRule>
    <cfRule type="expression" dxfId="61" priority="46">
      <formula>$D3="NCC"</formula>
    </cfRule>
    <cfRule type="expression" dxfId="60" priority="47">
      <formula>$D3="NBC"</formula>
    </cfRule>
    <cfRule type="expression" dxfId="59" priority="48">
      <formula>$D3="NAC"</formula>
    </cfRule>
    <cfRule type="expression" dxfId="58" priority="49">
      <formula>$D3="SND"</formula>
    </cfRule>
    <cfRule type="expression" dxfId="57" priority="50">
      <formula>$D3="SNC"</formula>
    </cfRule>
    <cfRule type="expression" dxfId="56" priority="51">
      <formula>$D3="SNB"</formula>
    </cfRule>
    <cfRule type="expression" dxfId="55" priority="52">
      <formula>$D3="SNA"</formula>
    </cfRule>
  </conditionalFormatting>
  <conditionalFormatting sqref="A20:P25">
    <cfRule type="expression" dxfId="54" priority="56">
      <formula>$D21="SNA"</formula>
    </cfRule>
  </conditionalFormatting>
  <conditionalFormatting sqref="A27:P28 A29:E32 G29:P32 F29:F109">
    <cfRule type="expression" dxfId="53" priority="55">
      <formula>$D28="SNB"</formula>
    </cfRule>
  </conditionalFormatting>
  <conditionalFormatting sqref="A34:E39 G34:P39">
    <cfRule type="expression" dxfId="52" priority="54">
      <formula>$D35="SNC"</formula>
    </cfRule>
  </conditionalFormatting>
  <conditionalFormatting sqref="B77:C79">
    <cfRule type="expression" dxfId="51" priority="27">
      <formula>$D77="OPN"</formula>
    </cfRule>
    <cfRule type="expression" dxfId="50" priority="28">
      <formula>$D77="RES"</formula>
    </cfRule>
    <cfRule type="expression" dxfId="49" priority="29">
      <formula>$D77="SMOD"</formula>
    </cfRule>
    <cfRule type="expression" dxfId="48" priority="30">
      <formula>$D77="CDMOD"</formula>
    </cfRule>
    <cfRule type="expression" dxfId="47" priority="31">
      <formula>$D77="ABMOD"</formula>
    </cfRule>
    <cfRule type="expression" dxfId="46" priority="32">
      <formula>$D77="NDC"</formula>
    </cfRule>
    <cfRule type="expression" dxfId="45" priority="33">
      <formula>$D77="NCC"</formula>
    </cfRule>
    <cfRule type="expression" dxfId="44" priority="34">
      <formula>$D77="NBC"</formula>
    </cfRule>
    <cfRule type="expression" dxfId="43" priority="35">
      <formula>$D77="NAC"</formula>
    </cfRule>
    <cfRule type="expression" dxfId="42" priority="36">
      <formula>$D77="SND"</formula>
    </cfRule>
    <cfRule type="expression" dxfId="41" priority="37">
      <formula>$D77="SNC"</formula>
    </cfRule>
    <cfRule type="expression" dxfId="40" priority="38">
      <formula>$D77="SNB"</formula>
    </cfRule>
    <cfRule type="expression" dxfId="39" priority="39">
      <formula>$D77="SNA"</formula>
    </cfRule>
  </conditionalFormatting>
  <conditionalFormatting sqref="B80:C80">
    <cfRule type="expression" dxfId="38" priority="14">
      <formula>$D80="OPN"</formula>
    </cfRule>
    <cfRule type="expression" dxfId="37" priority="15">
      <formula>$D80="RES"</formula>
    </cfRule>
    <cfRule type="expression" dxfId="36" priority="16">
      <formula>$D80="SMOD"</formula>
    </cfRule>
    <cfRule type="expression" dxfId="35" priority="17">
      <formula>$D80="CDMOD"</formula>
    </cfRule>
    <cfRule type="expression" dxfId="34" priority="18">
      <formula>$D80="ABMOD"</formula>
    </cfRule>
    <cfRule type="expression" dxfId="33" priority="19">
      <formula>$D80="NDC"</formula>
    </cfRule>
    <cfRule type="expression" dxfId="32" priority="20">
      <formula>$D80="NCC"</formula>
    </cfRule>
    <cfRule type="expression" dxfId="31" priority="21">
      <formula>$D80="NBC"</formula>
    </cfRule>
    <cfRule type="expression" dxfId="30" priority="22">
      <formula>$D80="NAC"</formula>
    </cfRule>
    <cfRule type="expression" dxfId="29" priority="23">
      <formula>$D80="SND"</formula>
    </cfRule>
    <cfRule type="expression" dxfId="28" priority="24">
      <formula>$D80="SNC"</formula>
    </cfRule>
    <cfRule type="expression" dxfId="27" priority="25">
      <formula>$D80="SNB"</formula>
    </cfRule>
    <cfRule type="expression" dxfId="26" priority="26">
      <formula>$D80="SNA"</formula>
    </cfRule>
  </conditionalFormatting>
  <conditionalFormatting sqref="B9:D9 F9:P9">
    <cfRule type="expression" dxfId="25" priority="1">
      <formula>$D9="OPN"</formula>
    </cfRule>
    <cfRule type="expression" dxfId="24" priority="2">
      <formula>$D9="RES"</formula>
    </cfRule>
    <cfRule type="expression" dxfId="23" priority="3">
      <formula>$D9="SMOD"</formula>
    </cfRule>
    <cfRule type="expression" dxfId="22" priority="4">
      <formula>$D9="CDMOD"</formula>
    </cfRule>
    <cfRule type="expression" dxfId="21" priority="5">
      <formula>$D9="ABMOD"</formula>
    </cfRule>
    <cfRule type="expression" dxfId="20" priority="6">
      <formula>$D9="NDC"</formula>
    </cfRule>
    <cfRule type="expression" dxfId="19" priority="7">
      <formula>$D9="NCC"</formula>
    </cfRule>
    <cfRule type="expression" dxfId="18" priority="8">
      <formula>$D9="NBC"</formula>
    </cfRule>
    <cfRule type="expression" dxfId="17" priority="9">
      <formula>$D9="NAC"</formula>
    </cfRule>
    <cfRule type="expression" dxfId="16" priority="10">
      <formula>$D9="SND"</formula>
    </cfRule>
    <cfRule type="expression" dxfId="15" priority="11">
      <formula>$D9="SNC"</formula>
    </cfRule>
    <cfRule type="expression" dxfId="14" priority="12">
      <formula>$D9="SNB"</formula>
    </cfRule>
    <cfRule type="expression" dxfId="13" priority="13">
      <formula>$D9="SNA"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0"/>
  <sheetViews>
    <sheetView zoomScale="90" zoomScaleNormal="90" workbookViewId="0">
      <selection activeCell="A2" sqref="A2"/>
    </sheetView>
  </sheetViews>
  <sheetFormatPr defaultColWidth="8.86328125" defaultRowHeight="12.75" x14ac:dyDescent="0.35"/>
  <cols>
    <col min="1" max="1" width="8.1328125" style="70" customWidth="1"/>
    <col min="2" max="2" width="24.73046875" style="71" bestFit="1" customWidth="1"/>
    <col min="3" max="3" width="20.73046875" style="71" hidden="1" customWidth="1"/>
    <col min="4" max="4" width="8.265625" style="71" bestFit="1" customWidth="1"/>
    <col min="5" max="5" width="11.59765625" style="71" customWidth="1"/>
    <col min="6" max="6" width="10.73046875" style="71" customWidth="1"/>
    <col min="7" max="7" width="9.265625" style="71" bestFit="1" customWidth="1"/>
    <col min="8" max="20" width="7.73046875" style="71" customWidth="1"/>
    <col min="21" max="21" width="6.73046875" style="71" customWidth="1"/>
    <col min="22" max="22" width="7.265625" style="71" bestFit="1" customWidth="1"/>
    <col min="23" max="23" width="8.265625" style="71" customWidth="1"/>
    <col min="24" max="24" width="8.86328125" style="105" customWidth="1"/>
    <col min="25" max="25" width="8.86328125" style="71" customWidth="1"/>
    <col min="26" max="26" width="14.265625" style="71" hidden="1" customWidth="1"/>
    <col min="27" max="29" width="8.86328125" style="71" hidden="1" customWidth="1"/>
    <col min="30" max="30" width="11.3984375" style="71" hidden="1" customWidth="1"/>
    <col min="31" max="31" width="8.86328125" style="71" customWidth="1"/>
    <col min="32" max="32" width="5.86328125" style="71" customWidth="1"/>
    <col min="33" max="33" width="8.86328125" style="71"/>
    <col min="34" max="34" width="22.265625" style="71" customWidth="1"/>
    <col min="35" max="35" width="10.265625" style="71" customWidth="1"/>
    <col min="36" max="16384" width="8.86328125" style="71"/>
  </cols>
  <sheetData>
    <row r="1" spans="1:35" s="70" customFormat="1" ht="43.15" customHeight="1" thickBot="1" x14ac:dyDescent="0.4">
      <c r="A1" s="199" t="s">
        <v>23</v>
      </c>
      <c r="B1" s="200" t="s">
        <v>1</v>
      </c>
      <c r="C1" s="201" t="s">
        <v>1</v>
      </c>
      <c r="D1" s="201" t="s">
        <v>2</v>
      </c>
      <c r="E1" s="215" t="s">
        <v>24</v>
      </c>
      <c r="F1" s="216"/>
      <c r="G1" s="216" t="s">
        <v>25</v>
      </c>
      <c r="H1" s="202" t="s">
        <v>14</v>
      </c>
      <c r="I1" s="203" t="s">
        <v>13</v>
      </c>
      <c r="J1" s="204" t="s">
        <v>16</v>
      </c>
      <c r="K1" s="205" t="s">
        <v>41</v>
      </c>
      <c r="L1" s="206" t="s">
        <v>40</v>
      </c>
      <c r="M1" s="335" t="s">
        <v>86</v>
      </c>
      <c r="N1" s="336" t="s">
        <v>85</v>
      </c>
      <c r="O1" s="338" t="s">
        <v>39</v>
      </c>
      <c r="P1" s="339" t="s">
        <v>4</v>
      </c>
      <c r="Q1" s="207" t="s">
        <v>21</v>
      </c>
      <c r="R1" s="337" t="s">
        <v>22</v>
      </c>
      <c r="S1" s="208" t="s">
        <v>5</v>
      </c>
      <c r="T1" s="209" t="s">
        <v>3</v>
      </c>
      <c r="U1" s="191" t="s">
        <v>45</v>
      </c>
      <c r="V1" s="120" t="s">
        <v>56</v>
      </c>
      <c r="W1" s="120" t="s">
        <v>42</v>
      </c>
      <c r="X1" s="123" t="s">
        <v>43</v>
      </c>
      <c r="Y1" s="121" t="s">
        <v>44</v>
      </c>
      <c r="Z1" s="192" t="s">
        <v>54</v>
      </c>
      <c r="AA1" s="192" t="s">
        <v>2</v>
      </c>
      <c r="AB1" s="192" t="s">
        <v>58</v>
      </c>
      <c r="AC1" s="192" t="s">
        <v>50</v>
      </c>
      <c r="AD1" s="192" t="s">
        <v>55</v>
      </c>
      <c r="AE1" s="191" t="s">
        <v>59</v>
      </c>
      <c r="AG1" s="377" t="s">
        <v>67</v>
      </c>
      <c r="AH1" s="377"/>
      <c r="AI1" s="377"/>
    </row>
    <row r="2" spans="1:35" ht="13.15" x14ac:dyDescent="0.4">
      <c r="A2" s="366">
        <v>39</v>
      </c>
      <c r="B2" s="246" t="s">
        <v>103</v>
      </c>
      <c r="C2" s="246" t="str">
        <f t="shared" ref="C2:C24" si="0">LOWER(B2)</f>
        <v>paul ledwith</v>
      </c>
      <c r="D2" s="247" t="s">
        <v>80</v>
      </c>
      <c r="E2" s="371">
        <v>1.2957870370370371E-3</v>
      </c>
      <c r="F2" s="367"/>
      <c r="G2" s="247" t="s">
        <v>81</v>
      </c>
      <c r="H2" s="210" t="str">
        <f t="shared" ref="H2:T11" si="1">IF($D2=H$1,$U2,"")</f>
        <v/>
      </c>
      <c r="I2" s="210" t="str">
        <f t="shared" si="1"/>
        <v/>
      </c>
      <c r="J2" s="210" t="str">
        <f t="shared" si="1"/>
        <v/>
      </c>
      <c r="K2" s="210" t="str">
        <f t="shared" si="1"/>
        <v/>
      </c>
      <c r="L2" s="210" t="str">
        <f t="shared" si="1"/>
        <v/>
      </c>
      <c r="M2" s="210" t="str">
        <f t="shared" si="1"/>
        <v/>
      </c>
      <c r="N2" s="210" t="str">
        <f t="shared" si="1"/>
        <v/>
      </c>
      <c r="O2" s="210" t="str">
        <f t="shared" si="1"/>
        <v/>
      </c>
      <c r="P2" s="210" t="str">
        <f t="shared" si="1"/>
        <v/>
      </c>
      <c r="Q2" s="210" t="str">
        <f t="shared" si="1"/>
        <v/>
      </c>
      <c r="R2" s="210" t="str">
        <f t="shared" si="1"/>
        <v/>
      </c>
      <c r="S2" s="210" t="str">
        <f t="shared" si="1"/>
        <v/>
      </c>
      <c r="T2" s="211" t="str">
        <f t="shared" si="1"/>
        <v/>
      </c>
      <c r="U2" s="358">
        <f t="shared" ref="U2:U24" si="2">IFERROR(VLOOKUP($AB2,Points2018,2,0),0)</f>
        <v>0</v>
      </c>
      <c r="V2" s="248">
        <f t="shared" ref="V2" si="3">AD2-U2</f>
        <v>0</v>
      </c>
      <c r="W2" s="355" t="str">
        <f t="shared" ref="W2" si="4">IFERROR(VLOOKUP(D2,BenchmarksRd1,3,0)*86400,"")</f>
        <v/>
      </c>
      <c r="X2" s="356" t="str">
        <f t="shared" ref="X2" si="5">IFERROR((($E2*86400)-W2),"")</f>
        <v/>
      </c>
      <c r="Y2" s="357">
        <f>IF(U2=0,0,IF(X2&lt;=0,10,IF(X2&lt;0.5,5,IF(X2&lt;1,0,IF(X2&lt;2,-5,-10)))))</f>
        <v>0</v>
      </c>
      <c r="Z2" s="129" t="str">
        <f t="shared" ref="Z2:Z24" si="6">IFERROR(VLOOKUP(D2,Class2019,4,0),"n/a")</f>
        <v>n/a</v>
      </c>
      <c r="AA2" s="129" t="str">
        <f t="shared" ref="AA2:AA24" si="7">IFERROR(VLOOKUP(D2,Class2019,3,0),"n/a")</f>
        <v>n/a</v>
      </c>
      <c r="AB2" s="129" t="str">
        <f>IF($AA2="n/a","",IFERROR(COUNTIF($AA$2:$AA2,"="&amp;AA2),""))</f>
        <v/>
      </c>
      <c r="AC2" s="129">
        <f>COUNTIF($Z2:Z$2,"&lt;"&amp;Z2)</f>
        <v>0</v>
      </c>
      <c r="AD2" s="159">
        <f t="shared" ref="AD2:AD24" si="8">IF($AA2="n/a",0,IFERROR(VLOOKUP(AB2+AC2,Points2019,2,0),15))</f>
        <v>0</v>
      </c>
      <c r="AE2" s="125">
        <f t="shared" ref="AE2:AE24" si="9">(U2+V2+Y2)</f>
        <v>0</v>
      </c>
      <c r="AG2" s="161" t="s">
        <v>3</v>
      </c>
      <c r="AH2" s="176" t="s">
        <v>47</v>
      </c>
      <c r="AI2" s="189">
        <v>1.4273495370370371E-3</v>
      </c>
    </row>
    <row r="3" spans="1:35" ht="13.15" x14ac:dyDescent="0.4">
      <c r="A3" s="368">
        <v>641</v>
      </c>
      <c r="B3" s="1" t="s">
        <v>104</v>
      </c>
      <c r="C3" s="1" t="str">
        <f t="shared" si="0"/>
        <v>ben sale</v>
      </c>
      <c r="D3" s="8" t="s">
        <v>14</v>
      </c>
      <c r="E3" s="19">
        <v>1.3062615740740741E-3</v>
      </c>
      <c r="F3" s="369"/>
      <c r="G3" s="8" t="s">
        <v>81</v>
      </c>
      <c r="H3" s="160">
        <f t="shared" si="1"/>
        <v>100</v>
      </c>
      <c r="I3" s="160" t="str">
        <f t="shared" si="1"/>
        <v/>
      </c>
      <c r="J3" s="160" t="str">
        <f t="shared" si="1"/>
        <v/>
      </c>
      <c r="K3" s="160" t="str">
        <f t="shared" si="1"/>
        <v/>
      </c>
      <c r="L3" s="160" t="str">
        <f t="shared" si="1"/>
        <v/>
      </c>
      <c r="M3" s="160" t="str">
        <f t="shared" si="1"/>
        <v/>
      </c>
      <c r="N3" s="160" t="str">
        <f t="shared" si="1"/>
        <v/>
      </c>
      <c r="O3" s="160" t="str">
        <f t="shared" si="1"/>
        <v/>
      </c>
      <c r="P3" s="160" t="str">
        <f t="shared" si="1"/>
        <v/>
      </c>
      <c r="Q3" s="160" t="str">
        <f t="shared" si="1"/>
        <v/>
      </c>
      <c r="R3" s="160" t="str">
        <f t="shared" si="1"/>
        <v/>
      </c>
      <c r="S3" s="160" t="str">
        <f t="shared" si="1"/>
        <v/>
      </c>
      <c r="T3" s="170" t="str">
        <f t="shared" si="1"/>
        <v/>
      </c>
      <c r="U3" s="359">
        <f t="shared" si="2"/>
        <v>100</v>
      </c>
      <c r="V3" s="193">
        <f t="shared" ref="V3:V4" si="10">AD3-U3</f>
        <v>0</v>
      </c>
      <c r="W3" s="361">
        <f t="shared" ref="W3:W4" si="11">IFERROR(VLOOKUP(D3,BenchmarksRd1,3,0)*86400,"")</f>
        <v>101.917</v>
      </c>
      <c r="X3" s="122">
        <f t="shared" ref="X3:X4" si="12">IFERROR((($E3*86400)-W3),"")</f>
        <v>10.944000000000003</v>
      </c>
      <c r="Y3" s="362">
        <f>IF(U3=0,0,IF(X3&lt;=0,10,IF(X3&lt;0.5,5,IF(X3&lt;1,0,IF(X3&lt;2,-5,-10)))))</f>
        <v>-10</v>
      </c>
      <c r="Z3" s="115">
        <f t="shared" si="6"/>
        <v>8</v>
      </c>
      <c r="AA3" s="115">
        <f t="shared" si="7"/>
        <v>13</v>
      </c>
      <c r="AB3" s="115">
        <f>IF($AA3="n/a","",IFERROR(COUNTIF($AA$2:$AA3,"="&amp;AA3),""))</f>
        <v>1</v>
      </c>
      <c r="AC3" s="115">
        <f>COUNTIF($Z$2:Z3,"&lt;"&amp;Z3)</f>
        <v>0</v>
      </c>
      <c r="AD3" s="124">
        <f t="shared" si="8"/>
        <v>100</v>
      </c>
      <c r="AE3" s="126">
        <f t="shared" si="9"/>
        <v>90</v>
      </c>
      <c r="AG3" s="162" t="s">
        <v>5</v>
      </c>
      <c r="AH3" s="177" t="s">
        <v>48</v>
      </c>
      <c r="AI3" s="212">
        <v>1.4203472222222224E-3</v>
      </c>
    </row>
    <row r="4" spans="1:35" ht="13.15" x14ac:dyDescent="0.4">
      <c r="A4" s="368">
        <v>73</v>
      </c>
      <c r="B4" s="1" t="s">
        <v>105</v>
      </c>
      <c r="C4" s="1" t="str">
        <f t="shared" si="0"/>
        <v>david adam</v>
      </c>
      <c r="D4" s="8" t="s">
        <v>41</v>
      </c>
      <c r="E4" s="19">
        <v>1.3260069444444445E-3</v>
      </c>
      <c r="F4" s="369"/>
      <c r="G4" s="8" t="s">
        <v>81</v>
      </c>
      <c r="H4" s="160" t="str">
        <f t="shared" si="1"/>
        <v/>
      </c>
      <c r="I4" s="160" t="str">
        <f t="shared" si="1"/>
        <v/>
      </c>
      <c r="J4" s="160" t="str">
        <f t="shared" si="1"/>
        <v/>
      </c>
      <c r="K4" s="160">
        <f t="shared" si="1"/>
        <v>100</v>
      </c>
      <c r="L4" s="160" t="str">
        <f t="shared" si="1"/>
        <v/>
      </c>
      <c r="M4" s="160" t="str">
        <f t="shared" si="1"/>
        <v/>
      </c>
      <c r="N4" s="160" t="str">
        <f t="shared" si="1"/>
        <v/>
      </c>
      <c r="O4" s="160" t="str">
        <f t="shared" si="1"/>
        <v/>
      </c>
      <c r="P4" s="160" t="str">
        <f t="shared" si="1"/>
        <v/>
      </c>
      <c r="Q4" s="160" t="str">
        <f t="shared" si="1"/>
        <v/>
      </c>
      <c r="R4" s="160" t="str">
        <f t="shared" si="1"/>
        <v/>
      </c>
      <c r="S4" s="160" t="str">
        <f t="shared" si="1"/>
        <v/>
      </c>
      <c r="T4" s="170" t="str">
        <f t="shared" si="1"/>
        <v/>
      </c>
      <c r="U4" s="359">
        <f t="shared" si="2"/>
        <v>100</v>
      </c>
      <c r="V4" s="193">
        <f t="shared" si="10"/>
        <v>0</v>
      </c>
      <c r="W4" s="361">
        <f t="shared" si="11"/>
        <v>112.935</v>
      </c>
      <c r="X4" s="122">
        <f t="shared" si="12"/>
        <v>1.632000000000005</v>
      </c>
      <c r="Y4" s="362">
        <f t="shared" ref="Y4:Y24" si="13">IF(U4=0,0,IF(X4&lt;=0,10,IF(X4&lt;0.5,5,IF(X4&lt;1,0,IF(X4&lt;2,-5,-10)))))</f>
        <v>-5</v>
      </c>
      <c r="Z4" s="115">
        <f t="shared" si="6"/>
        <v>5</v>
      </c>
      <c r="AA4" s="115">
        <f t="shared" si="7"/>
        <v>10</v>
      </c>
      <c r="AB4" s="115">
        <f>IF($AA4="n/a","",IFERROR(COUNTIF($AA$2:$AA4,"="&amp;AA4),""))</f>
        <v>1</v>
      </c>
      <c r="AC4" s="115">
        <f>COUNTIF($Z$2:Z4,"&lt;"&amp;Z4)</f>
        <v>0</v>
      </c>
      <c r="AD4" s="124">
        <f t="shared" si="8"/>
        <v>100</v>
      </c>
      <c r="AE4" s="126">
        <f t="shared" si="9"/>
        <v>95</v>
      </c>
      <c r="AG4" s="332" t="s">
        <v>4</v>
      </c>
      <c r="AH4" s="333" t="s">
        <v>102</v>
      </c>
      <c r="AI4" s="334">
        <v>1.4896527777777775E-3</v>
      </c>
    </row>
    <row r="5" spans="1:35" ht="13.15" x14ac:dyDescent="0.4">
      <c r="A5" s="368">
        <v>88</v>
      </c>
      <c r="B5" s="1" t="s">
        <v>106</v>
      </c>
      <c r="C5" s="1" t="str">
        <f t="shared" si="0"/>
        <v>randy stagno-navarra</v>
      </c>
      <c r="D5" s="8" t="s">
        <v>80</v>
      </c>
      <c r="E5" s="19">
        <v>1.3448611111111109E-3</v>
      </c>
      <c r="F5" s="369"/>
      <c r="G5" s="8" t="s">
        <v>81</v>
      </c>
      <c r="H5" s="160" t="str">
        <f t="shared" si="1"/>
        <v/>
      </c>
      <c r="I5" s="160" t="str">
        <f t="shared" si="1"/>
        <v/>
      </c>
      <c r="J5" s="160" t="str">
        <f t="shared" si="1"/>
        <v/>
      </c>
      <c r="K5" s="160" t="str">
        <f t="shared" si="1"/>
        <v/>
      </c>
      <c r="L5" s="160" t="str">
        <f t="shared" si="1"/>
        <v/>
      </c>
      <c r="M5" s="160" t="str">
        <f t="shared" si="1"/>
        <v/>
      </c>
      <c r="N5" s="160" t="str">
        <f t="shared" si="1"/>
        <v/>
      </c>
      <c r="O5" s="160" t="str">
        <f t="shared" si="1"/>
        <v/>
      </c>
      <c r="P5" s="160" t="str">
        <f t="shared" si="1"/>
        <v/>
      </c>
      <c r="Q5" s="160" t="str">
        <f t="shared" si="1"/>
        <v/>
      </c>
      <c r="R5" s="160" t="str">
        <f t="shared" si="1"/>
        <v/>
      </c>
      <c r="S5" s="160" t="str">
        <f t="shared" si="1"/>
        <v/>
      </c>
      <c r="T5" s="170" t="str">
        <f t="shared" si="1"/>
        <v/>
      </c>
      <c r="U5" s="359">
        <f t="shared" si="2"/>
        <v>0</v>
      </c>
      <c r="V5" s="193">
        <f t="shared" ref="V5:V24" si="14">AD5-U5</f>
        <v>0</v>
      </c>
      <c r="W5" s="361" t="str">
        <f t="shared" ref="W5:W24" si="15">IFERROR(VLOOKUP(D5,BenchmarksRd1,3,0)*86400,"")</f>
        <v/>
      </c>
      <c r="X5" s="122" t="str">
        <f t="shared" ref="X5:X24" si="16">IFERROR((($E5*86400)-W5),"")</f>
        <v/>
      </c>
      <c r="Y5" s="362">
        <f t="shared" si="13"/>
        <v>0</v>
      </c>
      <c r="Z5" s="115" t="str">
        <f t="shared" si="6"/>
        <v>n/a</v>
      </c>
      <c r="AA5" s="115" t="str">
        <f t="shared" si="7"/>
        <v>n/a</v>
      </c>
      <c r="AB5" s="115" t="str">
        <f>IF($AA5="n/a","",IFERROR(COUNTIF($AA$2:$AA5,"="&amp;AA5),""))</f>
        <v/>
      </c>
      <c r="AC5" s="115">
        <f>COUNTIF($Z$2:Z5,"&lt;"&amp;Z5)</f>
        <v>0</v>
      </c>
      <c r="AD5" s="124">
        <f t="shared" si="8"/>
        <v>0</v>
      </c>
      <c r="AE5" s="126">
        <f t="shared" si="9"/>
        <v>0</v>
      </c>
      <c r="AG5" s="329" t="s">
        <v>39</v>
      </c>
      <c r="AH5" s="330"/>
      <c r="AI5" s="331"/>
    </row>
    <row r="6" spans="1:35" ht="13.15" x14ac:dyDescent="0.4">
      <c r="A6" s="368">
        <v>27</v>
      </c>
      <c r="B6" s="1" t="s">
        <v>107</v>
      </c>
      <c r="C6" s="1" t="str">
        <f t="shared" si="0"/>
        <v>kim cole</v>
      </c>
      <c r="D6" s="8" t="s">
        <v>13</v>
      </c>
      <c r="E6" s="19">
        <v>1.349976851851852E-3</v>
      </c>
      <c r="F6" s="369"/>
      <c r="G6" s="8" t="s">
        <v>108</v>
      </c>
      <c r="H6" s="160" t="str">
        <f t="shared" si="1"/>
        <v/>
      </c>
      <c r="I6" s="160">
        <f t="shared" si="1"/>
        <v>100</v>
      </c>
      <c r="J6" s="160" t="str">
        <f t="shared" si="1"/>
        <v/>
      </c>
      <c r="K6" s="160" t="str">
        <f t="shared" si="1"/>
        <v/>
      </c>
      <c r="L6" s="160" t="str">
        <f t="shared" si="1"/>
        <v/>
      </c>
      <c r="M6" s="160" t="str">
        <f t="shared" si="1"/>
        <v/>
      </c>
      <c r="N6" s="160" t="str">
        <f t="shared" si="1"/>
        <v/>
      </c>
      <c r="O6" s="160" t="str">
        <f t="shared" si="1"/>
        <v/>
      </c>
      <c r="P6" s="160" t="str">
        <f t="shared" si="1"/>
        <v/>
      </c>
      <c r="Q6" s="160" t="str">
        <f t="shared" si="1"/>
        <v/>
      </c>
      <c r="R6" s="160" t="str">
        <f t="shared" si="1"/>
        <v/>
      </c>
      <c r="S6" s="160" t="str">
        <f t="shared" si="1"/>
        <v/>
      </c>
      <c r="T6" s="170" t="str">
        <f t="shared" si="1"/>
        <v/>
      </c>
      <c r="U6" s="359">
        <f t="shared" si="2"/>
        <v>100</v>
      </c>
      <c r="V6" s="193">
        <f t="shared" si="14"/>
        <v>-25</v>
      </c>
      <c r="W6" s="361">
        <f t="shared" si="15"/>
        <v>109.967</v>
      </c>
      <c r="X6" s="122">
        <f t="shared" si="16"/>
        <v>6.6710000000000065</v>
      </c>
      <c r="Y6" s="362">
        <f t="shared" si="13"/>
        <v>-10</v>
      </c>
      <c r="Z6" s="115">
        <f t="shared" si="6"/>
        <v>7</v>
      </c>
      <c r="AA6" s="115">
        <f t="shared" si="7"/>
        <v>12</v>
      </c>
      <c r="AB6" s="115">
        <f>IF($AA6="n/a","",IFERROR(COUNTIF($AA$2:$AA6,"="&amp;AA6),""))</f>
        <v>1</v>
      </c>
      <c r="AC6" s="115">
        <f>COUNTIF($Z$2:Z6,"&lt;"&amp;Z6)</f>
        <v>1</v>
      </c>
      <c r="AD6" s="124">
        <f t="shared" si="8"/>
        <v>75</v>
      </c>
      <c r="AE6" s="126">
        <f t="shared" si="9"/>
        <v>65</v>
      </c>
      <c r="AG6" s="163" t="s">
        <v>22</v>
      </c>
      <c r="AH6" s="181" t="s">
        <v>74</v>
      </c>
      <c r="AI6" s="178">
        <v>1.4067361111111112E-3</v>
      </c>
    </row>
    <row r="7" spans="1:35" ht="13.15" x14ac:dyDescent="0.4">
      <c r="A7" s="368">
        <v>50</v>
      </c>
      <c r="B7" s="1" t="s">
        <v>109</v>
      </c>
      <c r="C7" s="1" t="str">
        <f t="shared" si="0"/>
        <v>alan conrad</v>
      </c>
      <c r="D7" s="8" t="s">
        <v>41</v>
      </c>
      <c r="E7" s="19">
        <v>1.3545486111111111E-3</v>
      </c>
      <c r="F7" s="369"/>
      <c r="G7" s="8" t="s">
        <v>81</v>
      </c>
      <c r="H7" s="160" t="str">
        <f t="shared" si="1"/>
        <v/>
      </c>
      <c r="I7" s="160" t="str">
        <f t="shared" si="1"/>
        <v/>
      </c>
      <c r="J7" s="160" t="str">
        <f t="shared" si="1"/>
        <v/>
      </c>
      <c r="K7" s="160">
        <f t="shared" si="1"/>
        <v>75</v>
      </c>
      <c r="L7" s="160" t="str">
        <f t="shared" si="1"/>
        <v/>
      </c>
      <c r="M7" s="160" t="str">
        <f t="shared" si="1"/>
        <v/>
      </c>
      <c r="N7" s="160" t="str">
        <f t="shared" si="1"/>
        <v/>
      </c>
      <c r="O7" s="160" t="str">
        <f t="shared" si="1"/>
        <v/>
      </c>
      <c r="P7" s="160" t="str">
        <f t="shared" si="1"/>
        <v/>
      </c>
      <c r="Q7" s="160" t="str">
        <f t="shared" si="1"/>
        <v/>
      </c>
      <c r="R7" s="160" t="str">
        <f t="shared" si="1"/>
        <v/>
      </c>
      <c r="S7" s="160" t="str">
        <f t="shared" si="1"/>
        <v/>
      </c>
      <c r="T7" s="170" t="str">
        <f t="shared" si="1"/>
        <v/>
      </c>
      <c r="U7" s="359">
        <f t="shared" si="2"/>
        <v>75</v>
      </c>
      <c r="V7" s="193">
        <f t="shared" si="14"/>
        <v>0</v>
      </c>
      <c r="W7" s="361">
        <f t="shared" si="15"/>
        <v>112.935</v>
      </c>
      <c r="X7" s="122">
        <f t="shared" si="16"/>
        <v>4.097999999999999</v>
      </c>
      <c r="Y7" s="362">
        <f t="shared" si="13"/>
        <v>-10</v>
      </c>
      <c r="Z7" s="115">
        <f t="shared" si="6"/>
        <v>5</v>
      </c>
      <c r="AA7" s="115">
        <f t="shared" si="7"/>
        <v>10</v>
      </c>
      <c r="AB7" s="115">
        <f>IF($AA7="n/a","",IFERROR(COUNTIF($AA$2:$AA7,"="&amp;AA7),""))</f>
        <v>2</v>
      </c>
      <c r="AC7" s="115">
        <f>COUNTIF($Z$2:Z7,"&lt;"&amp;Z7)</f>
        <v>0</v>
      </c>
      <c r="AD7" s="124">
        <f t="shared" si="8"/>
        <v>75</v>
      </c>
      <c r="AE7" s="126">
        <f t="shared" si="9"/>
        <v>65</v>
      </c>
      <c r="AG7" s="164" t="s">
        <v>21</v>
      </c>
      <c r="AH7" s="182" t="s">
        <v>101</v>
      </c>
      <c r="AI7" s="328" t="s">
        <v>97</v>
      </c>
    </row>
    <row r="8" spans="1:35" ht="13.15" x14ac:dyDescent="0.4">
      <c r="A8" s="368">
        <v>79</v>
      </c>
      <c r="B8" s="1" t="s">
        <v>110</v>
      </c>
      <c r="C8" s="1" t="str">
        <f t="shared" si="0"/>
        <v>dean hasnat</v>
      </c>
      <c r="D8" s="8" t="s">
        <v>40</v>
      </c>
      <c r="E8" s="19">
        <v>1.3554166666666664E-3</v>
      </c>
      <c r="F8" s="369"/>
      <c r="G8" s="8" t="s">
        <v>108</v>
      </c>
      <c r="H8" s="160" t="str">
        <f t="shared" si="1"/>
        <v/>
      </c>
      <c r="I8" s="160" t="str">
        <f t="shared" si="1"/>
        <v/>
      </c>
      <c r="J8" s="160" t="str">
        <f t="shared" si="1"/>
        <v/>
      </c>
      <c r="K8" s="160" t="str">
        <f t="shared" si="1"/>
        <v/>
      </c>
      <c r="L8" s="160">
        <f t="shared" si="1"/>
        <v>100</v>
      </c>
      <c r="M8" s="160" t="str">
        <f t="shared" si="1"/>
        <v/>
      </c>
      <c r="N8" s="160" t="str">
        <f t="shared" si="1"/>
        <v/>
      </c>
      <c r="O8" s="160" t="str">
        <f t="shared" si="1"/>
        <v/>
      </c>
      <c r="P8" s="160" t="str">
        <f t="shared" si="1"/>
        <v/>
      </c>
      <c r="Q8" s="160" t="str">
        <f t="shared" si="1"/>
        <v/>
      </c>
      <c r="R8" s="160" t="str">
        <f t="shared" si="1"/>
        <v/>
      </c>
      <c r="S8" s="160" t="str">
        <f t="shared" si="1"/>
        <v/>
      </c>
      <c r="T8" s="170" t="str">
        <f t="shared" si="1"/>
        <v/>
      </c>
      <c r="U8" s="359">
        <f t="shared" si="2"/>
        <v>100</v>
      </c>
      <c r="V8" s="193">
        <f t="shared" si="14"/>
        <v>0</v>
      </c>
      <c r="W8" s="361">
        <f t="shared" si="15"/>
        <v>114.663</v>
      </c>
      <c r="X8" s="122">
        <f t="shared" si="16"/>
        <v>2.444999999999979</v>
      </c>
      <c r="Y8" s="362">
        <f t="shared" si="13"/>
        <v>-10</v>
      </c>
      <c r="Z8" s="115">
        <f t="shared" si="6"/>
        <v>5</v>
      </c>
      <c r="AA8" s="115">
        <f t="shared" si="7"/>
        <v>9</v>
      </c>
      <c r="AB8" s="115">
        <f>IF($AA8="n/a","",IFERROR(COUNTIF($AA$2:$AA8,"="&amp;AA8),""))</f>
        <v>1</v>
      </c>
      <c r="AC8" s="115">
        <f>COUNTIF($Z$2:Z8,"&lt;"&amp;Z8)</f>
        <v>0</v>
      </c>
      <c r="AD8" s="124">
        <f t="shared" si="8"/>
        <v>100</v>
      </c>
      <c r="AE8" s="126">
        <f t="shared" si="9"/>
        <v>90</v>
      </c>
      <c r="AG8" s="325" t="s">
        <v>85</v>
      </c>
      <c r="AH8" s="326" t="s">
        <v>46</v>
      </c>
      <c r="AI8" s="327">
        <v>1.3765625000000002E-3</v>
      </c>
    </row>
    <row r="9" spans="1:35" ht="13.15" x14ac:dyDescent="0.4">
      <c r="A9" s="368">
        <v>21</v>
      </c>
      <c r="B9" s="1" t="s">
        <v>111</v>
      </c>
      <c r="C9" s="1" t="str">
        <f t="shared" si="0"/>
        <v>gavin newman</v>
      </c>
      <c r="D9" s="8" t="s">
        <v>40</v>
      </c>
      <c r="E9" s="19">
        <v>1.3710532407407406E-3</v>
      </c>
      <c r="F9" s="369"/>
      <c r="G9" s="8" t="s">
        <v>81</v>
      </c>
      <c r="H9" s="160" t="str">
        <f t="shared" si="1"/>
        <v/>
      </c>
      <c r="I9" s="160" t="str">
        <f t="shared" si="1"/>
        <v/>
      </c>
      <c r="J9" s="160" t="str">
        <f t="shared" si="1"/>
        <v/>
      </c>
      <c r="K9" s="160" t="str">
        <f t="shared" si="1"/>
        <v/>
      </c>
      <c r="L9" s="160">
        <f t="shared" si="1"/>
        <v>75</v>
      </c>
      <c r="M9" s="160" t="str">
        <f t="shared" si="1"/>
        <v/>
      </c>
      <c r="N9" s="160" t="str">
        <f t="shared" si="1"/>
        <v/>
      </c>
      <c r="O9" s="160" t="str">
        <f t="shared" si="1"/>
        <v/>
      </c>
      <c r="P9" s="160" t="str">
        <f t="shared" si="1"/>
        <v/>
      </c>
      <c r="Q9" s="160" t="str">
        <f t="shared" si="1"/>
        <v/>
      </c>
      <c r="R9" s="160" t="str">
        <f t="shared" si="1"/>
        <v/>
      </c>
      <c r="S9" s="160" t="str">
        <f t="shared" si="1"/>
        <v/>
      </c>
      <c r="T9" s="170" t="str">
        <f t="shared" si="1"/>
        <v/>
      </c>
      <c r="U9" s="359">
        <f t="shared" si="2"/>
        <v>75</v>
      </c>
      <c r="V9" s="193">
        <f t="shared" si="14"/>
        <v>0</v>
      </c>
      <c r="W9" s="361">
        <f t="shared" si="15"/>
        <v>114.663</v>
      </c>
      <c r="X9" s="122">
        <f t="shared" si="16"/>
        <v>3.7959999999999923</v>
      </c>
      <c r="Y9" s="362">
        <f t="shared" si="13"/>
        <v>-10</v>
      </c>
      <c r="Z9" s="115">
        <f t="shared" si="6"/>
        <v>5</v>
      </c>
      <c r="AA9" s="115">
        <f t="shared" si="7"/>
        <v>9</v>
      </c>
      <c r="AB9" s="115">
        <f>IF($AA9="n/a","",IFERROR(COUNTIF($AA$2:$AA9,"="&amp;AA9),""))</f>
        <v>2</v>
      </c>
      <c r="AC9" s="115">
        <f>COUNTIF($Z$2:Z9,"&lt;"&amp;Z9)</f>
        <v>0</v>
      </c>
      <c r="AD9" s="124">
        <f t="shared" si="8"/>
        <v>75</v>
      </c>
      <c r="AE9" s="126">
        <f t="shared" si="9"/>
        <v>65</v>
      </c>
      <c r="AG9" s="322" t="s">
        <v>86</v>
      </c>
      <c r="AH9" s="323" t="s">
        <v>47</v>
      </c>
      <c r="AI9" s="324">
        <v>1.4270486111111109E-3</v>
      </c>
    </row>
    <row r="10" spans="1:35" ht="13.15" x14ac:dyDescent="0.4">
      <c r="A10" s="368">
        <v>62</v>
      </c>
      <c r="B10" s="1" t="s">
        <v>112</v>
      </c>
      <c r="C10" s="1" t="str">
        <f t="shared" si="0"/>
        <v>noel heritage</v>
      </c>
      <c r="D10" s="8" t="s">
        <v>40</v>
      </c>
      <c r="E10" s="19">
        <v>1.3801736111111109E-3</v>
      </c>
      <c r="F10" s="369"/>
      <c r="G10" s="8" t="s">
        <v>108</v>
      </c>
      <c r="H10" s="160" t="str">
        <f t="shared" si="1"/>
        <v/>
      </c>
      <c r="I10" s="160" t="str">
        <f t="shared" si="1"/>
        <v/>
      </c>
      <c r="J10" s="160" t="str">
        <f t="shared" si="1"/>
        <v/>
      </c>
      <c r="K10" s="160" t="str">
        <f t="shared" si="1"/>
        <v/>
      </c>
      <c r="L10" s="160">
        <f t="shared" si="1"/>
        <v>60</v>
      </c>
      <c r="M10" s="160" t="str">
        <f t="shared" si="1"/>
        <v/>
      </c>
      <c r="N10" s="160" t="str">
        <f t="shared" si="1"/>
        <v/>
      </c>
      <c r="O10" s="160" t="str">
        <f t="shared" si="1"/>
        <v/>
      </c>
      <c r="P10" s="160" t="str">
        <f t="shared" si="1"/>
        <v/>
      </c>
      <c r="Q10" s="160" t="str">
        <f t="shared" si="1"/>
        <v/>
      </c>
      <c r="R10" s="160" t="str">
        <f t="shared" si="1"/>
        <v/>
      </c>
      <c r="S10" s="160" t="str">
        <f t="shared" si="1"/>
        <v/>
      </c>
      <c r="T10" s="170" t="str">
        <f t="shared" si="1"/>
        <v/>
      </c>
      <c r="U10" s="359">
        <f t="shared" si="2"/>
        <v>60</v>
      </c>
      <c r="V10" s="193">
        <f t="shared" si="14"/>
        <v>0</v>
      </c>
      <c r="W10" s="361">
        <f t="shared" si="15"/>
        <v>114.663</v>
      </c>
      <c r="X10" s="122">
        <f t="shared" si="16"/>
        <v>4.583999999999989</v>
      </c>
      <c r="Y10" s="362">
        <f t="shared" si="13"/>
        <v>-10</v>
      </c>
      <c r="Z10" s="115">
        <f t="shared" si="6"/>
        <v>5</v>
      </c>
      <c r="AA10" s="115">
        <f t="shared" si="7"/>
        <v>9</v>
      </c>
      <c r="AB10" s="115">
        <f>IF($AA10="n/a","",IFERROR(COUNTIF($AA$2:$AA10,"="&amp;AA10),""))</f>
        <v>3</v>
      </c>
      <c r="AC10" s="115">
        <f>COUNTIF($Z$2:Z10,"&lt;"&amp;Z10)</f>
        <v>0</v>
      </c>
      <c r="AD10" s="124">
        <f t="shared" si="8"/>
        <v>60</v>
      </c>
      <c r="AE10" s="126">
        <f t="shared" si="9"/>
        <v>50</v>
      </c>
      <c r="AG10" s="165" t="s">
        <v>40</v>
      </c>
      <c r="AH10" s="183" t="s">
        <v>73</v>
      </c>
      <c r="AI10" s="214" t="s">
        <v>79</v>
      </c>
    </row>
    <row r="11" spans="1:35" ht="13.15" x14ac:dyDescent="0.4">
      <c r="A11" s="368">
        <v>10</v>
      </c>
      <c r="B11" s="1" t="s">
        <v>113</v>
      </c>
      <c r="C11" s="1" t="str">
        <f t="shared" si="0"/>
        <v>hung do</v>
      </c>
      <c r="D11" s="8" t="s">
        <v>85</v>
      </c>
      <c r="E11" s="19">
        <v>1.3946412037037037E-3</v>
      </c>
      <c r="F11" s="369"/>
      <c r="G11" s="8" t="s">
        <v>81</v>
      </c>
      <c r="H11" s="160" t="str">
        <f t="shared" si="1"/>
        <v/>
      </c>
      <c r="I11" s="160" t="str">
        <f t="shared" si="1"/>
        <v/>
      </c>
      <c r="J11" s="160" t="str">
        <f t="shared" si="1"/>
        <v/>
      </c>
      <c r="K11" s="160" t="str">
        <f t="shared" si="1"/>
        <v/>
      </c>
      <c r="L11" s="160" t="str">
        <f t="shared" si="1"/>
        <v/>
      </c>
      <c r="M11" s="160" t="str">
        <f t="shared" si="1"/>
        <v/>
      </c>
      <c r="N11" s="160">
        <f t="shared" si="1"/>
        <v>100</v>
      </c>
      <c r="O11" s="160" t="str">
        <f t="shared" si="1"/>
        <v/>
      </c>
      <c r="P11" s="160" t="str">
        <f t="shared" si="1"/>
        <v/>
      </c>
      <c r="Q11" s="160" t="str">
        <f t="shared" si="1"/>
        <v/>
      </c>
      <c r="R11" s="160" t="str">
        <f t="shared" si="1"/>
        <v/>
      </c>
      <c r="S11" s="160" t="str">
        <f t="shared" si="1"/>
        <v/>
      </c>
      <c r="T11" s="170" t="str">
        <f t="shared" si="1"/>
        <v/>
      </c>
      <c r="U11" s="359">
        <f t="shared" si="2"/>
        <v>100</v>
      </c>
      <c r="V11" s="193">
        <f t="shared" si="14"/>
        <v>0</v>
      </c>
      <c r="W11" s="361">
        <f t="shared" si="15"/>
        <v>118.93500000000002</v>
      </c>
      <c r="X11" s="122">
        <f t="shared" si="16"/>
        <v>1.5619999999999834</v>
      </c>
      <c r="Y11" s="362">
        <f t="shared" si="13"/>
        <v>-5</v>
      </c>
      <c r="Z11" s="115">
        <f t="shared" si="6"/>
        <v>4</v>
      </c>
      <c r="AA11" s="115">
        <f t="shared" si="7"/>
        <v>7</v>
      </c>
      <c r="AB11" s="115">
        <f>IF($AA11="n/a","",IFERROR(COUNTIF($AA$2:$AA11,"="&amp;AA11),""))</f>
        <v>1</v>
      </c>
      <c r="AC11" s="115">
        <f>COUNTIF($Z$2:Z11,"&lt;"&amp;Z11)</f>
        <v>0</v>
      </c>
      <c r="AD11" s="124">
        <f t="shared" si="8"/>
        <v>100</v>
      </c>
      <c r="AE11" s="126">
        <f t="shared" si="9"/>
        <v>95</v>
      </c>
      <c r="AG11" s="166" t="s">
        <v>41</v>
      </c>
      <c r="AH11" s="184" t="s">
        <v>82</v>
      </c>
      <c r="AI11" s="213">
        <v>1.3071180555555555E-3</v>
      </c>
    </row>
    <row r="12" spans="1:35" ht="13.15" x14ac:dyDescent="0.4">
      <c r="A12" s="368">
        <v>68</v>
      </c>
      <c r="B12" s="1" t="s">
        <v>114</v>
      </c>
      <c r="C12" s="1" t="str">
        <f t="shared" si="0"/>
        <v>craig girvan</v>
      </c>
      <c r="D12" s="8" t="s">
        <v>85</v>
      </c>
      <c r="E12" s="19">
        <v>1.4309837962962963E-3</v>
      </c>
      <c r="F12" s="369"/>
      <c r="G12" s="8" t="s">
        <v>108</v>
      </c>
      <c r="H12" s="160" t="str">
        <f t="shared" ref="H12:T21" si="17">IF($D12=H$1,$U12,"")</f>
        <v/>
      </c>
      <c r="I12" s="160" t="str">
        <f t="shared" si="17"/>
        <v/>
      </c>
      <c r="J12" s="160" t="str">
        <f t="shared" si="17"/>
        <v/>
      </c>
      <c r="K12" s="160" t="str">
        <f t="shared" si="17"/>
        <v/>
      </c>
      <c r="L12" s="160" t="str">
        <f t="shared" si="17"/>
        <v/>
      </c>
      <c r="M12" s="160" t="str">
        <f t="shared" si="17"/>
        <v/>
      </c>
      <c r="N12" s="160">
        <f t="shared" si="17"/>
        <v>75</v>
      </c>
      <c r="O12" s="160" t="str">
        <f t="shared" si="17"/>
        <v/>
      </c>
      <c r="P12" s="160" t="str">
        <f t="shared" si="17"/>
        <v/>
      </c>
      <c r="Q12" s="160" t="str">
        <f t="shared" si="17"/>
        <v/>
      </c>
      <c r="R12" s="160" t="str">
        <f t="shared" si="17"/>
        <v/>
      </c>
      <c r="S12" s="160" t="str">
        <f t="shared" si="17"/>
        <v/>
      </c>
      <c r="T12" s="170" t="str">
        <f t="shared" si="17"/>
        <v/>
      </c>
      <c r="U12" s="359">
        <f t="shared" si="2"/>
        <v>75</v>
      </c>
      <c r="V12" s="193">
        <f t="shared" si="14"/>
        <v>0</v>
      </c>
      <c r="W12" s="361">
        <f t="shared" si="15"/>
        <v>118.93500000000002</v>
      </c>
      <c r="X12" s="122">
        <f t="shared" si="16"/>
        <v>4.701999999999984</v>
      </c>
      <c r="Y12" s="362">
        <f t="shared" si="13"/>
        <v>-10</v>
      </c>
      <c r="Z12" s="115">
        <f t="shared" si="6"/>
        <v>4</v>
      </c>
      <c r="AA12" s="115">
        <f t="shared" si="7"/>
        <v>7</v>
      </c>
      <c r="AB12" s="115">
        <f>IF($AA12="n/a","",IFERROR(COUNTIF($AA$2:$AA12,"="&amp;AA12),""))</f>
        <v>2</v>
      </c>
      <c r="AC12" s="115">
        <f>COUNTIF($Z$2:Z12,"&lt;"&amp;Z12)</f>
        <v>0</v>
      </c>
      <c r="AD12" s="124">
        <f t="shared" si="8"/>
        <v>75</v>
      </c>
      <c r="AE12" s="126">
        <f t="shared" si="9"/>
        <v>65</v>
      </c>
      <c r="AG12" s="167" t="s">
        <v>16</v>
      </c>
      <c r="AH12" s="185" t="s">
        <v>66</v>
      </c>
      <c r="AI12" s="179">
        <v>1.2738888888888889E-3</v>
      </c>
    </row>
    <row r="13" spans="1:35" ht="13.15" x14ac:dyDescent="0.4">
      <c r="A13" s="368">
        <v>141</v>
      </c>
      <c r="B13" s="1" t="s">
        <v>115</v>
      </c>
      <c r="C13" s="1" t="str">
        <f t="shared" si="0"/>
        <v>max lloyd</v>
      </c>
      <c r="D13" s="8" t="s">
        <v>40</v>
      </c>
      <c r="E13" s="19">
        <v>1.4313194444444445E-3</v>
      </c>
      <c r="F13" s="369"/>
      <c r="G13" s="8" t="s">
        <v>108</v>
      </c>
      <c r="H13" s="160" t="str">
        <f t="shared" si="17"/>
        <v/>
      </c>
      <c r="I13" s="160" t="str">
        <f t="shared" si="17"/>
        <v/>
      </c>
      <c r="J13" s="160" t="str">
        <f t="shared" si="17"/>
        <v/>
      </c>
      <c r="K13" s="160" t="str">
        <f t="shared" si="17"/>
        <v/>
      </c>
      <c r="L13" s="160">
        <f t="shared" si="17"/>
        <v>45</v>
      </c>
      <c r="M13" s="160" t="str">
        <f t="shared" si="17"/>
        <v/>
      </c>
      <c r="N13" s="160" t="str">
        <f t="shared" si="17"/>
        <v/>
      </c>
      <c r="O13" s="160" t="str">
        <f t="shared" si="17"/>
        <v/>
      </c>
      <c r="P13" s="160" t="str">
        <f t="shared" si="17"/>
        <v/>
      </c>
      <c r="Q13" s="160" t="str">
        <f t="shared" si="17"/>
        <v/>
      </c>
      <c r="R13" s="160" t="str">
        <f t="shared" si="17"/>
        <v/>
      </c>
      <c r="S13" s="160" t="str">
        <f t="shared" si="17"/>
        <v/>
      </c>
      <c r="T13" s="170" t="str">
        <f t="shared" si="17"/>
        <v/>
      </c>
      <c r="U13" s="359">
        <f t="shared" si="2"/>
        <v>45</v>
      </c>
      <c r="V13" s="193">
        <f t="shared" si="14"/>
        <v>-30</v>
      </c>
      <c r="W13" s="361">
        <f t="shared" si="15"/>
        <v>114.663</v>
      </c>
      <c r="X13" s="122">
        <f t="shared" si="16"/>
        <v>9.0030000000000001</v>
      </c>
      <c r="Y13" s="362">
        <f t="shared" si="13"/>
        <v>-10</v>
      </c>
      <c r="Z13" s="115">
        <f t="shared" si="6"/>
        <v>5</v>
      </c>
      <c r="AA13" s="115">
        <f t="shared" si="7"/>
        <v>9</v>
      </c>
      <c r="AB13" s="115">
        <f>IF($AA13="n/a","",IFERROR(COUNTIF($AA$2:$AA13,"="&amp;AA13),""))</f>
        <v>4</v>
      </c>
      <c r="AC13" s="115">
        <f>COUNTIF($Z$2:Z13,"&lt;"&amp;Z13)</f>
        <v>2</v>
      </c>
      <c r="AD13" s="124">
        <f t="shared" si="8"/>
        <v>15</v>
      </c>
      <c r="AE13" s="126">
        <f t="shared" si="9"/>
        <v>5</v>
      </c>
      <c r="AG13" s="168" t="s">
        <v>13</v>
      </c>
      <c r="AH13" s="186" t="s">
        <v>49</v>
      </c>
      <c r="AI13" s="180">
        <v>1.2727662037037037E-3</v>
      </c>
    </row>
    <row r="14" spans="1:35" ht="13.5" thickBot="1" x14ac:dyDescent="0.45">
      <c r="A14" s="368">
        <v>205</v>
      </c>
      <c r="B14" s="1" t="s">
        <v>116</v>
      </c>
      <c r="C14" s="1" t="str">
        <f t="shared" si="0"/>
        <v>john reid</v>
      </c>
      <c r="D14" s="8" t="s">
        <v>80</v>
      </c>
      <c r="E14" s="19">
        <v>1.445833333333333E-3</v>
      </c>
      <c r="F14" s="369"/>
      <c r="G14" s="8" t="s">
        <v>81</v>
      </c>
      <c r="H14" s="160" t="str">
        <f t="shared" si="17"/>
        <v/>
      </c>
      <c r="I14" s="160" t="str">
        <f t="shared" si="17"/>
        <v/>
      </c>
      <c r="J14" s="160" t="str">
        <f t="shared" si="17"/>
        <v/>
      </c>
      <c r="K14" s="160" t="str">
        <f t="shared" si="17"/>
        <v/>
      </c>
      <c r="L14" s="160" t="str">
        <f t="shared" si="17"/>
        <v/>
      </c>
      <c r="M14" s="160" t="str">
        <f t="shared" si="17"/>
        <v/>
      </c>
      <c r="N14" s="160" t="str">
        <f t="shared" si="17"/>
        <v/>
      </c>
      <c r="O14" s="160" t="str">
        <f t="shared" si="17"/>
        <v/>
      </c>
      <c r="P14" s="160" t="str">
        <f t="shared" si="17"/>
        <v/>
      </c>
      <c r="Q14" s="160" t="str">
        <f t="shared" si="17"/>
        <v/>
      </c>
      <c r="R14" s="160" t="str">
        <f t="shared" si="17"/>
        <v/>
      </c>
      <c r="S14" s="160" t="str">
        <f t="shared" si="17"/>
        <v/>
      </c>
      <c r="T14" s="170" t="str">
        <f t="shared" si="17"/>
        <v/>
      </c>
      <c r="U14" s="359">
        <f t="shared" si="2"/>
        <v>0</v>
      </c>
      <c r="V14" s="193">
        <f t="shared" si="14"/>
        <v>0</v>
      </c>
      <c r="W14" s="361" t="str">
        <f t="shared" si="15"/>
        <v/>
      </c>
      <c r="X14" s="122" t="str">
        <f t="shared" si="16"/>
        <v/>
      </c>
      <c r="Y14" s="362">
        <f t="shared" si="13"/>
        <v>0</v>
      </c>
      <c r="Z14" s="115" t="str">
        <f t="shared" si="6"/>
        <v>n/a</v>
      </c>
      <c r="AA14" s="115" t="str">
        <f t="shared" si="7"/>
        <v>n/a</v>
      </c>
      <c r="AB14" s="115" t="str">
        <f>IF($AA14="n/a","",IFERROR(COUNTIF($AA$2:$AA14,"="&amp;AA14),""))</f>
        <v/>
      </c>
      <c r="AC14" s="115">
        <f>COUNTIF($Z$2:Z14,"&lt;"&amp;Z14)</f>
        <v>0</v>
      </c>
      <c r="AD14" s="124">
        <f t="shared" si="8"/>
        <v>0</v>
      </c>
      <c r="AE14" s="126">
        <f t="shared" si="9"/>
        <v>0</v>
      </c>
      <c r="AG14" s="169" t="s">
        <v>14</v>
      </c>
      <c r="AH14" s="187" t="s">
        <v>72</v>
      </c>
      <c r="AI14" s="188">
        <v>1.1795949074074074E-3</v>
      </c>
    </row>
    <row r="15" spans="1:35" x14ac:dyDescent="0.35">
      <c r="A15" s="368">
        <v>119</v>
      </c>
      <c r="B15" s="1" t="s">
        <v>117</v>
      </c>
      <c r="C15" s="1" t="str">
        <f t="shared" si="0"/>
        <v>peter dannock</v>
      </c>
      <c r="D15" s="8" t="s">
        <v>21</v>
      </c>
      <c r="E15" s="19">
        <v>1.4493518518518518E-3</v>
      </c>
      <c r="F15" s="369"/>
      <c r="G15" s="8" t="s">
        <v>81</v>
      </c>
      <c r="H15" s="160" t="str">
        <f t="shared" si="17"/>
        <v/>
      </c>
      <c r="I15" s="160" t="str">
        <f t="shared" si="17"/>
        <v/>
      </c>
      <c r="J15" s="160" t="str">
        <f t="shared" si="17"/>
        <v/>
      </c>
      <c r="K15" s="160" t="str">
        <f t="shared" si="17"/>
        <v/>
      </c>
      <c r="L15" s="160" t="str">
        <f t="shared" si="17"/>
        <v/>
      </c>
      <c r="M15" s="160" t="str">
        <f t="shared" si="17"/>
        <v/>
      </c>
      <c r="N15" s="160" t="str">
        <f t="shared" si="17"/>
        <v/>
      </c>
      <c r="O15" s="160" t="str">
        <f t="shared" si="17"/>
        <v/>
      </c>
      <c r="P15" s="160" t="str">
        <f t="shared" si="17"/>
        <v/>
      </c>
      <c r="Q15" s="160">
        <f t="shared" si="17"/>
        <v>100</v>
      </c>
      <c r="R15" s="160" t="str">
        <f t="shared" si="17"/>
        <v/>
      </c>
      <c r="S15" s="160" t="str">
        <f t="shared" si="17"/>
        <v/>
      </c>
      <c r="T15" s="170" t="str">
        <f t="shared" si="17"/>
        <v/>
      </c>
      <c r="U15" s="359">
        <f t="shared" si="2"/>
        <v>100</v>
      </c>
      <c r="V15" s="193">
        <f t="shared" si="14"/>
        <v>0</v>
      </c>
      <c r="W15" s="361">
        <f t="shared" si="15"/>
        <v>120.52999999999999</v>
      </c>
      <c r="X15" s="122">
        <f t="shared" si="16"/>
        <v>4.6940000000000168</v>
      </c>
      <c r="Y15" s="362">
        <f t="shared" si="13"/>
        <v>-10</v>
      </c>
      <c r="Z15" s="115">
        <f t="shared" si="6"/>
        <v>2</v>
      </c>
      <c r="AA15" s="115">
        <f t="shared" si="7"/>
        <v>4</v>
      </c>
      <c r="AB15" s="115">
        <f>IF($AA15="n/a","",IFERROR(COUNTIF($AA$2:$AA15,"="&amp;AA15),""))</f>
        <v>1</v>
      </c>
      <c r="AC15" s="115">
        <f>COUNTIF($Z$2:Z15,"&lt;"&amp;Z15)</f>
        <v>0</v>
      </c>
      <c r="AD15" s="124">
        <f t="shared" si="8"/>
        <v>100</v>
      </c>
      <c r="AE15" s="126">
        <f t="shared" si="9"/>
        <v>90</v>
      </c>
    </row>
    <row r="16" spans="1:35" x14ac:dyDescent="0.35">
      <c r="A16" s="368">
        <v>77</v>
      </c>
      <c r="B16" s="1" t="s">
        <v>118</v>
      </c>
      <c r="C16" s="1" t="str">
        <f t="shared" si="0"/>
        <v>simeon ouzas</v>
      </c>
      <c r="D16" s="8" t="s">
        <v>5</v>
      </c>
      <c r="E16" s="19">
        <v>1.4523495370370369E-3</v>
      </c>
      <c r="F16" s="369"/>
      <c r="G16" s="8" t="s">
        <v>81</v>
      </c>
      <c r="H16" s="160" t="str">
        <f t="shared" si="17"/>
        <v/>
      </c>
      <c r="I16" s="160" t="str">
        <f t="shared" si="17"/>
        <v/>
      </c>
      <c r="J16" s="160" t="str">
        <f t="shared" si="17"/>
        <v/>
      </c>
      <c r="K16" s="160" t="str">
        <f t="shared" si="17"/>
        <v/>
      </c>
      <c r="L16" s="160" t="str">
        <f t="shared" si="17"/>
        <v/>
      </c>
      <c r="M16" s="160" t="str">
        <f t="shared" si="17"/>
        <v/>
      </c>
      <c r="N16" s="160" t="str">
        <f t="shared" si="17"/>
        <v/>
      </c>
      <c r="O16" s="160" t="str">
        <f t="shared" si="17"/>
        <v/>
      </c>
      <c r="P16" s="160" t="str">
        <f t="shared" si="17"/>
        <v/>
      </c>
      <c r="Q16" s="160" t="str">
        <f t="shared" si="17"/>
        <v/>
      </c>
      <c r="R16" s="160" t="str">
        <f t="shared" si="17"/>
        <v/>
      </c>
      <c r="S16" s="160">
        <f t="shared" si="17"/>
        <v>100</v>
      </c>
      <c r="T16" s="170" t="str">
        <f t="shared" si="17"/>
        <v/>
      </c>
      <c r="U16" s="359">
        <f t="shared" si="2"/>
        <v>100</v>
      </c>
      <c r="V16" s="193">
        <f t="shared" si="14"/>
        <v>0</v>
      </c>
      <c r="W16" s="361">
        <f t="shared" si="15"/>
        <v>122.71800000000002</v>
      </c>
      <c r="X16" s="122">
        <f t="shared" si="16"/>
        <v>2.7649999999999721</v>
      </c>
      <c r="Y16" s="362">
        <f t="shared" si="13"/>
        <v>-10</v>
      </c>
      <c r="Z16" s="115">
        <f t="shared" si="6"/>
        <v>1</v>
      </c>
      <c r="AA16" s="115">
        <f t="shared" si="7"/>
        <v>2</v>
      </c>
      <c r="AB16" s="115">
        <f>IF($AA16="n/a","",IFERROR(COUNTIF($AA$2:$AA16,"="&amp;AA16),""))</f>
        <v>1</v>
      </c>
      <c r="AC16" s="115">
        <f>COUNTIF($Z$2:Z16,"&lt;"&amp;Z16)</f>
        <v>0</v>
      </c>
      <c r="AD16" s="124">
        <f t="shared" si="8"/>
        <v>100</v>
      </c>
      <c r="AE16" s="126">
        <f t="shared" si="9"/>
        <v>90</v>
      </c>
    </row>
    <row r="17" spans="1:31" x14ac:dyDescent="0.35">
      <c r="A17" s="368">
        <v>36</v>
      </c>
      <c r="B17" s="1" t="s">
        <v>119</v>
      </c>
      <c r="C17" s="1" t="str">
        <f t="shared" si="0"/>
        <v>ken cauchi</v>
      </c>
      <c r="D17" s="8" t="s">
        <v>80</v>
      </c>
      <c r="E17" s="19">
        <v>1.4644328703703703E-3</v>
      </c>
      <c r="F17" s="369"/>
      <c r="G17" s="8" t="s">
        <v>81</v>
      </c>
      <c r="H17" s="160" t="str">
        <f t="shared" si="17"/>
        <v/>
      </c>
      <c r="I17" s="160" t="str">
        <f t="shared" si="17"/>
        <v/>
      </c>
      <c r="J17" s="160" t="str">
        <f t="shared" si="17"/>
        <v/>
      </c>
      <c r="K17" s="160" t="str">
        <f t="shared" si="17"/>
        <v/>
      </c>
      <c r="L17" s="160" t="str">
        <f t="shared" si="17"/>
        <v/>
      </c>
      <c r="M17" s="160" t="str">
        <f t="shared" si="17"/>
        <v/>
      </c>
      <c r="N17" s="160" t="str">
        <f t="shared" si="17"/>
        <v/>
      </c>
      <c r="O17" s="160" t="str">
        <f t="shared" si="17"/>
        <v/>
      </c>
      <c r="P17" s="160" t="str">
        <f t="shared" si="17"/>
        <v/>
      </c>
      <c r="Q17" s="160" t="str">
        <f t="shared" si="17"/>
        <v/>
      </c>
      <c r="R17" s="160" t="str">
        <f t="shared" si="17"/>
        <v/>
      </c>
      <c r="S17" s="160" t="str">
        <f t="shared" si="17"/>
        <v/>
      </c>
      <c r="T17" s="170" t="str">
        <f t="shared" si="17"/>
        <v/>
      </c>
      <c r="U17" s="359">
        <f t="shared" si="2"/>
        <v>0</v>
      </c>
      <c r="V17" s="193">
        <f t="shared" si="14"/>
        <v>0</v>
      </c>
      <c r="W17" s="361" t="str">
        <f t="shared" si="15"/>
        <v/>
      </c>
      <c r="X17" s="122" t="str">
        <f t="shared" si="16"/>
        <v/>
      </c>
      <c r="Y17" s="362">
        <f t="shared" si="13"/>
        <v>0</v>
      </c>
      <c r="Z17" s="115" t="str">
        <f t="shared" si="6"/>
        <v>n/a</v>
      </c>
      <c r="AA17" s="115" t="str">
        <f t="shared" si="7"/>
        <v>n/a</v>
      </c>
      <c r="AB17" s="115" t="str">
        <f>IF($AA17="n/a","",IFERROR(COUNTIF($AA$2:$AA17,"="&amp;AA17),""))</f>
        <v/>
      </c>
      <c r="AC17" s="115">
        <f>COUNTIF($Z$2:Z17,"&lt;"&amp;Z17)</f>
        <v>0</v>
      </c>
      <c r="AD17" s="124">
        <f t="shared" si="8"/>
        <v>0</v>
      </c>
      <c r="AE17" s="126">
        <f t="shared" si="9"/>
        <v>0</v>
      </c>
    </row>
    <row r="18" spans="1:31" x14ac:dyDescent="0.35">
      <c r="A18" s="368">
        <v>37</v>
      </c>
      <c r="B18" s="1" t="s">
        <v>120</v>
      </c>
      <c r="C18" s="1" t="str">
        <f t="shared" si="0"/>
        <v>daniel marris</v>
      </c>
      <c r="D18" s="8" t="s">
        <v>80</v>
      </c>
      <c r="E18" s="19">
        <v>1.4894560185185186E-3</v>
      </c>
      <c r="F18" s="369"/>
      <c r="G18" s="8" t="s">
        <v>84</v>
      </c>
      <c r="H18" s="160" t="str">
        <f t="shared" si="17"/>
        <v/>
      </c>
      <c r="I18" s="160" t="str">
        <f t="shared" si="17"/>
        <v/>
      </c>
      <c r="J18" s="160" t="str">
        <f t="shared" si="17"/>
        <v/>
      </c>
      <c r="K18" s="160" t="str">
        <f t="shared" si="17"/>
        <v/>
      </c>
      <c r="L18" s="160" t="str">
        <f t="shared" si="17"/>
        <v/>
      </c>
      <c r="M18" s="160" t="str">
        <f t="shared" si="17"/>
        <v/>
      </c>
      <c r="N18" s="160" t="str">
        <f t="shared" si="17"/>
        <v/>
      </c>
      <c r="O18" s="160" t="str">
        <f t="shared" si="17"/>
        <v/>
      </c>
      <c r="P18" s="160" t="str">
        <f t="shared" si="17"/>
        <v/>
      </c>
      <c r="Q18" s="160" t="str">
        <f t="shared" si="17"/>
        <v/>
      </c>
      <c r="R18" s="160" t="str">
        <f t="shared" si="17"/>
        <v/>
      </c>
      <c r="S18" s="160" t="str">
        <f t="shared" si="17"/>
        <v/>
      </c>
      <c r="T18" s="170" t="str">
        <f t="shared" si="17"/>
        <v/>
      </c>
      <c r="U18" s="359">
        <f t="shared" si="2"/>
        <v>0</v>
      </c>
      <c r="V18" s="193">
        <f t="shared" si="14"/>
        <v>0</v>
      </c>
      <c r="W18" s="361" t="str">
        <f t="shared" si="15"/>
        <v/>
      </c>
      <c r="X18" s="122" t="str">
        <f t="shared" si="16"/>
        <v/>
      </c>
      <c r="Y18" s="362">
        <f t="shared" si="13"/>
        <v>0</v>
      </c>
      <c r="Z18" s="115" t="str">
        <f t="shared" si="6"/>
        <v>n/a</v>
      </c>
      <c r="AA18" s="115" t="str">
        <f t="shared" si="7"/>
        <v>n/a</v>
      </c>
      <c r="AB18" s="115" t="str">
        <f>IF($AA18="n/a","",IFERROR(COUNTIF($AA$2:$AA18,"="&amp;AA18),""))</f>
        <v/>
      </c>
      <c r="AC18" s="115">
        <f>COUNTIF($Z$2:Z18,"&lt;"&amp;Z18)</f>
        <v>0</v>
      </c>
      <c r="AD18" s="124">
        <f t="shared" si="8"/>
        <v>0</v>
      </c>
      <c r="AE18" s="126">
        <f t="shared" si="9"/>
        <v>0</v>
      </c>
    </row>
    <row r="19" spans="1:31" x14ac:dyDescent="0.35">
      <c r="A19" s="368">
        <v>341</v>
      </c>
      <c r="B19" s="1" t="s">
        <v>121</v>
      </c>
      <c r="C19" s="1" t="str">
        <f t="shared" si="0"/>
        <v>travis nott</v>
      </c>
      <c r="D19" s="8" t="s">
        <v>80</v>
      </c>
      <c r="E19" s="19">
        <v>1.5265972222222224E-3</v>
      </c>
      <c r="F19" s="369"/>
      <c r="G19" s="8" t="s">
        <v>81</v>
      </c>
      <c r="H19" s="160" t="str">
        <f t="shared" si="17"/>
        <v/>
      </c>
      <c r="I19" s="160" t="str">
        <f t="shared" si="17"/>
        <v/>
      </c>
      <c r="J19" s="160" t="str">
        <f t="shared" si="17"/>
        <v/>
      </c>
      <c r="K19" s="160" t="str">
        <f t="shared" si="17"/>
        <v/>
      </c>
      <c r="L19" s="160" t="str">
        <f t="shared" si="17"/>
        <v/>
      </c>
      <c r="M19" s="160" t="str">
        <f t="shared" si="17"/>
        <v/>
      </c>
      <c r="N19" s="160" t="str">
        <f t="shared" si="17"/>
        <v/>
      </c>
      <c r="O19" s="160" t="str">
        <f t="shared" si="17"/>
        <v/>
      </c>
      <c r="P19" s="160" t="str">
        <f t="shared" si="17"/>
        <v/>
      </c>
      <c r="Q19" s="160" t="str">
        <f t="shared" si="17"/>
        <v/>
      </c>
      <c r="R19" s="160" t="str">
        <f t="shared" si="17"/>
        <v/>
      </c>
      <c r="S19" s="160" t="str">
        <f t="shared" si="17"/>
        <v/>
      </c>
      <c r="T19" s="170" t="str">
        <f t="shared" si="17"/>
        <v/>
      </c>
      <c r="U19" s="359">
        <f t="shared" si="2"/>
        <v>0</v>
      </c>
      <c r="V19" s="193">
        <f t="shared" si="14"/>
        <v>0</v>
      </c>
      <c r="W19" s="361" t="str">
        <f t="shared" si="15"/>
        <v/>
      </c>
      <c r="X19" s="122" t="str">
        <f t="shared" si="16"/>
        <v/>
      </c>
      <c r="Y19" s="362">
        <f t="shared" si="13"/>
        <v>0</v>
      </c>
      <c r="Z19" s="115" t="str">
        <f t="shared" si="6"/>
        <v>n/a</v>
      </c>
      <c r="AA19" s="115" t="str">
        <f t="shared" si="7"/>
        <v>n/a</v>
      </c>
      <c r="AB19" s="115" t="str">
        <f>IF($AA19="n/a","",IFERROR(COUNTIF($AA$2:$AA19,"="&amp;AA19),""))</f>
        <v/>
      </c>
      <c r="AC19" s="115">
        <f>COUNTIF($Z$2:Z19,"&lt;"&amp;Z19)</f>
        <v>0</v>
      </c>
      <c r="AD19" s="124">
        <f t="shared" si="8"/>
        <v>0</v>
      </c>
      <c r="AE19" s="126">
        <f t="shared" si="9"/>
        <v>0</v>
      </c>
    </row>
    <row r="20" spans="1:31" x14ac:dyDescent="0.35">
      <c r="A20" s="368">
        <v>45</v>
      </c>
      <c r="B20" s="1" t="s">
        <v>122</v>
      </c>
      <c r="C20" s="1" t="str">
        <f t="shared" si="0"/>
        <v>mark marris</v>
      </c>
      <c r="D20" s="8" t="s">
        <v>80</v>
      </c>
      <c r="E20" s="19">
        <v>1.5343287037037035E-3</v>
      </c>
      <c r="F20" s="369"/>
      <c r="G20" s="8" t="s">
        <v>81</v>
      </c>
      <c r="H20" s="160" t="str">
        <f t="shared" si="17"/>
        <v/>
      </c>
      <c r="I20" s="160" t="str">
        <f t="shared" si="17"/>
        <v/>
      </c>
      <c r="J20" s="160" t="str">
        <f t="shared" si="17"/>
        <v/>
      </c>
      <c r="K20" s="160" t="str">
        <f t="shared" si="17"/>
        <v/>
      </c>
      <c r="L20" s="160" t="str">
        <f t="shared" si="17"/>
        <v/>
      </c>
      <c r="M20" s="160" t="str">
        <f t="shared" si="17"/>
        <v/>
      </c>
      <c r="N20" s="160" t="str">
        <f t="shared" si="17"/>
        <v/>
      </c>
      <c r="O20" s="160" t="str">
        <f t="shared" si="17"/>
        <v/>
      </c>
      <c r="P20" s="160" t="str">
        <f t="shared" si="17"/>
        <v/>
      </c>
      <c r="Q20" s="160" t="str">
        <f t="shared" si="17"/>
        <v/>
      </c>
      <c r="R20" s="160" t="str">
        <f t="shared" si="17"/>
        <v/>
      </c>
      <c r="S20" s="160" t="str">
        <f t="shared" si="17"/>
        <v/>
      </c>
      <c r="T20" s="170" t="str">
        <f t="shared" si="17"/>
        <v/>
      </c>
      <c r="U20" s="359">
        <f t="shared" si="2"/>
        <v>0</v>
      </c>
      <c r="V20" s="193">
        <f t="shared" si="14"/>
        <v>0</v>
      </c>
      <c r="W20" s="361" t="str">
        <f t="shared" si="15"/>
        <v/>
      </c>
      <c r="X20" s="122" t="str">
        <f t="shared" si="16"/>
        <v/>
      </c>
      <c r="Y20" s="362">
        <f t="shared" si="13"/>
        <v>0</v>
      </c>
      <c r="Z20" s="115" t="str">
        <f t="shared" si="6"/>
        <v>n/a</v>
      </c>
      <c r="AA20" s="115" t="str">
        <f t="shared" si="7"/>
        <v>n/a</v>
      </c>
      <c r="AB20" s="115" t="str">
        <f>IF($AA20="n/a","",IFERROR(COUNTIF($AA$2:$AA20,"="&amp;AA20),""))</f>
        <v/>
      </c>
      <c r="AC20" s="115">
        <f>COUNTIF($Z$2:Z20,"&lt;"&amp;Z20)</f>
        <v>0</v>
      </c>
      <c r="AD20" s="124">
        <f t="shared" si="8"/>
        <v>0</v>
      </c>
      <c r="AE20" s="126">
        <f t="shared" si="9"/>
        <v>0</v>
      </c>
    </row>
    <row r="21" spans="1:31" x14ac:dyDescent="0.35">
      <c r="A21" s="368">
        <v>173</v>
      </c>
      <c r="B21" s="1" t="s">
        <v>123</v>
      </c>
      <c r="C21" s="1" t="str">
        <f t="shared" si="0"/>
        <v>sam hurst</v>
      </c>
      <c r="D21" s="8" t="s">
        <v>5</v>
      </c>
      <c r="E21" s="19">
        <v>1.6658564814814815E-3</v>
      </c>
      <c r="F21" s="369"/>
      <c r="G21" s="8" t="s">
        <v>84</v>
      </c>
      <c r="H21" s="160" t="str">
        <f t="shared" si="17"/>
        <v/>
      </c>
      <c r="I21" s="160" t="str">
        <f t="shared" si="17"/>
        <v/>
      </c>
      <c r="J21" s="160" t="str">
        <f t="shared" si="17"/>
        <v/>
      </c>
      <c r="K21" s="160" t="str">
        <f t="shared" si="17"/>
        <v/>
      </c>
      <c r="L21" s="160" t="str">
        <f t="shared" si="17"/>
        <v/>
      </c>
      <c r="M21" s="160" t="str">
        <f t="shared" si="17"/>
        <v/>
      </c>
      <c r="N21" s="160" t="str">
        <f t="shared" si="17"/>
        <v/>
      </c>
      <c r="O21" s="160" t="str">
        <f t="shared" si="17"/>
        <v/>
      </c>
      <c r="P21" s="160" t="str">
        <f t="shared" si="17"/>
        <v/>
      </c>
      <c r="Q21" s="160" t="str">
        <f t="shared" si="17"/>
        <v/>
      </c>
      <c r="R21" s="160" t="str">
        <f t="shared" si="17"/>
        <v/>
      </c>
      <c r="S21" s="160">
        <f t="shared" si="17"/>
        <v>75</v>
      </c>
      <c r="T21" s="170" t="str">
        <f t="shared" si="17"/>
        <v/>
      </c>
      <c r="U21" s="359">
        <f t="shared" si="2"/>
        <v>75</v>
      </c>
      <c r="V21" s="193">
        <f t="shared" si="14"/>
        <v>0</v>
      </c>
      <c r="W21" s="361">
        <f t="shared" si="15"/>
        <v>122.71800000000002</v>
      </c>
      <c r="X21" s="122">
        <f t="shared" si="16"/>
        <v>21.211999999999989</v>
      </c>
      <c r="Y21" s="362">
        <f t="shared" si="13"/>
        <v>-10</v>
      </c>
      <c r="Z21" s="115">
        <f t="shared" si="6"/>
        <v>1</v>
      </c>
      <c r="AA21" s="115">
        <f t="shared" si="7"/>
        <v>2</v>
      </c>
      <c r="AB21" s="115">
        <f>IF($AA21="n/a","",IFERROR(COUNTIF($AA$2:$AA21,"="&amp;AA21),""))</f>
        <v>2</v>
      </c>
      <c r="AC21" s="115">
        <f>COUNTIF($Z$2:Z21,"&lt;"&amp;Z21)</f>
        <v>0</v>
      </c>
      <c r="AD21" s="124">
        <f t="shared" si="8"/>
        <v>75</v>
      </c>
      <c r="AE21" s="126">
        <f t="shared" si="9"/>
        <v>65</v>
      </c>
    </row>
    <row r="22" spans="1:31" x14ac:dyDescent="0.35">
      <c r="A22" s="368">
        <v>56</v>
      </c>
      <c r="B22" s="1" t="s">
        <v>124</v>
      </c>
      <c r="C22" s="1" t="str">
        <f t="shared" si="0"/>
        <v>john mcbreen</v>
      </c>
      <c r="D22" s="8" t="s">
        <v>86</v>
      </c>
      <c r="E22" s="19">
        <v>1.6719328703703703E-3</v>
      </c>
      <c r="F22" s="369"/>
      <c r="G22" s="8" t="s">
        <v>84</v>
      </c>
      <c r="H22" s="249" t="str">
        <f t="shared" ref="H22:T24" si="18">IF($D22=H$1,$U22,"")</f>
        <v/>
      </c>
      <c r="I22" s="249" t="str">
        <f t="shared" si="18"/>
        <v/>
      </c>
      <c r="J22" s="249" t="str">
        <f t="shared" si="18"/>
        <v/>
      </c>
      <c r="K22" s="249" t="str">
        <f t="shared" si="18"/>
        <v/>
      </c>
      <c r="L22" s="249" t="str">
        <f t="shared" si="18"/>
        <v/>
      </c>
      <c r="M22" s="249">
        <f t="shared" si="18"/>
        <v>100</v>
      </c>
      <c r="N22" s="249" t="str">
        <f t="shared" si="18"/>
        <v/>
      </c>
      <c r="O22" s="249" t="str">
        <f t="shared" si="18"/>
        <v/>
      </c>
      <c r="P22" s="249" t="str">
        <f t="shared" si="18"/>
        <v/>
      </c>
      <c r="Q22" s="249" t="str">
        <f t="shared" si="18"/>
        <v/>
      </c>
      <c r="R22" s="249" t="str">
        <f t="shared" si="18"/>
        <v/>
      </c>
      <c r="S22" s="249" t="str">
        <f t="shared" si="18"/>
        <v/>
      </c>
      <c r="T22" s="250" t="str">
        <f t="shared" si="18"/>
        <v/>
      </c>
      <c r="U22" s="359">
        <f t="shared" si="2"/>
        <v>100</v>
      </c>
      <c r="V22" s="193">
        <f t="shared" si="14"/>
        <v>-55</v>
      </c>
      <c r="W22" s="361">
        <f t="shared" si="15"/>
        <v>123.29699999999998</v>
      </c>
      <c r="X22" s="122">
        <f t="shared" si="16"/>
        <v>21.158000000000001</v>
      </c>
      <c r="Y22" s="362">
        <f t="shared" si="13"/>
        <v>-10</v>
      </c>
      <c r="Z22" s="115">
        <f t="shared" si="6"/>
        <v>4</v>
      </c>
      <c r="AA22" s="115">
        <f t="shared" si="7"/>
        <v>8</v>
      </c>
      <c r="AB22" s="115">
        <f>IF($AA22="n/a","",IFERROR(COUNTIF($AA$2:$AA22,"="&amp;AA22),""))</f>
        <v>1</v>
      </c>
      <c r="AC22" s="115">
        <f>COUNTIF($Z$2:Z22,"&lt;"&amp;Z22)</f>
        <v>3</v>
      </c>
      <c r="AD22" s="124">
        <f t="shared" si="8"/>
        <v>45</v>
      </c>
      <c r="AE22" s="126">
        <f t="shared" si="9"/>
        <v>35</v>
      </c>
    </row>
    <row r="23" spans="1:31" x14ac:dyDescent="0.35">
      <c r="A23" s="368">
        <v>47</v>
      </c>
      <c r="B23" s="1" t="s">
        <v>125</v>
      </c>
      <c r="C23" s="1" t="str">
        <f t="shared" si="0"/>
        <v>leigh mummery</v>
      </c>
      <c r="D23" s="8" t="s">
        <v>80</v>
      </c>
      <c r="E23" s="19">
        <v>1.7001157407407408E-3</v>
      </c>
      <c r="F23" s="369"/>
      <c r="G23" s="8" t="s">
        <v>108</v>
      </c>
      <c r="H23" s="160" t="str">
        <f t="shared" si="18"/>
        <v/>
      </c>
      <c r="I23" s="160" t="str">
        <f t="shared" si="18"/>
        <v/>
      </c>
      <c r="J23" s="160" t="str">
        <f t="shared" si="18"/>
        <v/>
      </c>
      <c r="K23" s="160" t="str">
        <f t="shared" si="18"/>
        <v/>
      </c>
      <c r="L23" s="160" t="str">
        <f t="shared" si="18"/>
        <v/>
      </c>
      <c r="M23" s="160" t="str">
        <f t="shared" si="18"/>
        <v/>
      </c>
      <c r="N23" s="160" t="str">
        <f t="shared" si="18"/>
        <v/>
      </c>
      <c r="O23" s="160" t="str">
        <f t="shared" si="18"/>
        <v/>
      </c>
      <c r="P23" s="160" t="str">
        <f t="shared" si="18"/>
        <v/>
      </c>
      <c r="Q23" s="160" t="str">
        <f t="shared" si="18"/>
        <v/>
      </c>
      <c r="R23" s="160" t="str">
        <f t="shared" si="18"/>
        <v/>
      </c>
      <c r="S23" s="160" t="str">
        <f t="shared" si="18"/>
        <v/>
      </c>
      <c r="T23" s="170" t="str">
        <f t="shared" si="18"/>
        <v/>
      </c>
      <c r="U23" s="359">
        <f t="shared" si="2"/>
        <v>0</v>
      </c>
      <c r="V23" s="193">
        <f t="shared" si="14"/>
        <v>0</v>
      </c>
      <c r="W23" s="361" t="str">
        <f t="shared" si="15"/>
        <v/>
      </c>
      <c r="X23" s="122" t="str">
        <f t="shared" si="16"/>
        <v/>
      </c>
      <c r="Y23" s="362">
        <f t="shared" si="13"/>
        <v>0</v>
      </c>
      <c r="Z23" s="115" t="str">
        <f t="shared" si="6"/>
        <v>n/a</v>
      </c>
      <c r="AA23" s="115" t="str">
        <f t="shared" si="7"/>
        <v>n/a</v>
      </c>
      <c r="AB23" s="115" t="str">
        <f>IF($AA23="n/a","",IFERROR(COUNTIF($AA$2:$AA23,"="&amp;AA23),""))</f>
        <v/>
      </c>
      <c r="AC23" s="115">
        <f>COUNTIF($Z$2:Z23,"&lt;"&amp;Z23)</f>
        <v>0</v>
      </c>
      <c r="AD23" s="124">
        <f t="shared" si="8"/>
        <v>0</v>
      </c>
      <c r="AE23" s="126">
        <f t="shared" si="9"/>
        <v>0</v>
      </c>
    </row>
    <row r="24" spans="1:31" ht="13.15" thickBot="1" x14ac:dyDescent="0.4">
      <c r="A24" s="370">
        <v>6</v>
      </c>
      <c r="B24" s="171" t="s">
        <v>126</v>
      </c>
      <c r="C24" s="171" t="str">
        <f t="shared" si="0"/>
        <v>russell garner</v>
      </c>
      <c r="D24" s="194"/>
      <c r="E24" s="194" t="s">
        <v>127</v>
      </c>
      <c r="F24" s="171"/>
      <c r="G24" s="194"/>
      <c r="H24" s="172" t="str">
        <f t="shared" si="18"/>
        <v/>
      </c>
      <c r="I24" s="172" t="str">
        <f t="shared" si="18"/>
        <v/>
      </c>
      <c r="J24" s="172" t="str">
        <f t="shared" si="18"/>
        <v/>
      </c>
      <c r="K24" s="172" t="str">
        <f t="shared" si="18"/>
        <v/>
      </c>
      <c r="L24" s="172" t="str">
        <f t="shared" si="18"/>
        <v/>
      </c>
      <c r="M24" s="172" t="str">
        <f t="shared" si="18"/>
        <v/>
      </c>
      <c r="N24" s="172" t="str">
        <f t="shared" si="18"/>
        <v/>
      </c>
      <c r="O24" s="172" t="str">
        <f t="shared" si="18"/>
        <v/>
      </c>
      <c r="P24" s="172" t="str">
        <f t="shared" si="18"/>
        <v/>
      </c>
      <c r="Q24" s="172" t="str">
        <f t="shared" si="18"/>
        <v/>
      </c>
      <c r="R24" s="172" t="str">
        <f t="shared" si="18"/>
        <v/>
      </c>
      <c r="S24" s="172" t="str">
        <f t="shared" si="18"/>
        <v/>
      </c>
      <c r="T24" s="173" t="str">
        <f t="shared" si="18"/>
        <v/>
      </c>
      <c r="U24" s="360">
        <f t="shared" si="2"/>
        <v>0</v>
      </c>
      <c r="V24" s="195">
        <f t="shared" si="14"/>
        <v>0</v>
      </c>
      <c r="W24" s="363" t="str">
        <f t="shared" si="15"/>
        <v/>
      </c>
      <c r="X24" s="364" t="str">
        <f t="shared" si="16"/>
        <v/>
      </c>
      <c r="Y24" s="365">
        <f t="shared" si="13"/>
        <v>0</v>
      </c>
      <c r="Z24" s="197" t="str">
        <f t="shared" si="6"/>
        <v>n/a</v>
      </c>
      <c r="AA24" s="197" t="str">
        <f t="shared" si="7"/>
        <v>n/a</v>
      </c>
      <c r="AB24" s="197" t="str">
        <f>IF($AA24="n/a","",IFERROR(COUNTIF($AA$2:$AA24,"="&amp;AA24),""))</f>
        <v/>
      </c>
      <c r="AC24" s="115">
        <f>COUNTIF($Z$2:Z24,"&lt;"&amp;Z24)</f>
        <v>0</v>
      </c>
      <c r="AD24" s="198">
        <f t="shared" si="8"/>
        <v>0</v>
      </c>
      <c r="AE24" s="127">
        <f t="shared" si="9"/>
        <v>0</v>
      </c>
    </row>
    <row r="25" spans="1:31" ht="13.15" thickBot="1" x14ac:dyDescent="0.4">
      <c r="F25" s="112"/>
      <c r="G25" s="113" t="s">
        <v>26</v>
      </c>
      <c r="H25" s="114">
        <f t="shared" ref="H25:U25" si="19">COUNT(H2:H24)</f>
        <v>1</v>
      </c>
      <c r="I25" s="114">
        <f t="shared" si="19"/>
        <v>1</v>
      </c>
      <c r="J25" s="114">
        <f t="shared" si="19"/>
        <v>0</v>
      </c>
      <c r="K25" s="114">
        <f t="shared" si="19"/>
        <v>2</v>
      </c>
      <c r="L25" s="114">
        <f t="shared" si="19"/>
        <v>4</v>
      </c>
      <c r="M25" s="114">
        <f t="shared" si="19"/>
        <v>1</v>
      </c>
      <c r="N25" s="114">
        <f t="shared" si="19"/>
        <v>2</v>
      </c>
      <c r="O25" s="114">
        <f t="shared" si="19"/>
        <v>0</v>
      </c>
      <c r="P25" s="114">
        <f t="shared" si="19"/>
        <v>0</v>
      </c>
      <c r="Q25" s="114">
        <f t="shared" si="19"/>
        <v>1</v>
      </c>
      <c r="R25" s="114">
        <f t="shared" si="19"/>
        <v>0</v>
      </c>
      <c r="S25" s="114">
        <f t="shared" si="19"/>
        <v>2</v>
      </c>
      <c r="T25" s="114">
        <f t="shared" si="19"/>
        <v>0</v>
      </c>
      <c r="U25" s="190">
        <f t="shared" si="19"/>
        <v>23</v>
      </c>
      <c r="V25" s="128"/>
      <c r="W25" s="128"/>
      <c r="X25" s="122"/>
      <c r="Y25" s="128"/>
      <c r="Z25" s="128"/>
      <c r="AA25" s="128"/>
      <c r="AB25" s="128"/>
      <c r="AC25" s="128"/>
      <c r="AD25" s="128"/>
      <c r="AE25" s="128"/>
    </row>
    <row r="26" spans="1:31" x14ac:dyDescent="0.35">
      <c r="V26" s="8"/>
      <c r="W26" s="8"/>
      <c r="X26" s="122"/>
      <c r="Y26" s="8"/>
      <c r="Z26" s="8"/>
      <c r="AA26" s="8"/>
      <c r="AB26" s="8"/>
      <c r="AC26" s="8"/>
      <c r="AD26" s="8"/>
      <c r="AE26" s="8"/>
    </row>
    <row r="27" spans="1:31" ht="13.15" x14ac:dyDescent="0.4">
      <c r="B27" s="2"/>
      <c r="C27" s="2"/>
      <c r="D27" s="72"/>
      <c r="V27" s="72"/>
      <c r="Z27" s="72"/>
      <c r="AA27" s="72"/>
      <c r="AB27" s="72"/>
      <c r="AC27" s="72"/>
      <c r="AD27" s="72"/>
    </row>
    <row r="30" spans="1:31" x14ac:dyDescent="0.35">
      <c r="H30" s="23"/>
    </row>
  </sheetData>
  <sortState xmlns:xlrd2="http://schemas.microsoft.com/office/spreadsheetml/2017/richdata2" ref="A2:AF24">
    <sortCondition ref="E2:E24"/>
  </sortState>
  <mergeCells count="1">
    <mergeCell ref="AG1:AI1"/>
  </mergeCells>
  <conditionalFormatting sqref="A2:T24 V2:Y24">
    <cfRule type="expression" dxfId="12" priority="27" stopIfTrue="1">
      <formula>$D2="SNA"</formula>
    </cfRule>
    <cfRule type="expression" dxfId="11" priority="28" stopIfTrue="1">
      <formula>$D2="SNB"</formula>
    </cfRule>
    <cfRule type="expression" dxfId="10" priority="29">
      <formula>$D2="SNC"</formula>
    </cfRule>
    <cfRule type="expression" dxfId="9" priority="30">
      <formula>$D2="SND"</formula>
    </cfRule>
    <cfRule type="expression" dxfId="8" priority="31">
      <formula>$D2="NAC"</formula>
    </cfRule>
    <cfRule type="expression" dxfId="7" priority="32">
      <formula>$D2="NBC"</formula>
    </cfRule>
    <cfRule type="expression" dxfId="6" priority="33">
      <formula>$D2="NCC"</formula>
    </cfRule>
    <cfRule type="expression" dxfId="5" priority="34">
      <formula>$D2="NDC"</formula>
    </cfRule>
    <cfRule type="expression" dxfId="4" priority="35">
      <formula>$D2="ABMOD"</formula>
    </cfRule>
    <cfRule type="expression" dxfId="3" priority="36">
      <formula>$D2="CDMOD"</formula>
    </cfRule>
    <cfRule type="expression" dxfId="2" priority="37">
      <formula>$D2="SMOD"</formula>
    </cfRule>
    <cfRule type="expression" dxfId="1" priority="38">
      <formula>$D2="RES"</formula>
    </cfRule>
    <cfRule type="expression" dxfId="0" priority="39">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6328125" defaultRowHeight="12.75" x14ac:dyDescent="0.35"/>
  <cols>
    <col min="1" max="1" width="8.1328125" style="32" customWidth="1"/>
    <col min="2" max="2" width="37.73046875" style="31" customWidth="1"/>
    <col min="3" max="3" width="8.86328125" style="32" customWidth="1"/>
    <col min="4" max="16384" width="8.86328125" style="32"/>
  </cols>
  <sheetData>
    <row r="1" spans="1:13" ht="13.15" x14ac:dyDescent="0.35">
      <c r="A1" s="30" t="s">
        <v>12</v>
      </c>
    </row>
    <row r="2" spans="1:13" ht="14.25" x14ac:dyDescent="0.45">
      <c r="A2" s="33" t="s">
        <v>15</v>
      </c>
      <c r="B2" s="76" t="s">
        <v>149</v>
      </c>
    </row>
    <row r="3" spans="1:13" ht="14.25" x14ac:dyDescent="0.45">
      <c r="A3" s="33" t="s">
        <v>15</v>
      </c>
      <c r="B3" s="76" t="s">
        <v>83</v>
      </c>
    </row>
    <row r="4" spans="1:13" ht="25.9" customHeight="1" x14ac:dyDescent="0.35">
      <c r="A4" s="33" t="s">
        <v>15</v>
      </c>
      <c r="B4" s="378" t="s">
        <v>65</v>
      </c>
      <c r="C4" s="378"/>
      <c r="D4" s="378"/>
      <c r="E4" s="378"/>
      <c r="F4" s="378"/>
      <c r="G4" s="378"/>
      <c r="H4" s="378"/>
      <c r="I4" s="378"/>
      <c r="J4" s="378"/>
      <c r="K4" s="378"/>
      <c r="L4" s="378"/>
      <c r="M4" s="378"/>
    </row>
    <row r="6" spans="1:13" ht="13.5" thickBot="1" x14ac:dyDescent="0.4">
      <c r="A6" s="30" t="s">
        <v>60</v>
      </c>
    </row>
    <row r="7" spans="1:13" ht="13.5" thickBot="1" x14ac:dyDescent="0.4">
      <c r="A7" s="134" t="s">
        <v>2</v>
      </c>
      <c r="B7" s="131" t="s">
        <v>53</v>
      </c>
      <c r="C7" s="135" t="s">
        <v>52</v>
      </c>
      <c r="D7" s="133" t="s">
        <v>54</v>
      </c>
      <c r="E7" s="132"/>
    </row>
    <row r="8" spans="1:13" x14ac:dyDescent="0.35">
      <c r="A8" s="138" t="s">
        <v>3</v>
      </c>
      <c r="B8" s="137" t="s">
        <v>61</v>
      </c>
      <c r="C8" s="136">
        <v>1</v>
      </c>
      <c r="D8" s="139">
        <v>1</v>
      </c>
      <c r="E8" s="379" t="s">
        <v>51</v>
      </c>
    </row>
    <row r="9" spans="1:13" ht="13.15" thickBot="1" x14ac:dyDescent="0.4">
      <c r="A9" s="142" t="s">
        <v>5</v>
      </c>
      <c r="B9" s="141" t="s">
        <v>62</v>
      </c>
      <c r="C9" s="140">
        <v>2</v>
      </c>
      <c r="D9" s="143">
        <v>1</v>
      </c>
      <c r="E9" s="380"/>
    </row>
    <row r="10" spans="1:13" x14ac:dyDescent="0.35">
      <c r="A10" s="138" t="s">
        <v>22</v>
      </c>
      <c r="B10" s="137" t="s">
        <v>63</v>
      </c>
      <c r="C10" s="136">
        <v>3</v>
      </c>
      <c r="D10" s="139">
        <v>2</v>
      </c>
      <c r="E10" s="379" t="s">
        <v>51</v>
      </c>
    </row>
    <row r="11" spans="1:13" ht="13.15" thickBot="1" x14ac:dyDescent="0.4">
      <c r="A11" s="142" t="s">
        <v>21</v>
      </c>
      <c r="B11" s="141" t="s">
        <v>19</v>
      </c>
      <c r="C11" s="140">
        <v>4</v>
      </c>
      <c r="D11" s="143">
        <v>2</v>
      </c>
      <c r="E11" s="380"/>
    </row>
    <row r="12" spans="1:13" x14ac:dyDescent="0.35">
      <c r="A12" s="138" t="s">
        <v>4</v>
      </c>
      <c r="B12" s="144" t="s">
        <v>9</v>
      </c>
      <c r="C12" s="136">
        <v>5</v>
      </c>
      <c r="D12" s="139">
        <v>3</v>
      </c>
      <c r="E12" s="379" t="s">
        <v>51</v>
      </c>
    </row>
    <row r="13" spans="1:13" ht="13.15" thickBot="1" x14ac:dyDescent="0.4">
      <c r="A13" s="142" t="s">
        <v>39</v>
      </c>
      <c r="B13" s="145" t="s">
        <v>20</v>
      </c>
      <c r="C13" s="140">
        <v>6</v>
      </c>
      <c r="D13" s="143">
        <v>3</v>
      </c>
      <c r="E13" s="380"/>
    </row>
    <row r="14" spans="1:13" x14ac:dyDescent="0.35">
      <c r="A14" s="138" t="s">
        <v>85</v>
      </c>
      <c r="B14" s="137" t="s">
        <v>91</v>
      </c>
      <c r="C14" s="136">
        <v>7</v>
      </c>
      <c r="D14" s="139">
        <v>4</v>
      </c>
      <c r="E14" s="379" t="s">
        <v>51</v>
      </c>
    </row>
    <row r="15" spans="1:13" ht="13.15" thickBot="1" x14ac:dyDescent="0.4">
      <c r="A15" s="142" t="s">
        <v>86</v>
      </c>
      <c r="B15" s="141" t="s">
        <v>92</v>
      </c>
      <c r="C15" s="140">
        <v>8</v>
      </c>
      <c r="D15" s="143">
        <v>4</v>
      </c>
      <c r="E15" s="380"/>
    </row>
    <row r="16" spans="1:13" ht="13.15" customHeight="1" x14ac:dyDescent="0.35">
      <c r="A16" s="138" t="s">
        <v>40</v>
      </c>
      <c r="B16" s="144" t="s">
        <v>37</v>
      </c>
      <c r="C16" s="136">
        <v>9</v>
      </c>
      <c r="D16" s="139">
        <v>5</v>
      </c>
      <c r="E16" s="379" t="s">
        <v>51</v>
      </c>
    </row>
    <row r="17" spans="1:5" ht="13.15" customHeight="1" thickBot="1" x14ac:dyDescent="0.4">
      <c r="A17" s="142" t="s">
        <v>41</v>
      </c>
      <c r="B17" s="145" t="s">
        <v>38</v>
      </c>
      <c r="C17" s="140">
        <v>10</v>
      </c>
      <c r="D17" s="143">
        <v>5</v>
      </c>
      <c r="E17" s="380"/>
    </row>
    <row r="18" spans="1:5" ht="13.15" thickBot="1" x14ac:dyDescent="0.4">
      <c r="A18" s="148" t="s">
        <v>16</v>
      </c>
      <c r="B18" s="147" t="s">
        <v>17</v>
      </c>
      <c r="C18" s="146">
        <v>11</v>
      </c>
      <c r="D18" s="149">
        <v>6</v>
      </c>
      <c r="E18" s="150"/>
    </row>
    <row r="19" spans="1:5" ht="13.15" thickBot="1" x14ac:dyDescent="0.4">
      <c r="A19" s="142" t="s">
        <v>13</v>
      </c>
      <c r="B19" s="151" t="s">
        <v>11</v>
      </c>
      <c r="C19" s="140">
        <v>12</v>
      </c>
      <c r="D19" s="143">
        <v>7</v>
      </c>
      <c r="E19" s="152"/>
    </row>
    <row r="20" spans="1:5" ht="13.15" thickBot="1" x14ac:dyDescent="0.4">
      <c r="A20" s="148" t="s">
        <v>14</v>
      </c>
      <c r="B20" s="147" t="s">
        <v>10</v>
      </c>
      <c r="C20" s="146">
        <v>13</v>
      </c>
      <c r="D20" s="149">
        <v>8</v>
      </c>
      <c r="E20" s="150"/>
    </row>
    <row r="21" spans="1:5" x14ac:dyDescent="0.35">
      <c r="A21" s="34"/>
      <c r="B21" s="32"/>
    </row>
    <row r="22" spans="1:5" ht="13.15" x14ac:dyDescent="0.35">
      <c r="A22" s="130" t="s">
        <v>64</v>
      </c>
      <c r="B22" s="32"/>
    </row>
    <row r="23" spans="1:5" ht="13.15" x14ac:dyDescent="0.4">
      <c r="A23" s="158" t="s">
        <v>0</v>
      </c>
      <c r="B23" s="110" t="s">
        <v>57</v>
      </c>
    </row>
    <row r="24" spans="1:5" x14ac:dyDescent="0.35">
      <c r="A24" s="118">
        <v>1</v>
      </c>
      <c r="B24" s="117">
        <v>100</v>
      </c>
    </row>
    <row r="25" spans="1:5" x14ac:dyDescent="0.35">
      <c r="A25" s="118">
        <v>2</v>
      </c>
      <c r="B25" s="117">
        <v>75</v>
      </c>
    </row>
    <row r="26" spans="1:5" x14ac:dyDescent="0.35">
      <c r="A26" s="118">
        <v>3</v>
      </c>
      <c r="B26" s="117">
        <v>60</v>
      </c>
    </row>
    <row r="27" spans="1:5" x14ac:dyDescent="0.35">
      <c r="A27" s="118">
        <v>4</v>
      </c>
      <c r="B27" s="117">
        <v>45</v>
      </c>
    </row>
    <row r="28" spans="1:5" x14ac:dyDescent="0.35">
      <c r="A28" s="118">
        <v>5</v>
      </c>
      <c r="B28" s="119">
        <v>30</v>
      </c>
    </row>
    <row r="29" spans="1:5" x14ac:dyDescent="0.35">
      <c r="A29" s="118">
        <v>6</v>
      </c>
      <c r="B29" s="119">
        <v>15</v>
      </c>
    </row>
    <row r="30" spans="1:5" x14ac:dyDescent="0.35">
      <c r="A30" s="118">
        <v>7</v>
      </c>
      <c r="B30" s="119">
        <v>15</v>
      </c>
    </row>
    <row r="31" spans="1:5" x14ac:dyDescent="0.35">
      <c r="A31" s="118">
        <v>8</v>
      </c>
      <c r="B31" s="119">
        <v>15</v>
      </c>
    </row>
    <row r="32" spans="1:5" x14ac:dyDescent="0.35">
      <c r="A32" s="118">
        <v>9</v>
      </c>
      <c r="B32" s="117">
        <v>15</v>
      </c>
    </row>
    <row r="33" spans="1:2" x14ac:dyDescent="0.35">
      <c r="A33" s="118">
        <v>10</v>
      </c>
      <c r="B33" s="117">
        <v>15</v>
      </c>
    </row>
    <row r="34" spans="1:2" x14ac:dyDescent="0.35">
      <c r="A34" s="116"/>
      <c r="B34" s="117"/>
    </row>
    <row r="36" spans="1:2" ht="14.65" thickBot="1" x14ac:dyDescent="0.4">
      <c r="A36" s="80" t="s">
        <v>29</v>
      </c>
      <c r="B36" s="78"/>
    </row>
    <row r="37" spans="1:2" ht="14.65" thickBot="1" x14ac:dyDescent="0.4">
      <c r="A37" s="155" t="s">
        <v>32</v>
      </c>
      <c r="B37" s="153" t="s">
        <v>30</v>
      </c>
    </row>
    <row r="38" spans="1:2" ht="14.65" thickBot="1" x14ac:dyDescent="0.4">
      <c r="A38" s="156" t="s">
        <v>33</v>
      </c>
      <c r="B38" s="154" t="s">
        <v>98</v>
      </c>
    </row>
    <row r="39" spans="1:2" ht="14.65" thickBot="1" x14ac:dyDescent="0.4">
      <c r="A39" s="156" t="s">
        <v>34</v>
      </c>
      <c r="B39" s="154" t="s">
        <v>99</v>
      </c>
    </row>
    <row r="40" spans="1:2" ht="14.65" thickBot="1" x14ac:dyDescent="0.4">
      <c r="A40" s="156" t="s">
        <v>35</v>
      </c>
      <c r="B40" s="154" t="s">
        <v>31</v>
      </c>
    </row>
    <row r="41" spans="1:2" ht="14.65" thickBot="1" x14ac:dyDescent="0.4">
      <c r="A41" s="157" t="s">
        <v>36</v>
      </c>
      <c r="B41" s="154" t="s">
        <v>100</v>
      </c>
    </row>
    <row r="42" spans="1:2" x14ac:dyDescent="0.35">
      <c r="A42" s="79"/>
      <c r="B42" s="77"/>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Championship Points</vt:lpstr>
      <vt:lpstr>Rd1 PI</vt:lpstr>
      <vt:lpstr>Championship Scoring</vt:lpstr>
      <vt:lpstr>'Rd1 PI'!Benchmarks</vt:lpstr>
      <vt:lpstr>BenchmarksRd1</vt:lpstr>
      <vt:lpstr>'Rd1 PI'!BenchmarksRd4</vt:lpstr>
      <vt:lpstr>'Rd1 PI'!BenchmarksRd5</vt:lpstr>
      <vt:lpstr>'Rd1 PI'!BenchmarksRd6</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cp:lastModifiedBy>
  <cp:lastPrinted>2009-03-11T10:33:29Z</cp:lastPrinted>
  <dcterms:created xsi:type="dcterms:W3CDTF">2008-07-07T11:31:18Z</dcterms:created>
  <dcterms:modified xsi:type="dcterms:W3CDTF">2022-02-10T10:25:11Z</dcterms:modified>
</cp:coreProperties>
</file>