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24226"/>
  <mc:AlternateContent xmlns:mc="http://schemas.openxmlformats.org/markup-compatibility/2006">
    <mc:Choice Requires="x15">
      <x15ac:absPath xmlns:x15ac="http://schemas.microsoft.com/office/spreadsheetml/2010/11/ac" url="E:\Dropbox\Piarc\"/>
    </mc:Choice>
  </mc:AlternateContent>
  <xr:revisionPtr revIDLastSave="0" documentId="13_ncr:1_{0105DEB5-08C1-4DAF-8A23-580A594086C0}" xr6:coauthVersionLast="47" xr6:coauthVersionMax="47" xr10:uidLastSave="{00000000-0000-0000-0000-000000000000}"/>
  <bookViews>
    <workbookView xWindow="30180" yWindow="660" windowWidth="26610" windowHeight="13395" tabRatio="757" xr2:uid="{00000000-000D-0000-FFFF-FFFF00000000}"/>
  </bookViews>
  <sheets>
    <sheet name="Championship Points" sheetId="5" r:id="rId1"/>
    <sheet name="Rd1 PI" sheetId="21" r:id="rId2"/>
    <sheet name="Rd2 Sandown" sheetId="22" r:id="rId3"/>
    <sheet name="Rd3 Wodonga" sheetId="23" r:id="rId4"/>
    <sheet name="Championship Scoring" sheetId="3" r:id="rId5"/>
  </sheets>
  <externalReferences>
    <externalReference r:id="rId6"/>
    <externalReference r:id="rId7"/>
    <externalReference r:id="rId8"/>
  </externalReferences>
  <definedNames>
    <definedName name="Benchmarks" localSheetId="1">'Rd1 PI'!$AG$1:$AI$26</definedName>
    <definedName name="Benchmarks" localSheetId="2">'Rd2 Sandown'!$AG$1:$AI$27</definedName>
    <definedName name="Benchmarks" localSheetId="3">'Rd3 Wodonga'!$AG$1:$AI$29</definedName>
    <definedName name="Benchmarks">#REF!</definedName>
    <definedName name="Benchmarks2">'[1]Rd1 Broadford'!$AE$2:$AG$12</definedName>
    <definedName name="BenchmarksRd1" localSheetId="2">'Rd2 Sandown'!$AG$2:$AI$14</definedName>
    <definedName name="BenchmarksRd1" localSheetId="3">'Rd3 Wodonga'!$AG$2:$AI$14</definedName>
    <definedName name="BenchmarksRd1">'Rd1 PI'!$AG$2:$AI$14</definedName>
    <definedName name="BenchmarksRd2" localSheetId="2">#REF!</definedName>
    <definedName name="BenchmarksRd2" localSheetId="3">#REF!</definedName>
    <definedName name="BenchmarksRd2">#REF!</definedName>
    <definedName name="BenchmarksRd3" localSheetId="2">#REF!</definedName>
    <definedName name="BenchmarksRd3" localSheetId="3">#REF!</definedName>
    <definedName name="BenchmarksRd3">#REF!</definedName>
    <definedName name="BenchmarksRd4" localSheetId="1">'Rd1 PI'!$AG$2:$AI$26</definedName>
    <definedName name="BenchmarksRd4" localSheetId="2">'Rd2 Sandown'!$AG$2:$AI$27</definedName>
    <definedName name="BenchmarksRd4" localSheetId="3">'Rd3 Wodonga'!$AG$2:$AI$29</definedName>
    <definedName name="BenchmarksRd4">#REF!</definedName>
    <definedName name="BenchmarksRd5" localSheetId="1">'Rd1 PI'!$AG$2:$AI$26</definedName>
    <definedName name="BenchmarksRd5" localSheetId="2">'Rd2 Sandown'!$AG$2:$AI$27</definedName>
    <definedName name="BenchmarksRd5" localSheetId="3">'Rd3 Wodonga'!$AG$2:$AI$29</definedName>
    <definedName name="BenchmarksRd5">#REF!</definedName>
    <definedName name="BenchmarksRd6" localSheetId="1">'Rd1 PI'!$AG$2:$AI$14</definedName>
    <definedName name="BenchmarksRd6" localSheetId="2">'Rd2 Sandown'!$AG$2:$AI$14</definedName>
    <definedName name="BenchmarksRd6" localSheetId="3">'Rd3 Wodonga'!$AG$2:$AI$14</definedName>
    <definedName name="BenchmarksRd6">#REF!</definedName>
    <definedName name="BenchmarksRd9" localSheetId="2">#REF!</definedName>
    <definedName name="BenchmarksRd9" localSheetId="3">#REF!</definedName>
    <definedName name="BenchmarksRd9">#REF!</definedName>
    <definedName name="BenchmarksW">'[2]Rd1 PI'!$AE$2:$AG$12</definedName>
    <definedName name="BenchmarksWod">'Rd3 Wodonga'!$AG$2:$AI$14</definedName>
    <definedName name="Class">'Championship Scoring'!$A$7:$D$20</definedName>
    <definedName name="Class2018">'Championship Scoring'!$A$7:$D$20</definedName>
    <definedName name="Class2019" localSheetId="2">'[3]Championship Scoring'!$A$7:$D$20</definedName>
    <definedName name="Class2019" localSheetId="3">'[3]Championship Scoring'!$A$7:$D$20</definedName>
    <definedName name="Class2019">'Championship Scoring'!$A$7:$D$20</definedName>
    <definedName name="Class2021">'[3]Championship Scoring'!$A$7:$E$20</definedName>
    <definedName name="Points">'Championship Scoring'!$A$23:$B$33</definedName>
    <definedName name="Points2018" localSheetId="2">'[3]Championship Scoring'!$A$23:$B$33</definedName>
    <definedName name="Points2018" localSheetId="3">'[3]Championship Scoring'!$A$23:$B$33</definedName>
    <definedName name="Points2018">'Championship Scoring'!$A$23:$B$33</definedName>
    <definedName name="Points2019" localSheetId="2">'[3]Championship Scoring'!$A$24:$B$33</definedName>
    <definedName name="Points2019" localSheetId="3">'[3]Championship Scoring'!$A$24:$B$33</definedName>
    <definedName name="Points2019">'Championship Scoring'!$A$24:$B$33</definedName>
    <definedName name="Rank" localSheetId="2">#REF!</definedName>
    <definedName name="Rank" localSheetId="3">#REF!</definedName>
    <definedName name="Rank">#REF!</definedName>
    <definedName name="Rank2" localSheetId="2">#REF!</definedName>
    <definedName name="Rank2" localSheetId="3">#REF!</definedName>
    <definedName name="Rank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0" i="5" l="1"/>
  <c r="P20" i="5" s="1"/>
  <c r="Q13" i="5"/>
  <c r="P13" i="5" s="1"/>
  <c r="Q21" i="5"/>
  <c r="P21" i="5" s="1"/>
  <c r="W3" i="23"/>
  <c r="W4" i="23"/>
  <c r="W5" i="23"/>
  <c r="X5" i="23" s="1"/>
  <c r="W6" i="23"/>
  <c r="W7" i="23"/>
  <c r="W8" i="23"/>
  <c r="W9" i="23"/>
  <c r="W10" i="23"/>
  <c r="W11" i="23"/>
  <c r="W12" i="23"/>
  <c r="W13" i="23"/>
  <c r="W14" i="23"/>
  <c r="X14" i="23" s="1"/>
  <c r="W15" i="23"/>
  <c r="X15" i="23" s="1"/>
  <c r="W16" i="23"/>
  <c r="W17" i="23"/>
  <c r="W18" i="23"/>
  <c r="X18" i="23" s="1"/>
  <c r="W19" i="23"/>
  <c r="X19" i="23" s="1"/>
  <c r="W20" i="23"/>
  <c r="W21" i="23"/>
  <c r="X21" i="23" s="1"/>
  <c r="W22" i="23"/>
  <c r="X22" i="23" s="1"/>
  <c r="W24" i="23"/>
  <c r="X24" i="23" s="1"/>
  <c r="W25" i="23"/>
  <c r="W26" i="23"/>
  <c r="W2" i="23"/>
  <c r="X10" i="23"/>
  <c r="X25" i="23"/>
  <c r="C26" i="23"/>
  <c r="C25" i="23"/>
  <c r="C24" i="23"/>
  <c r="C23" i="23"/>
  <c r="C22" i="23"/>
  <c r="C21" i="23"/>
  <c r="C20" i="23"/>
  <c r="C19" i="23"/>
  <c r="C18" i="23"/>
  <c r="C17" i="23"/>
  <c r="C16" i="23"/>
  <c r="C15" i="23"/>
  <c r="C14" i="23"/>
  <c r="C13" i="23"/>
  <c r="C12" i="23"/>
  <c r="C11" i="23"/>
  <c r="C10" i="23"/>
  <c r="C9" i="23"/>
  <c r="H101" i="5" s="1"/>
  <c r="C8" i="23"/>
  <c r="C7" i="23"/>
  <c r="C6" i="23"/>
  <c r="C5" i="23"/>
  <c r="C4" i="23"/>
  <c r="C3" i="23"/>
  <c r="C2" i="23"/>
  <c r="H100" i="5" s="1"/>
  <c r="AD27" i="23"/>
  <c r="AA27" i="23"/>
  <c r="AB27" i="23" s="1"/>
  <c r="AE27" i="23" s="1"/>
  <c r="Z27" i="23"/>
  <c r="T27" i="23"/>
  <c r="S27" i="23"/>
  <c r="R27" i="23"/>
  <c r="Q27" i="23"/>
  <c r="P27" i="23"/>
  <c r="O27" i="23"/>
  <c r="N27" i="23"/>
  <c r="M27" i="23"/>
  <c r="L27" i="23"/>
  <c r="K27" i="23"/>
  <c r="J27" i="23"/>
  <c r="I27" i="23"/>
  <c r="H27" i="23"/>
  <c r="AA26" i="23"/>
  <c r="Z26" i="23"/>
  <c r="X26" i="23"/>
  <c r="T26" i="23"/>
  <c r="S26" i="23"/>
  <c r="R26" i="23"/>
  <c r="Q26" i="23"/>
  <c r="P26" i="23"/>
  <c r="N26" i="23"/>
  <c r="L26" i="23"/>
  <c r="K26" i="23"/>
  <c r="J26" i="23"/>
  <c r="I26" i="23"/>
  <c r="H26" i="23"/>
  <c r="AA25" i="23"/>
  <c r="Z25" i="23"/>
  <c r="T25" i="23"/>
  <c r="R25" i="23"/>
  <c r="Q25" i="23"/>
  <c r="P25" i="23"/>
  <c r="O25" i="23"/>
  <c r="N25" i="23"/>
  <c r="M25" i="23"/>
  <c r="L25" i="23"/>
  <c r="K25" i="23"/>
  <c r="J25" i="23"/>
  <c r="H25" i="23"/>
  <c r="AA24" i="23"/>
  <c r="Z24" i="23"/>
  <c r="T24" i="23"/>
  <c r="R24" i="23"/>
  <c r="Q24" i="23"/>
  <c r="P24" i="23"/>
  <c r="O24" i="23"/>
  <c r="N24" i="23"/>
  <c r="M24" i="23"/>
  <c r="L24" i="23"/>
  <c r="K24" i="23"/>
  <c r="J24" i="23"/>
  <c r="I24" i="23"/>
  <c r="H24" i="23"/>
  <c r="AA23" i="23"/>
  <c r="Z23" i="23"/>
  <c r="X23" i="23"/>
  <c r="S23" i="23"/>
  <c r="R23" i="23"/>
  <c r="Q23" i="23"/>
  <c r="P23" i="23"/>
  <c r="O23" i="23"/>
  <c r="M23" i="23"/>
  <c r="L23" i="23"/>
  <c r="K23" i="23"/>
  <c r="J23" i="23"/>
  <c r="I23" i="23"/>
  <c r="H23" i="23"/>
  <c r="AA22" i="23"/>
  <c r="Z22" i="23"/>
  <c r="T22" i="23"/>
  <c r="S22" i="23"/>
  <c r="R22" i="23"/>
  <c r="P22" i="23"/>
  <c r="O22" i="23"/>
  <c r="M22" i="23"/>
  <c r="L22" i="23"/>
  <c r="K22" i="23"/>
  <c r="J22" i="23"/>
  <c r="I22" i="23"/>
  <c r="H22" i="23"/>
  <c r="AA21" i="23"/>
  <c r="Z21" i="23"/>
  <c r="T21" i="23"/>
  <c r="R21" i="23"/>
  <c r="Q21" i="23"/>
  <c r="P21" i="23"/>
  <c r="O21" i="23"/>
  <c r="M21" i="23"/>
  <c r="L21" i="23"/>
  <c r="K21" i="23"/>
  <c r="J21" i="23"/>
  <c r="I21" i="23"/>
  <c r="H21" i="23"/>
  <c r="AA20" i="23"/>
  <c r="AB20" i="23" s="1"/>
  <c r="Z20" i="23"/>
  <c r="T20" i="23"/>
  <c r="S20" i="23"/>
  <c r="R20" i="23"/>
  <c r="Q20" i="23"/>
  <c r="P20" i="23"/>
  <c r="O20" i="23"/>
  <c r="N20" i="23"/>
  <c r="M20" i="23"/>
  <c r="K20" i="23"/>
  <c r="J20" i="23"/>
  <c r="I20" i="23"/>
  <c r="H20" i="23"/>
  <c r="AA19" i="23"/>
  <c r="Z19" i="23"/>
  <c r="T19" i="23"/>
  <c r="S19" i="23"/>
  <c r="R19" i="23"/>
  <c r="Q19" i="23"/>
  <c r="P19" i="23"/>
  <c r="O19" i="23"/>
  <c r="N19" i="23"/>
  <c r="L19" i="23"/>
  <c r="J19" i="23"/>
  <c r="I19" i="23"/>
  <c r="H19" i="23"/>
  <c r="AA18" i="23"/>
  <c r="Z18" i="23"/>
  <c r="T18" i="23"/>
  <c r="S18" i="23"/>
  <c r="R18" i="23"/>
  <c r="P18" i="23"/>
  <c r="O18" i="23"/>
  <c r="N18" i="23"/>
  <c r="M18" i="23"/>
  <c r="K18" i="23"/>
  <c r="J18" i="23"/>
  <c r="I18" i="23"/>
  <c r="H18" i="23"/>
  <c r="AA17" i="23"/>
  <c r="AB17" i="23" s="1"/>
  <c r="U17" i="23" s="1"/>
  <c r="Z17" i="23"/>
  <c r="T17" i="23"/>
  <c r="S17" i="23"/>
  <c r="R17" i="23"/>
  <c r="Q17" i="23"/>
  <c r="P17" i="23"/>
  <c r="O17" i="23"/>
  <c r="N17" i="23"/>
  <c r="M17" i="23"/>
  <c r="L17" i="23"/>
  <c r="K17" i="23"/>
  <c r="J17" i="23"/>
  <c r="I17" i="23"/>
  <c r="H17" i="23"/>
  <c r="AA16" i="23"/>
  <c r="AB16" i="23" s="1"/>
  <c r="U16" i="23" s="1"/>
  <c r="Z16" i="23"/>
  <c r="T16" i="23"/>
  <c r="S16" i="23"/>
  <c r="R16" i="23"/>
  <c r="Q16" i="23"/>
  <c r="P16" i="23"/>
  <c r="O16" i="23"/>
  <c r="N16" i="23"/>
  <c r="M16" i="23"/>
  <c r="L16" i="23"/>
  <c r="K16" i="23"/>
  <c r="J16" i="23"/>
  <c r="I16" i="23"/>
  <c r="H16" i="23"/>
  <c r="AA15" i="23"/>
  <c r="Z15" i="23"/>
  <c r="T15" i="23"/>
  <c r="S15" i="23"/>
  <c r="R15" i="23"/>
  <c r="Q15" i="23"/>
  <c r="P15" i="23"/>
  <c r="O15" i="23"/>
  <c r="N15" i="23"/>
  <c r="M15" i="23"/>
  <c r="L15" i="23"/>
  <c r="K15" i="23"/>
  <c r="I15" i="23"/>
  <c r="H15" i="23"/>
  <c r="AA14" i="23"/>
  <c r="Z14" i="23"/>
  <c r="T14" i="23"/>
  <c r="S14" i="23"/>
  <c r="R14" i="23"/>
  <c r="P14" i="23"/>
  <c r="O14" i="23"/>
  <c r="M14" i="23"/>
  <c r="L14" i="23"/>
  <c r="K14" i="23"/>
  <c r="J14" i="23"/>
  <c r="I14" i="23"/>
  <c r="H14" i="23"/>
  <c r="AA13" i="23"/>
  <c r="Z13" i="23"/>
  <c r="X13" i="23"/>
  <c r="T13" i="23"/>
  <c r="R13" i="23"/>
  <c r="Q13" i="23"/>
  <c r="P13" i="23"/>
  <c r="O13" i="23"/>
  <c r="N13" i="23"/>
  <c r="M13" i="23"/>
  <c r="L13" i="23"/>
  <c r="K13" i="23"/>
  <c r="J13" i="23"/>
  <c r="I13" i="23"/>
  <c r="H13" i="23"/>
  <c r="AA12" i="23"/>
  <c r="AB12" i="23" s="1"/>
  <c r="U12" i="23" s="1"/>
  <c r="Z12" i="23"/>
  <c r="T12" i="23"/>
  <c r="S12" i="23"/>
  <c r="R12" i="23"/>
  <c r="Q12" i="23"/>
  <c r="P12" i="23"/>
  <c r="O12" i="23"/>
  <c r="N12" i="23"/>
  <c r="M12" i="23"/>
  <c r="L12" i="23"/>
  <c r="K12" i="23"/>
  <c r="J12" i="23"/>
  <c r="I12" i="23"/>
  <c r="H12" i="23"/>
  <c r="AA11" i="23"/>
  <c r="AB11" i="23" s="1"/>
  <c r="U11" i="23" s="1"/>
  <c r="Z11" i="23"/>
  <c r="T11" i="23"/>
  <c r="S11" i="23"/>
  <c r="R11" i="23"/>
  <c r="Q11" i="23"/>
  <c r="P11" i="23"/>
  <c r="O11" i="23"/>
  <c r="N11" i="23"/>
  <c r="M11" i="23"/>
  <c r="L11" i="23"/>
  <c r="K11" i="23"/>
  <c r="J11" i="23"/>
  <c r="I11" i="23"/>
  <c r="H11" i="23"/>
  <c r="AA10" i="23"/>
  <c r="AB10" i="23" s="1"/>
  <c r="U10" i="23" s="1"/>
  <c r="K10" i="23" s="1"/>
  <c r="Z10" i="23"/>
  <c r="T10" i="23"/>
  <c r="S10" i="23"/>
  <c r="R10" i="23"/>
  <c r="Q10" i="23"/>
  <c r="P10" i="23"/>
  <c r="O10" i="23"/>
  <c r="N10" i="23"/>
  <c r="M10" i="23"/>
  <c r="L10" i="23"/>
  <c r="J10" i="23"/>
  <c r="I10" i="23"/>
  <c r="H10" i="23"/>
  <c r="AA9" i="23"/>
  <c r="AB9" i="23" s="1"/>
  <c r="Z9" i="23"/>
  <c r="T9" i="23"/>
  <c r="S9" i="23"/>
  <c r="R9" i="23"/>
  <c r="Q9" i="23"/>
  <c r="P9" i="23"/>
  <c r="O9" i="23"/>
  <c r="N9" i="23"/>
  <c r="M9" i="23"/>
  <c r="K9" i="23"/>
  <c r="J9" i="23"/>
  <c r="I9" i="23"/>
  <c r="H9" i="23"/>
  <c r="AA8" i="23"/>
  <c r="Z8" i="23"/>
  <c r="X8" i="23"/>
  <c r="T8" i="23"/>
  <c r="S8" i="23"/>
  <c r="R8" i="23"/>
  <c r="Q8" i="23"/>
  <c r="P8" i="23"/>
  <c r="O8" i="23"/>
  <c r="M8" i="23"/>
  <c r="L8" i="23"/>
  <c r="J8" i="23"/>
  <c r="I8" i="23"/>
  <c r="H8" i="23"/>
  <c r="AA7" i="23"/>
  <c r="AB7" i="23" s="1"/>
  <c r="U7" i="23" s="1"/>
  <c r="Z7" i="23"/>
  <c r="T7" i="23"/>
  <c r="S7" i="23"/>
  <c r="R7" i="23"/>
  <c r="Q7" i="23"/>
  <c r="P7" i="23"/>
  <c r="O7" i="23"/>
  <c r="N7" i="23"/>
  <c r="M7" i="23"/>
  <c r="K7" i="23"/>
  <c r="J7" i="23"/>
  <c r="I7" i="23"/>
  <c r="H7" i="23"/>
  <c r="AD6" i="23"/>
  <c r="AA6" i="23"/>
  <c r="AB6" i="23" s="1"/>
  <c r="U6" i="23" s="1"/>
  <c r="Z6" i="23"/>
  <c r="T6" i="23"/>
  <c r="S6" i="23"/>
  <c r="R6" i="23"/>
  <c r="Q6" i="23"/>
  <c r="P6" i="23"/>
  <c r="O6" i="23"/>
  <c r="N6" i="23"/>
  <c r="M6" i="23"/>
  <c r="L6" i="23"/>
  <c r="K6" i="23"/>
  <c r="J6" i="23"/>
  <c r="I6" i="23"/>
  <c r="H6" i="23"/>
  <c r="AA5" i="23"/>
  <c r="Z5" i="23"/>
  <c r="T5" i="23"/>
  <c r="S5" i="23"/>
  <c r="R5" i="23"/>
  <c r="Q5" i="23"/>
  <c r="P5" i="23"/>
  <c r="O5" i="23"/>
  <c r="N5" i="23"/>
  <c r="M5" i="23"/>
  <c r="J5" i="23"/>
  <c r="I5" i="23"/>
  <c r="H5" i="23"/>
  <c r="AA4" i="23"/>
  <c r="AB4" i="23" s="1"/>
  <c r="U4" i="23" s="1"/>
  <c r="Z4" i="23"/>
  <c r="T4" i="23"/>
  <c r="S4" i="23"/>
  <c r="R4" i="23"/>
  <c r="Q4" i="23"/>
  <c r="P4" i="23"/>
  <c r="O4" i="23"/>
  <c r="N4" i="23"/>
  <c r="M4" i="23"/>
  <c r="L4" i="23"/>
  <c r="K4" i="23"/>
  <c r="J4" i="23"/>
  <c r="I4" i="23"/>
  <c r="H4" i="23"/>
  <c r="AA3" i="23"/>
  <c r="AB3" i="23" s="1"/>
  <c r="Z3" i="23"/>
  <c r="AC3" i="23" s="1"/>
  <c r="T3" i="23"/>
  <c r="S3" i="23"/>
  <c r="R3" i="23"/>
  <c r="Q3" i="23"/>
  <c r="P3" i="23"/>
  <c r="O3" i="23"/>
  <c r="N3" i="23"/>
  <c r="M3" i="23"/>
  <c r="L3" i="23"/>
  <c r="K3" i="23"/>
  <c r="J3" i="23"/>
  <c r="H3" i="23"/>
  <c r="AA2" i="23"/>
  <c r="AB2" i="23" s="1"/>
  <c r="U2" i="23" s="1"/>
  <c r="Z2" i="23"/>
  <c r="AC2" i="23" s="1"/>
  <c r="T2" i="23"/>
  <c r="S2" i="23"/>
  <c r="R2" i="23"/>
  <c r="Q2" i="23"/>
  <c r="P2" i="23"/>
  <c r="O2" i="23"/>
  <c r="N2" i="23"/>
  <c r="M2" i="23"/>
  <c r="L2" i="23"/>
  <c r="K2" i="23"/>
  <c r="I2" i="23"/>
  <c r="H2" i="23"/>
  <c r="H50" i="5" l="1"/>
  <c r="H60" i="5"/>
  <c r="H39" i="5"/>
  <c r="H51" i="5"/>
  <c r="H61" i="5"/>
  <c r="H86" i="5"/>
  <c r="H102" i="5"/>
  <c r="H74" i="5"/>
  <c r="H40" i="5"/>
  <c r="H33" i="5"/>
  <c r="H52" i="5"/>
  <c r="H87" i="5"/>
  <c r="H103" i="5"/>
  <c r="H32" i="5"/>
  <c r="H43" i="5"/>
  <c r="H53" i="5"/>
  <c r="H75" i="5"/>
  <c r="H88" i="5"/>
  <c r="H31" i="5"/>
  <c r="H54" i="5"/>
  <c r="H30" i="5"/>
  <c r="H45" i="5"/>
  <c r="H57" i="5"/>
  <c r="H67" i="5"/>
  <c r="H80" i="5"/>
  <c r="H96" i="5"/>
  <c r="Y10" i="23"/>
  <c r="H65" i="5"/>
  <c r="H44" i="5"/>
  <c r="H66" i="5"/>
  <c r="H89" i="5"/>
  <c r="H36" i="5"/>
  <c r="H46" i="5"/>
  <c r="H58" i="5"/>
  <c r="H68" i="5"/>
  <c r="H81" i="5"/>
  <c r="H47" i="5"/>
  <c r="H59" i="5"/>
  <c r="H82" i="5"/>
  <c r="M20" i="5"/>
  <c r="I20" i="5"/>
  <c r="I13" i="5"/>
  <c r="F20" i="5"/>
  <c r="J20" i="5"/>
  <c r="N20" i="5"/>
  <c r="M13" i="5"/>
  <c r="G20" i="5"/>
  <c r="K20" i="5"/>
  <c r="O20" i="5"/>
  <c r="I21" i="5"/>
  <c r="L20" i="5"/>
  <c r="M21" i="5"/>
  <c r="F13" i="5"/>
  <c r="J13" i="5"/>
  <c r="N13" i="5"/>
  <c r="G13" i="5"/>
  <c r="K13" i="5"/>
  <c r="O13" i="5"/>
  <c r="L13" i="5"/>
  <c r="F21" i="5"/>
  <c r="N21" i="5"/>
  <c r="G21" i="5"/>
  <c r="K21" i="5"/>
  <c r="O21" i="5"/>
  <c r="J21" i="5"/>
  <c r="L21" i="5"/>
  <c r="H28" i="23"/>
  <c r="AC19" i="23"/>
  <c r="AC6" i="23"/>
  <c r="AB14" i="23"/>
  <c r="U14" i="23" s="1"/>
  <c r="H72" i="5" s="1"/>
  <c r="AB15" i="23"/>
  <c r="U15" i="23" s="1"/>
  <c r="H99" i="5" s="1"/>
  <c r="AB21" i="23"/>
  <c r="U21" i="23" s="1"/>
  <c r="AB5" i="23"/>
  <c r="AD12" i="23"/>
  <c r="AB13" i="23"/>
  <c r="U13" i="23" s="1"/>
  <c r="AB24" i="23"/>
  <c r="U24" i="23" s="1"/>
  <c r="AB26" i="23"/>
  <c r="U26" i="23" s="1"/>
  <c r="AB19" i="23"/>
  <c r="AD19" i="23" s="1"/>
  <c r="AB23" i="23"/>
  <c r="U23" i="23" s="1"/>
  <c r="AC12" i="23"/>
  <c r="R28" i="23"/>
  <c r="AC25" i="23"/>
  <c r="AC4" i="23"/>
  <c r="AD11" i="23"/>
  <c r="AC13" i="23"/>
  <c r="AC27" i="23"/>
  <c r="AD4" i="23"/>
  <c r="AC20" i="23"/>
  <c r="N21" i="23"/>
  <c r="U5" i="23"/>
  <c r="AE11" i="23"/>
  <c r="Q14" i="23"/>
  <c r="U20" i="23"/>
  <c r="AD20" i="23"/>
  <c r="AD3" i="23"/>
  <c r="U3" i="23"/>
  <c r="J2" i="23"/>
  <c r="AE4" i="23"/>
  <c r="AE6" i="23"/>
  <c r="L7" i="23"/>
  <c r="U9" i="23"/>
  <c r="AE12" i="23"/>
  <c r="AB8" i="23"/>
  <c r="AC9" i="23"/>
  <c r="AD9" i="23" s="1"/>
  <c r="AC11" i="23"/>
  <c r="AC23" i="23"/>
  <c r="AD2" i="23"/>
  <c r="AE2" i="23" s="1"/>
  <c r="AC7" i="23"/>
  <c r="AC14" i="23"/>
  <c r="AC15" i="23"/>
  <c r="AC16" i="23"/>
  <c r="AC17" i="23"/>
  <c r="AC21" i="23"/>
  <c r="AD21" i="23" s="1"/>
  <c r="V21" i="23" s="1"/>
  <c r="AC24" i="23"/>
  <c r="AD24" i="23" s="1"/>
  <c r="V24" i="23" s="1"/>
  <c r="AC10" i="23"/>
  <c r="AD10" i="23" s="1"/>
  <c r="V10" i="23" s="1"/>
  <c r="AE10" i="23" s="1"/>
  <c r="AC26" i="23"/>
  <c r="AC5" i="23"/>
  <c r="AD5" i="23" s="1"/>
  <c r="AD7" i="23"/>
  <c r="AE7" i="23" s="1"/>
  <c r="AD16" i="23"/>
  <c r="AE16" i="23" s="1"/>
  <c r="AD17" i="23"/>
  <c r="AE17" i="23" s="1"/>
  <c r="AB18" i="23"/>
  <c r="AB22" i="23"/>
  <c r="AB25" i="23"/>
  <c r="AC8" i="23"/>
  <c r="AC18" i="23"/>
  <c r="AC22" i="23"/>
  <c r="M26" i="23" l="1"/>
  <c r="Y26" i="23"/>
  <c r="H78" i="5"/>
  <c r="T23" i="23"/>
  <c r="T28" i="23" s="1"/>
  <c r="H29" i="5"/>
  <c r="AE24" i="23"/>
  <c r="AE21" i="23"/>
  <c r="J28" i="23"/>
  <c r="S24" i="23"/>
  <c r="Y24" i="23"/>
  <c r="L5" i="23"/>
  <c r="Y5" i="23"/>
  <c r="H85" i="5"/>
  <c r="H37" i="5"/>
  <c r="AD23" i="23"/>
  <c r="V23" i="23" s="1"/>
  <c r="U19" i="23"/>
  <c r="AD26" i="23"/>
  <c r="V26" i="23" s="1"/>
  <c r="AD13" i="23"/>
  <c r="V13" i="23" s="1"/>
  <c r="AE13" i="23" s="1"/>
  <c r="J15" i="23"/>
  <c r="Y15" i="23"/>
  <c r="N14" i="23"/>
  <c r="Y14" i="23"/>
  <c r="AD15" i="23"/>
  <c r="V15" i="23" s="1"/>
  <c r="AE15" i="23" s="1"/>
  <c r="S13" i="23"/>
  <c r="Y13" i="23"/>
  <c r="S21" i="23"/>
  <c r="Y21" i="23"/>
  <c r="AD14" i="23"/>
  <c r="V14" i="23" s="1"/>
  <c r="V5" i="23"/>
  <c r="AE5" i="23" s="1"/>
  <c r="U25" i="23"/>
  <c r="AD25" i="23"/>
  <c r="P28" i="23"/>
  <c r="U22" i="23"/>
  <c r="AD22" i="23"/>
  <c r="U8" i="23"/>
  <c r="AD8" i="23"/>
  <c r="L9" i="23"/>
  <c r="AE9" i="23"/>
  <c r="V19" i="23"/>
  <c r="M19" i="23"/>
  <c r="M28" i="23" s="1"/>
  <c r="L20" i="23"/>
  <c r="K5" i="23"/>
  <c r="U18" i="23"/>
  <c r="AD18" i="23"/>
  <c r="N23" i="23"/>
  <c r="AE23" i="23"/>
  <c r="O26" i="23"/>
  <c r="O28" i="23" s="1"/>
  <c r="AE26" i="23"/>
  <c r="AE3" i="23"/>
  <c r="I3" i="23"/>
  <c r="AE20" i="23"/>
  <c r="K19" i="23" l="1"/>
  <c r="Y19" i="23"/>
  <c r="AE19" i="23"/>
  <c r="H21" i="5" s="1"/>
  <c r="E21" i="5" s="1"/>
  <c r="AE14" i="23"/>
  <c r="N8" i="23"/>
  <c r="Y8" i="23"/>
  <c r="H71" i="5"/>
  <c r="S25" i="23"/>
  <c r="S28" i="23" s="1"/>
  <c r="Y25" i="23"/>
  <c r="H38" i="5"/>
  <c r="Q18" i="23"/>
  <c r="Y18" i="23"/>
  <c r="H64" i="5"/>
  <c r="N22" i="23"/>
  <c r="Y22" i="23"/>
  <c r="H73" i="5"/>
  <c r="N28" i="23"/>
  <c r="U28" i="23"/>
  <c r="L18" i="23"/>
  <c r="L28" i="23" s="1"/>
  <c r="V8" i="23"/>
  <c r="AE8" i="23" s="1"/>
  <c r="V22" i="23"/>
  <c r="V25" i="23"/>
  <c r="V18" i="23"/>
  <c r="AE18" i="23" s="1"/>
  <c r="K8" i="23"/>
  <c r="K28" i="23" s="1"/>
  <c r="Q22" i="23"/>
  <c r="Q28" i="23" s="1"/>
  <c r="I25" i="23"/>
  <c r="I28" i="23" s="1"/>
  <c r="AE25" i="23" l="1"/>
  <c r="H13" i="5" s="1"/>
  <c r="E13" i="5" s="1"/>
  <c r="AE22" i="23"/>
  <c r="H20" i="5" s="1"/>
  <c r="E20" i="5" s="1"/>
  <c r="Q14" i="5"/>
  <c r="H14" i="5" s="1"/>
  <c r="Q6" i="5"/>
  <c r="H6" i="5" s="1"/>
  <c r="Q16" i="5"/>
  <c r="H16" i="5" s="1"/>
  <c r="Q23" i="5"/>
  <c r="H23" i="5" s="1"/>
  <c r="C23" i="22"/>
  <c r="C22" i="22"/>
  <c r="C21" i="22"/>
  <c r="C20" i="22"/>
  <c r="C19" i="22"/>
  <c r="C18" i="22"/>
  <c r="C17" i="22"/>
  <c r="C16" i="22"/>
  <c r="C15" i="22"/>
  <c r="C14" i="22"/>
  <c r="C13" i="22"/>
  <c r="C12" i="22"/>
  <c r="C11" i="22"/>
  <c r="C10" i="22"/>
  <c r="C9" i="22"/>
  <c r="C8" i="22"/>
  <c r="C7" i="22"/>
  <c r="C6" i="22"/>
  <c r="C5" i="22"/>
  <c r="C4" i="22"/>
  <c r="C3" i="22"/>
  <c r="C2" i="22"/>
  <c r="AA24" i="22"/>
  <c r="AB24" i="22" s="1"/>
  <c r="U24" i="22" s="1"/>
  <c r="Z24" i="22"/>
  <c r="T24" i="22"/>
  <c r="S24" i="22"/>
  <c r="R24" i="22"/>
  <c r="Q24" i="22"/>
  <c r="P24" i="22"/>
  <c r="O24" i="22"/>
  <c r="N24" i="22"/>
  <c r="M24" i="22"/>
  <c r="L24" i="22"/>
  <c r="K24" i="22"/>
  <c r="J24" i="22"/>
  <c r="I24" i="22"/>
  <c r="H24" i="22"/>
  <c r="AA23" i="22"/>
  <c r="Z23" i="22"/>
  <c r="W23" i="22"/>
  <c r="X23" i="22" s="1"/>
  <c r="S23" i="22"/>
  <c r="R23" i="22"/>
  <c r="Q23" i="22"/>
  <c r="P23" i="22"/>
  <c r="O23" i="22"/>
  <c r="N23" i="22"/>
  <c r="M23" i="22"/>
  <c r="L23" i="22"/>
  <c r="K23" i="22"/>
  <c r="J23" i="22"/>
  <c r="I23" i="22"/>
  <c r="H23" i="22"/>
  <c r="AA22" i="22"/>
  <c r="Z22" i="22"/>
  <c r="W22" i="22"/>
  <c r="X22" i="22" s="1"/>
  <c r="S22" i="22"/>
  <c r="R22" i="22"/>
  <c r="Q22" i="22"/>
  <c r="P22" i="22"/>
  <c r="O22" i="22"/>
  <c r="N22" i="22"/>
  <c r="M22" i="22"/>
  <c r="L22" i="22"/>
  <c r="K22" i="22"/>
  <c r="J22" i="22"/>
  <c r="I22" i="22"/>
  <c r="H22" i="22"/>
  <c r="AA21" i="22"/>
  <c r="Z21" i="22"/>
  <c r="W21" i="22"/>
  <c r="X21" i="22" s="1"/>
  <c r="S21" i="22"/>
  <c r="R21" i="22"/>
  <c r="Q21" i="22"/>
  <c r="O21" i="22"/>
  <c r="N21" i="22"/>
  <c r="L21" i="22"/>
  <c r="K21" i="22"/>
  <c r="J21" i="22"/>
  <c r="I21" i="22"/>
  <c r="H21" i="22"/>
  <c r="AA20" i="22"/>
  <c r="AD20" i="22" s="1"/>
  <c r="Z20" i="22"/>
  <c r="W20" i="22"/>
  <c r="X20" i="22" s="1"/>
  <c r="T20" i="22"/>
  <c r="S20" i="22"/>
  <c r="R20" i="22"/>
  <c r="Q20" i="22"/>
  <c r="P20" i="22"/>
  <c r="O20" i="22"/>
  <c r="N20" i="22"/>
  <c r="M20" i="22"/>
  <c r="L20" i="22"/>
  <c r="K20" i="22"/>
  <c r="J20" i="22"/>
  <c r="I20" i="22"/>
  <c r="H20" i="22"/>
  <c r="AA19" i="22"/>
  <c r="Z19" i="22"/>
  <c r="W19" i="22"/>
  <c r="X19" i="22" s="1"/>
  <c r="T19" i="22"/>
  <c r="S19" i="22"/>
  <c r="R19" i="22"/>
  <c r="Q19" i="22"/>
  <c r="P19" i="22"/>
  <c r="O19" i="22"/>
  <c r="N19" i="22"/>
  <c r="L19" i="22"/>
  <c r="K19" i="22"/>
  <c r="J19" i="22"/>
  <c r="I19" i="22"/>
  <c r="H19" i="22"/>
  <c r="AA18" i="22"/>
  <c r="Z18" i="22"/>
  <c r="W18" i="22"/>
  <c r="X18" i="22" s="1"/>
  <c r="T18" i="22"/>
  <c r="R18" i="22"/>
  <c r="Q18" i="22"/>
  <c r="P18" i="22"/>
  <c r="O18" i="22"/>
  <c r="N18" i="22"/>
  <c r="L18" i="22"/>
  <c r="K18" i="22"/>
  <c r="J18" i="22"/>
  <c r="I18" i="22"/>
  <c r="H18" i="22"/>
  <c r="AA17" i="22"/>
  <c r="Z17" i="22"/>
  <c r="W17" i="22"/>
  <c r="X17" i="22" s="1"/>
  <c r="T17" i="22"/>
  <c r="R17" i="22"/>
  <c r="Q17" i="22"/>
  <c r="P17" i="22"/>
  <c r="O17" i="22"/>
  <c r="N17" i="22"/>
  <c r="M17" i="22"/>
  <c r="L17" i="22"/>
  <c r="K17" i="22"/>
  <c r="J17" i="22"/>
  <c r="I17" i="22"/>
  <c r="H17" i="22"/>
  <c r="AA16" i="22"/>
  <c r="Z16" i="22"/>
  <c r="W16" i="22"/>
  <c r="X16" i="22" s="1"/>
  <c r="T16" i="22"/>
  <c r="R16" i="22"/>
  <c r="Q16" i="22"/>
  <c r="P16" i="22"/>
  <c r="O16" i="22"/>
  <c r="N16" i="22"/>
  <c r="M16" i="22"/>
  <c r="L16" i="22"/>
  <c r="K16" i="22"/>
  <c r="J16" i="22"/>
  <c r="I16" i="22"/>
  <c r="H16" i="22"/>
  <c r="AA15" i="22"/>
  <c r="Z15" i="22"/>
  <c r="W15" i="22"/>
  <c r="X15" i="22" s="1"/>
  <c r="T15" i="22"/>
  <c r="S15" i="22"/>
  <c r="R15" i="22"/>
  <c r="Q15" i="22"/>
  <c r="P15" i="22"/>
  <c r="O15" i="22"/>
  <c r="N15" i="22"/>
  <c r="L15" i="22"/>
  <c r="K15" i="22"/>
  <c r="J15" i="22"/>
  <c r="I15" i="22"/>
  <c r="H15" i="22"/>
  <c r="AA14" i="22"/>
  <c r="Z14" i="22"/>
  <c r="W14" i="22"/>
  <c r="X14" i="22" s="1"/>
  <c r="T14" i="22"/>
  <c r="S14" i="22"/>
  <c r="R14" i="22"/>
  <c r="Q14" i="22"/>
  <c r="P14" i="22"/>
  <c r="O14" i="22"/>
  <c r="M14" i="22"/>
  <c r="L14" i="22"/>
  <c r="K14" i="22"/>
  <c r="J14" i="22"/>
  <c r="I14" i="22"/>
  <c r="H14" i="22"/>
  <c r="AA13" i="22"/>
  <c r="Z13" i="22"/>
  <c r="W13" i="22"/>
  <c r="X13" i="22" s="1"/>
  <c r="T13" i="22"/>
  <c r="S13" i="22"/>
  <c r="R13" i="22"/>
  <c r="Q13" i="22"/>
  <c r="P13" i="22"/>
  <c r="O13" i="22"/>
  <c r="M13" i="22"/>
  <c r="L13" i="22"/>
  <c r="K13" i="22"/>
  <c r="J13" i="22"/>
  <c r="I13" i="22"/>
  <c r="H13" i="22"/>
  <c r="AA12" i="22"/>
  <c r="Z12" i="22"/>
  <c r="W12" i="22"/>
  <c r="X12" i="22" s="1"/>
  <c r="T12" i="22"/>
  <c r="S12" i="22"/>
  <c r="R12" i="22"/>
  <c r="Q12" i="22"/>
  <c r="P12" i="22"/>
  <c r="O12" i="22"/>
  <c r="N12" i="22"/>
  <c r="M12" i="22"/>
  <c r="K12" i="22"/>
  <c r="J12" i="22"/>
  <c r="I12" i="22"/>
  <c r="H12" i="22"/>
  <c r="AA11" i="22"/>
  <c r="Z11" i="22"/>
  <c r="W11" i="22"/>
  <c r="X11" i="22" s="1"/>
  <c r="T11" i="22"/>
  <c r="S11" i="22"/>
  <c r="R11" i="22"/>
  <c r="P11" i="22"/>
  <c r="O11" i="22"/>
  <c r="N11" i="22"/>
  <c r="M11" i="22"/>
  <c r="K11" i="22"/>
  <c r="J11" i="22"/>
  <c r="I11" i="22"/>
  <c r="H11" i="22"/>
  <c r="AA10" i="22"/>
  <c r="Z10" i="22"/>
  <c r="W10" i="22"/>
  <c r="X10" i="22" s="1"/>
  <c r="T10" i="22"/>
  <c r="S10" i="22"/>
  <c r="R10" i="22"/>
  <c r="P10" i="22"/>
  <c r="O10" i="22"/>
  <c r="N10" i="22"/>
  <c r="M10" i="22"/>
  <c r="J10" i="22"/>
  <c r="I10" i="22"/>
  <c r="H10" i="22"/>
  <c r="AA9" i="22"/>
  <c r="Z9" i="22"/>
  <c r="W9" i="22"/>
  <c r="X9" i="22" s="1"/>
  <c r="T9" i="22"/>
  <c r="R9" i="22"/>
  <c r="Q9" i="22"/>
  <c r="P9" i="22"/>
  <c r="O9" i="22"/>
  <c r="N9" i="22"/>
  <c r="L9" i="22"/>
  <c r="J9" i="22"/>
  <c r="I9" i="22"/>
  <c r="H9" i="22"/>
  <c r="AA8" i="22"/>
  <c r="Z8" i="22"/>
  <c r="W8" i="22"/>
  <c r="X8" i="22" s="1"/>
  <c r="T8" i="22"/>
  <c r="R8" i="22"/>
  <c r="Q8" i="22"/>
  <c r="P8" i="22"/>
  <c r="O8" i="22"/>
  <c r="N8" i="22"/>
  <c r="L8" i="22"/>
  <c r="K8" i="22"/>
  <c r="J8" i="22"/>
  <c r="I8" i="22"/>
  <c r="H8" i="22"/>
  <c r="AA7" i="22"/>
  <c r="Z7" i="22"/>
  <c r="W7" i="22"/>
  <c r="X7" i="22" s="1"/>
  <c r="T7" i="22"/>
  <c r="R7" i="22"/>
  <c r="P7" i="22"/>
  <c r="O7" i="22"/>
  <c r="M7" i="22"/>
  <c r="L7" i="22"/>
  <c r="K7" i="22"/>
  <c r="J7" i="22"/>
  <c r="I7" i="22"/>
  <c r="H7" i="22"/>
  <c r="AA6" i="22"/>
  <c r="Z6" i="22"/>
  <c r="W6" i="22"/>
  <c r="X6" i="22" s="1"/>
  <c r="T6" i="22"/>
  <c r="S6" i="22"/>
  <c r="R6" i="22"/>
  <c r="Q6" i="22"/>
  <c r="P6" i="22"/>
  <c r="O6" i="22"/>
  <c r="M6" i="22"/>
  <c r="K6" i="22"/>
  <c r="J6" i="22"/>
  <c r="I6" i="22"/>
  <c r="H6" i="22"/>
  <c r="AA5" i="22"/>
  <c r="Z5" i="22"/>
  <c r="W5" i="22"/>
  <c r="X5" i="22" s="1"/>
  <c r="T5" i="22"/>
  <c r="S5" i="22"/>
  <c r="R5" i="22"/>
  <c r="Q5" i="22"/>
  <c r="P5" i="22"/>
  <c r="O5" i="22"/>
  <c r="M5" i="22"/>
  <c r="K5" i="22"/>
  <c r="J5" i="22"/>
  <c r="I5" i="22"/>
  <c r="H5" i="22"/>
  <c r="AA4" i="22"/>
  <c r="Z4" i="22"/>
  <c r="W4" i="22"/>
  <c r="X4" i="22" s="1"/>
  <c r="T4" i="22"/>
  <c r="S4" i="22"/>
  <c r="R4" i="22"/>
  <c r="Q4" i="22"/>
  <c r="P4" i="22"/>
  <c r="O4" i="22"/>
  <c r="N4" i="22"/>
  <c r="M4" i="22"/>
  <c r="L4" i="22"/>
  <c r="K4" i="22"/>
  <c r="J4" i="22"/>
  <c r="I4" i="22"/>
  <c r="H4" i="22"/>
  <c r="AA3" i="22"/>
  <c r="Z3" i="22"/>
  <c r="W3" i="22"/>
  <c r="X3" i="22" s="1"/>
  <c r="T3" i="22"/>
  <c r="S3" i="22"/>
  <c r="R3" i="22"/>
  <c r="Q3" i="22"/>
  <c r="P3" i="22"/>
  <c r="O3" i="22"/>
  <c r="N3" i="22"/>
  <c r="M3" i="22"/>
  <c r="L3" i="22"/>
  <c r="J3" i="22"/>
  <c r="I3" i="22"/>
  <c r="H3" i="22"/>
  <c r="AA2" i="22"/>
  <c r="AB2" i="22" s="1"/>
  <c r="U2" i="22" s="1"/>
  <c r="K2" i="22" s="1"/>
  <c r="Z2" i="22"/>
  <c r="AC2" i="22" s="1"/>
  <c r="W2" i="22"/>
  <c r="X2" i="22" s="1"/>
  <c r="T2" i="22"/>
  <c r="S2" i="22"/>
  <c r="R2" i="22"/>
  <c r="Q2" i="22"/>
  <c r="P2" i="22"/>
  <c r="O2" i="22"/>
  <c r="N2" i="22"/>
  <c r="M2" i="22"/>
  <c r="L2" i="22"/>
  <c r="J2" i="22"/>
  <c r="I2" i="22"/>
  <c r="P23" i="5" l="1"/>
  <c r="O6" i="5"/>
  <c r="P16" i="5"/>
  <c r="P14" i="5"/>
  <c r="J14" i="5"/>
  <c r="K14" i="5"/>
  <c r="L14" i="5"/>
  <c r="F14" i="5"/>
  <c r="N14" i="5"/>
  <c r="M14" i="5"/>
  <c r="O14" i="5"/>
  <c r="I14" i="5"/>
  <c r="J6" i="5"/>
  <c r="L6" i="5"/>
  <c r="M6" i="5"/>
  <c r="P6" i="5"/>
  <c r="K6" i="5"/>
  <c r="N6" i="5"/>
  <c r="I6" i="5"/>
  <c r="J16" i="5"/>
  <c r="K16" i="5"/>
  <c r="L16" i="5"/>
  <c r="M16" i="5"/>
  <c r="F16" i="5"/>
  <c r="N16" i="5"/>
  <c r="O16" i="5"/>
  <c r="I16" i="5"/>
  <c r="I23" i="5"/>
  <c r="J23" i="5"/>
  <c r="K23" i="5"/>
  <c r="L23" i="5"/>
  <c r="M23" i="5"/>
  <c r="F23" i="5"/>
  <c r="N23" i="5"/>
  <c r="O23" i="5"/>
  <c r="AD2" i="22"/>
  <c r="V2" i="22" s="1"/>
  <c r="AB15" i="22"/>
  <c r="AB22" i="22"/>
  <c r="U22" i="22" s="1"/>
  <c r="T22" i="22" s="1"/>
  <c r="AB17" i="22"/>
  <c r="U17" i="22" s="1"/>
  <c r="AB8" i="22"/>
  <c r="AB16" i="22"/>
  <c r="U16" i="22" s="1"/>
  <c r="S16" i="22" s="1"/>
  <c r="I25" i="22"/>
  <c r="J25" i="22"/>
  <c r="R25" i="22"/>
  <c r="AB3" i="22"/>
  <c r="U3" i="22" s="1"/>
  <c r="Y3" i="22" s="1"/>
  <c r="AB7" i="22"/>
  <c r="U7" i="22" s="1"/>
  <c r="AC12" i="22"/>
  <c r="AC13" i="22"/>
  <c r="AC11" i="22"/>
  <c r="AC7" i="22"/>
  <c r="AC23" i="22"/>
  <c r="AC5" i="22"/>
  <c r="AC9" i="22"/>
  <c r="AC21" i="22"/>
  <c r="AC22" i="22"/>
  <c r="O25" i="22"/>
  <c r="AC4" i="22"/>
  <c r="AC19" i="22"/>
  <c r="AC20" i="22"/>
  <c r="AC15" i="22"/>
  <c r="AC24" i="22"/>
  <c r="U15" i="22"/>
  <c r="AD15" i="22"/>
  <c r="Y24" i="22"/>
  <c r="AD4" i="22"/>
  <c r="AC8" i="22"/>
  <c r="AB9" i="22"/>
  <c r="AC16" i="22"/>
  <c r="AD24" i="22"/>
  <c r="V24" i="22" s="1"/>
  <c r="AB10" i="22"/>
  <c r="U10" i="22" s="1"/>
  <c r="AB18" i="22"/>
  <c r="U18" i="22" s="1"/>
  <c r="M18" i="22" s="1"/>
  <c r="AC3" i="22"/>
  <c r="AB4" i="22"/>
  <c r="U4" i="22" s="1"/>
  <c r="AC10" i="22"/>
  <c r="AB11" i="22"/>
  <c r="U11" i="22" s="1"/>
  <c r="L11" i="22" s="1"/>
  <c r="AC18" i="22"/>
  <c r="AB19" i="22"/>
  <c r="U19" i="22" s="1"/>
  <c r="M19" i="22" s="1"/>
  <c r="AC17" i="22"/>
  <c r="AB12" i="22"/>
  <c r="U12" i="22" s="1"/>
  <c r="AB20" i="22"/>
  <c r="U20" i="22" s="1"/>
  <c r="V20" i="22" s="1"/>
  <c r="AB21" i="22"/>
  <c r="U21" i="22" s="1"/>
  <c r="AB5" i="22"/>
  <c r="AB13" i="22"/>
  <c r="Y2" i="22"/>
  <c r="AB6" i="22"/>
  <c r="U6" i="22" s="1"/>
  <c r="N6" i="22" s="1"/>
  <c r="AB14" i="22"/>
  <c r="U14" i="22" s="1"/>
  <c r="AB23" i="22"/>
  <c r="U23" i="22" s="1"/>
  <c r="H2" i="22"/>
  <c r="H25" i="22" s="1"/>
  <c r="AC6" i="22"/>
  <c r="AC14" i="22"/>
  <c r="AD19" i="22" l="1"/>
  <c r="T21" i="22"/>
  <c r="P21" i="22"/>
  <c r="P25" i="22" s="1"/>
  <c r="AD17" i="22"/>
  <c r="V17" i="22" s="1"/>
  <c r="L10" i="22"/>
  <c r="K10" i="22"/>
  <c r="AE2" i="22"/>
  <c r="S7" i="22"/>
  <c r="N7" i="22"/>
  <c r="AD7" i="22"/>
  <c r="V7" i="22" s="1"/>
  <c r="AD16" i="22"/>
  <c r="V16" i="22" s="1"/>
  <c r="Y16" i="22"/>
  <c r="AD22" i="22"/>
  <c r="V22" i="22" s="1"/>
  <c r="Y22" i="22"/>
  <c r="AD3" i="22"/>
  <c r="V3" i="22" s="1"/>
  <c r="AE3" i="22" s="1"/>
  <c r="AE24" i="22"/>
  <c r="K3" i="22"/>
  <c r="AD10" i="22"/>
  <c r="V10" i="22" s="1"/>
  <c r="U8" i="22"/>
  <c r="AD8" i="22"/>
  <c r="V15" i="22"/>
  <c r="T23" i="22"/>
  <c r="Y23" i="22"/>
  <c r="M21" i="22"/>
  <c r="Y19" i="22"/>
  <c r="V19" i="22"/>
  <c r="Y7" i="22"/>
  <c r="Q7" i="22"/>
  <c r="AD18" i="22"/>
  <c r="V18" i="22" s="1"/>
  <c r="N14" i="22"/>
  <c r="Y14" i="22"/>
  <c r="L12" i="22"/>
  <c r="Y12" i="22"/>
  <c r="Y11" i="22"/>
  <c r="Q11" i="22"/>
  <c r="AD6" i="22"/>
  <c r="V6" i="22" s="1"/>
  <c r="AD21" i="22"/>
  <c r="V21" i="22" s="1"/>
  <c r="AE21" i="22" s="1"/>
  <c r="L6" i="22"/>
  <c r="Y6" i="22"/>
  <c r="AD9" i="22"/>
  <c r="U9" i="22"/>
  <c r="M15" i="22"/>
  <c r="Y15" i="22"/>
  <c r="AD23" i="22"/>
  <c r="V23" i="22" s="1"/>
  <c r="Y20" i="22"/>
  <c r="AE20" i="22" s="1"/>
  <c r="S17" i="22"/>
  <c r="Y17" i="22"/>
  <c r="Y4" i="22"/>
  <c r="AD12" i="22"/>
  <c r="V12" i="22" s="1"/>
  <c r="AD13" i="22"/>
  <c r="U13" i="22"/>
  <c r="V4" i="22"/>
  <c r="AD11" i="22"/>
  <c r="V11" i="22" s="1"/>
  <c r="AD5" i="22"/>
  <c r="U5" i="22"/>
  <c r="L5" i="22" s="1"/>
  <c r="Y18" i="22"/>
  <c r="S18" i="22"/>
  <c r="AD14" i="22"/>
  <c r="V14" i="22" s="1"/>
  <c r="Y10" i="22"/>
  <c r="Q10" i="22"/>
  <c r="T25" i="22" l="1"/>
  <c r="AE22" i="22"/>
  <c r="G14" i="5" s="1"/>
  <c r="E14" i="5" s="1"/>
  <c r="K9" i="22"/>
  <c r="K25" i="22" s="1"/>
  <c r="M9" i="22"/>
  <c r="S8" i="22"/>
  <c r="AE16" i="22"/>
  <c r="AE14" i="22"/>
  <c r="AE17" i="22"/>
  <c r="G16" i="5" s="1"/>
  <c r="E16" i="5" s="1"/>
  <c r="AE19" i="22"/>
  <c r="V8" i="22"/>
  <c r="M8" i="22"/>
  <c r="Y8" i="22"/>
  <c r="AE10" i="22"/>
  <c r="AE15" i="22"/>
  <c r="V13" i="22"/>
  <c r="U25" i="22"/>
  <c r="AE18" i="22"/>
  <c r="V5" i="22"/>
  <c r="L25" i="22"/>
  <c r="AE4" i="22"/>
  <c r="AE11" i="22"/>
  <c r="G23" i="5" s="1"/>
  <c r="E23" i="5" s="1"/>
  <c r="AE23" i="22"/>
  <c r="G6" i="5" s="1"/>
  <c r="AE7" i="22"/>
  <c r="AE12" i="22"/>
  <c r="AE6" i="22"/>
  <c r="V9" i="22"/>
  <c r="N13" i="22"/>
  <c r="Y13" i="22"/>
  <c r="S9" i="22"/>
  <c r="S25" i="22" s="1"/>
  <c r="Y9" i="22"/>
  <c r="Q25" i="22"/>
  <c r="N5" i="22"/>
  <c r="Y5" i="22"/>
  <c r="AE5" i="22" s="1"/>
  <c r="AE8" i="22" l="1"/>
  <c r="M25" i="22"/>
  <c r="AE13" i="22"/>
  <c r="N25" i="22"/>
  <c r="AE9" i="22"/>
  <c r="Q22" i="5"/>
  <c r="H22" i="5" s="1"/>
  <c r="Q18" i="5"/>
  <c r="H18" i="5" s="1"/>
  <c r="C24" i="21"/>
  <c r="C23" i="21"/>
  <c r="C22" i="21"/>
  <c r="C21" i="21"/>
  <c r="C20" i="21"/>
  <c r="C19" i="21"/>
  <c r="C18" i="21"/>
  <c r="C17" i="21"/>
  <c r="C16" i="21"/>
  <c r="C15" i="21"/>
  <c r="C14" i="21"/>
  <c r="C13" i="21"/>
  <c r="C12" i="21"/>
  <c r="C11" i="21"/>
  <c r="C10" i="21"/>
  <c r="C9" i="21"/>
  <c r="C8" i="21"/>
  <c r="C7" i="21"/>
  <c r="C6" i="21"/>
  <c r="C5" i="21"/>
  <c r="C4" i="21"/>
  <c r="C3" i="21"/>
  <c r="C2" i="21"/>
  <c r="W4" i="21"/>
  <c r="X4" i="21" s="1"/>
  <c r="W5" i="21"/>
  <c r="X5" i="21" s="1"/>
  <c r="W6" i="21"/>
  <c r="X6" i="21" s="1"/>
  <c r="W7" i="21"/>
  <c r="X7" i="21" s="1"/>
  <c r="W8" i="21"/>
  <c r="X8" i="21" s="1"/>
  <c r="W9" i="21"/>
  <c r="X9" i="21" s="1"/>
  <c r="W10" i="21"/>
  <c r="X10" i="21" s="1"/>
  <c r="W11" i="21"/>
  <c r="X11" i="21" s="1"/>
  <c r="W12" i="21"/>
  <c r="X12" i="21" s="1"/>
  <c r="W13" i="21"/>
  <c r="X13" i="21" s="1"/>
  <c r="W14" i="21"/>
  <c r="X14" i="21" s="1"/>
  <c r="W15" i="21"/>
  <c r="X15" i="21" s="1"/>
  <c r="W16" i="21"/>
  <c r="X16" i="21" s="1"/>
  <c r="W17" i="21"/>
  <c r="X17" i="21" s="1"/>
  <c r="W18" i="21"/>
  <c r="X18" i="21" s="1"/>
  <c r="W19" i="21"/>
  <c r="X19" i="21" s="1"/>
  <c r="W20" i="21"/>
  <c r="X20" i="21" s="1"/>
  <c r="W21" i="21"/>
  <c r="X21" i="21" s="1"/>
  <c r="W22" i="21"/>
  <c r="X22" i="21" s="1"/>
  <c r="W23" i="21"/>
  <c r="X23" i="21" s="1"/>
  <c r="W24" i="21"/>
  <c r="X24" i="21" s="1"/>
  <c r="W3" i="21"/>
  <c r="X3" i="21" s="1"/>
  <c r="W2" i="21"/>
  <c r="X2" i="21" s="1"/>
  <c r="G18" i="5" l="1"/>
  <c r="G22" i="5"/>
  <c r="P22" i="5"/>
  <c r="P18" i="5"/>
  <c r="J22" i="5"/>
  <c r="K22" i="5"/>
  <c r="L22" i="5"/>
  <c r="M22" i="5"/>
  <c r="N22" i="5"/>
  <c r="I22" i="5"/>
  <c r="O22" i="5"/>
  <c r="M18" i="5"/>
  <c r="N18" i="5"/>
  <c r="K18" i="5"/>
  <c r="O18" i="5"/>
  <c r="I18" i="5"/>
  <c r="J18" i="5"/>
  <c r="L18" i="5"/>
  <c r="N24" i="21"/>
  <c r="M24" i="21"/>
  <c r="N23" i="21"/>
  <c r="M23" i="21"/>
  <c r="N21" i="21"/>
  <c r="M21" i="21"/>
  <c r="N20" i="21"/>
  <c r="M20" i="21"/>
  <c r="N19" i="21"/>
  <c r="M19" i="21"/>
  <c r="N18" i="21"/>
  <c r="M18" i="21"/>
  <c r="N17" i="21"/>
  <c r="N16" i="21"/>
  <c r="N15" i="21"/>
  <c r="M14" i="21"/>
  <c r="N13" i="21"/>
  <c r="M12" i="21"/>
  <c r="M11" i="21"/>
  <c r="N10" i="21"/>
  <c r="M10" i="21"/>
  <c r="N9" i="21"/>
  <c r="M9" i="21"/>
  <c r="N8" i="21"/>
  <c r="M8" i="21"/>
  <c r="N7" i="21"/>
  <c r="M7" i="21"/>
  <c r="N6" i="21"/>
  <c r="M6" i="21"/>
  <c r="N5" i="21"/>
  <c r="M5" i="21"/>
  <c r="N4" i="21"/>
  <c r="M4" i="21"/>
  <c r="N3" i="21"/>
  <c r="M3" i="21"/>
  <c r="N2" i="21"/>
  <c r="M2" i="21"/>
  <c r="Q82" i="5"/>
  <c r="Q81" i="5"/>
  <c r="Q80" i="5"/>
  <c r="Q79" i="5"/>
  <c r="H79" i="5" s="1"/>
  <c r="Q78" i="5"/>
  <c r="Q75" i="5"/>
  <c r="Q74" i="5"/>
  <c r="Q73" i="5"/>
  <c r="Q72" i="5"/>
  <c r="Q71" i="5"/>
  <c r="Q99" i="5"/>
  <c r="Q100" i="5"/>
  <c r="Q93" i="5"/>
  <c r="H93" i="5" s="1"/>
  <c r="Q94" i="5"/>
  <c r="H94" i="5" s="1"/>
  <c r="Q19" i="5"/>
  <c r="H19" i="5" s="1"/>
  <c r="G94" i="5" l="1"/>
  <c r="O100" i="5"/>
  <c r="G100" i="5"/>
  <c r="P73" i="5"/>
  <c r="G73" i="5"/>
  <c r="P79" i="5"/>
  <c r="G79" i="5"/>
  <c r="G19" i="5"/>
  <c r="O99" i="5"/>
  <c r="G99" i="5"/>
  <c r="P74" i="5"/>
  <c r="G74" i="5"/>
  <c r="P80" i="5"/>
  <c r="G80" i="5"/>
  <c r="P71" i="5"/>
  <c r="G71" i="5"/>
  <c r="P75" i="5"/>
  <c r="G75" i="5"/>
  <c r="P81" i="5"/>
  <c r="G81" i="5"/>
  <c r="O93" i="5"/>
  <c r="G93" i="5"/>
  <c r="P72" i="5"/>
  <c r="G72" i="5"/>
  <c r="L78" i="5"/>
  <c r="G78" i="5"/>
  <c r="P82" i="5"/>
  <c r="G82" i="5"/>
  <c r="P19" i="5"/>
  <c r="O75" i="5"/>
  <c r="O71" i="5"/>
  <c r="O81" i="5"/>
  <c r="M94" i="5"/>
  <c r="O94" i="5"/>
  <c r="L94" i="5"/>
  <c r="N94" i="5"/>
  <c r="P94" i="5"/>
  <c r="J94" i="5"/>
  <c r="K94" i="5"/>
  <c r="F75" i="5"/>
  <c r="F80" i="5"/>
  <c r="F74" i="5"/>
  <c r="F73" i="5"/>
  <c r="F82" i="5"/>
  <c r="F81" i="5"/>
  <c r="F79" i="5"/>
  <c r="O19" i="5"/>
  <c r="O72" i="5"/>
  <c r="O78" i="5"/>
  <c r="O82" i="5"/>
  <c r="O73" i="5"/>
  <c r="O79" i="5"/>
  <c r="O74" i="5"/>
  <c r="O80" i="5"/>
  <c r="L82" i="5"/>
  <c r="L81" i="5"/>
  <c r="L72" i="5"/>
  <c r="L75" i="5"/>
  <c r="L79" i="5"/>
  <c r="L80" i="5"/>
  <c r="I72" i="5"/>
  <c r="M72" i="5"/>
  <c r="I73" i="5"/>
  <c r="M73" i="5"/>
  <c r="I78" i="5"/>
  <c r="M78" i="5"/>
  <c r="I79" i="5"/>
  <c r="M79" i="5"/>
  <c r="I81" i="5"/>
  <c r="M81" i="5"/>
  <c r="I82" i="5"/>
  <c r="J71" i="5"/>
  <c r="N71" i="5"/>
  <c r="J72" i="5"/>
  <c r="N72" i="5"/>
  <c r="J73" i="5"/>
  <c r="N73" i="5"/>
  <c r="J74" i="5"/>
  <c r="N74" i="5"/>
  <c r="J75" i="5"/>
  <c r="N75" i="5"/>
  <c r="J78" i="5"/>
  <c r="N78" i="5"/>
  <c r="J79" i="5"/>
  <c r="N79" i="5"/>
  <c r="J80" i="5"/>
  <c r="N80" i="5"/>
  <c r="J81" i="5"/>
  <c r="N81" i="5"/>
  <c r="J82" i="5"/>
  <c r="N82" i="5"/>
  <c r="L71" i="5"/>
  <c r="L73" i="5"/>
  <c r="L74" i="5"/>
  <c r="I71" i="5"/>
  <c r="M71" i="5"/>
  <c r="I74" i="5"/>
  <c r="M74" i="5"/>
  <c r="I75" i="5"/>
  <c r="M75" i="5"/>
  <c r="I80" i="5"/>
  <c r="M80" i="5"/>
  <c r="M82" i="5"/>
  <c r="K71" i="5"/>
  <c r="K72" i="5"/>
  <c r="K73" i="5"/>
  <c r="K74" i="5"/>
  <c r="K75" i="5"/>
  <c r="K78" i="5"/>
  <c r="P78" i="5"/>
  <c r="K79" i="5"/>
  <c r="K80" i="5"/>
  <c r="K81" i="5"/>
  <c r="K82" i="5"/>
  <c r="I19" i="5"/>
  <c r="J19" i="5"/>
  <c r="K19" i="5"/>
  <c r="L19" i="5"/>
  <c r="M19" i="5"/>
  <c r="N19" i="5"/>
  <c r="Q30" i="5"/>
  <c r="O30" i="5" l="1"/>
  <c r="G30" i="5"/>
  <c r="F30" i="5"/>
  <c r="E81" i="5"/>
  <c r="E75" i="5"/>
  <c r="E79" i="5"/>
  <c r="E73" i="5"/>
  <c r="E82" i="5"/>
  <c r="E80" i="5"/>
  <c r="E74" i="5"/>
  <c r="Q17" i="5"/>
  <c r="H17" i="5" s="1"/>
  <c r="G17" i="5" l="1"/>
  <c r="P17" i="5"/>
  <c r="O17" i="5"/>
  <c r="Q86" i="5"/>
  <c r="G86" i="5" l="1"/>
  <c r="O86" i="5"/>
  <c r="P86" i="5"/>
  <c r="N86" i="5"/>
  <c r="M86" i="5"/>
  <c r="K86" i="5"/>
  <c r="L86" i="5"/>
  <c r="I86" i="5"/>
  <c r="J86" i="5"/>
  <c r="Q9" i="5"/>
  <c r="H9" i="5" s="1"/>
  <c r="Q66" i="5"/>
  <c r="Q24" i="5"/>
  <c r="H24" i="5" s="1"/>
  <c r="Q7" i="5"/>
  <c r="H7" i="5" s="1"/>
  <c r="Q10" i="5"/>
  <c r="H10" i="5" s="1"/>
  <c r="AA4" i="21"/>
  <c r="AA5" i="21"/>
  <c r="AA6" i="21"/>
  <c r="AA12" i="21"/>
  <c r="AA7" i="21"/>
  <c r="AA8" i="21"/>
  <c r="AA9" i="21"/>
  <c r="AA10" i="21"/>
  <c r="AA11" i="21"/>
  <c r="AA13" i="21"/>
  <c r="AA14" i="21"/>
  <c r="AA16" i="21"/>
  <c r="AA15" i="21"/>
  <c r="AA19" i="21"/>
  <c r="AA17" i="21"/>
  <c r="AA18" i="21"/>
  <c r="AA20" i="21"/>
  <c r="AA21" i="21"/>
  <c r="AA22" i="21"/>
  <c r="AA23" i="21"/>
  <c r="AA24" i="21"/>
  <c r="AA3" i="21"/>
  <c r="AA2" i="21"/>
  <c r="Z4" i="21"/>
  <c r="Z5" i="21"/>
  <c r="Z6" i="21"/>
  <c r="Z12" i="21"/>
  <c r="Z7" i="21"/>
  <c r="Z8" i="21"/>
  <c r="Z9" i="21"/>
  <c r="Z10" i="21"/>
  <c r="Z11" i="21"/>
  <c r="Z13" i="21"/>
  <c r="Z14" i="21"/>
  <c r="Z16" i="21"/>
  <c r="Z15" i="21"/>
  <c r="Z19" i="21"/>
  <c r="Z17" i="21"/>
  <c r="Z18" i="21"/>
  <c r="Z20" i="21"/>
  <c r="Z21" i="21"/>
  <c r="Z22" i="21"/>
  <c r="Z23" i="21"/>
  <c r="Z24" i="21"/>
  <c r="Z3" i="21"/>
  <c r="Z2" i="21"/>
  <c r="G66" i="5" l="1"/>
  <c r="G24" i="5"/>
  <c r="G10" i="5"/>
  <c r="G9" i="5"/>
  <c r="G7" i="5"/>
  <c r="AC4" i="21"/>
  <c r="AC12" i="21"/>
  <c r="AC20" i="21"/>
  <c r="AC13" i="21"/>
  <c r="AC5" i="21"/>
  <c r="AC6" i="21"/>
  <c r="AC14" i="21"/>
  <c r="AC22" i="21"/>
  <c r="AC3" i="21"/>
  <c r="AC21" i="21"/>
  <c r="AC7" i="21"/>
  <c r="AC15" i="21"/>
  <c r="AC23" i="21"/>
  <c r="AC17" i="21"/>
  <c r="AC8" i="21"/>
  <c r="AC16" i="21"/>
  <c r="AC24" i="21"/>
  <c r="AC19" i="21"/>
  <c r="AC9" i="21"/>
  <c r="AC10" i="21"/>
  <c r="AC18" i="21"/>
  <c r="AC2" i="21"/>
  <c r="AC11" i="21"/>
  <c r="P66" i="5"/>
  <c r="O66" i="5"/>
  <c r="P7" i="5"/>
  <c r="O7" i="5"/>
  <c r="P24" i="5"/>
  <c r="O24" i="5"/>
  <c r="P10" i="5"/>
  <c r="O10" i="5"/>
  <c r="P9" i="5"/>
  <c r="O9" i="5"/>
  <c r="M66" i="5"/>
  <c r="N66" i="5"/>
  <c r="M9" i="5"/>
  <c r="N9" i="5"/>
  <c r="K66" i="5"/>
  <c r="L66" i="5"/>
  <c r="K9" i="5"/>
  <c r="L9" i="5"/>
  <c r="I66" i="5"/>
  <c r="J66" i="5"/>
  <c r="I9" i="5"/>
  <c r="J9" i="5"/>
  <c r="Q4" i="5"/>
  <c r="H4" i="5" s="1"/>
  <c r="G4" i="5" l="1"/>
  <c r="P4" i="5"/>
  <c r="O4" i="5"/>
  <c r="I4" i="5"/>
  <c r="L4" i="5"/>
  <c r="K4" i="5"/>
  <c r="M4" i="5"/>
  <c r="N4" i="5"/>
  <c r="J4" i="5"/>
  <c r="H4" i="21"/>
  <c r="J4" i="21"/>
  <c r="L4" i="21"/>
  <c r="Q4" i="21"/>
  <c r="H5" i="21"/>
  <c r="K5" i="21"/>
  <c r="L5" i="21"/>
  <c r="Q5" i="21"/>
  <c r="H6" i="21"/>
  <c r="J6" i="21"/>
  <c r="L6" i="21"/>
  <c r="Q6" i="21"/>
  <c r="H12" i="21"/>
  <c r="J12" i="21"/>
  <c r="K12" i="21"/>
  <c r="Q12" i="21"/>
  <c r="H7" i="21"/>
  <c r="I7" i="21"/>
  <c r="J7" i="21"/>
  <c r="Q7" i="21"/>
  <c r="H8" i="21"/>
  <c r="I8" i="21"/>
  <c r="J8" i="21"/>
  <c r="Q8" i="21"/>
  <c r="H9" i="21"/>
  <c r="I9" i="21"/>
  <c r="J9" i="21"/>
  <c r="Q9" i="21"/>
  <c r="H10" i="21"/>
  <c r="I10" i="21"/>
  <c r="J10" i="21"/>
  <c r="Q10" i="21"/>
  <c r="H11" i="21"/>
  <c r="I11" i="21"/>
  <c r="L11" i="21"/>
  <c r="Q11" i="21"/>
  <c r="H13" i="21"/>
  <c r="I13" i="21"/>
  <c r="J13" i="21"/>
  <c r="H14" i="21"/>
  <c r="I14" i="21"/>
  <c r="J14" i="21"/>
  <c r="K14" i="21"/>
  <c r="L14" i="21"/>
  <c r="H16" i="21"/>
  <c r="I16" i="21"/>
  <c r="J16" i="21"/>
  <c r="K16" i="21"/>
  <c r="L16" i="21"/>
  <c r="H15" i="21"/>
  <c r="I15" i="21"/>
  <c r="J15" i="21"/>
  <c r="K15" i="21"/>
  <c r="L15" i="21"/>
  <c r="H19" i="21"/>
  <c r="I19" i="21"/>
  <c r="J19" i="21"/>
  <c r="Q19" i="21"/>
  <c r="H17" i="21"/>
  <c r="I17" i="21"/>
  <c r="J17" i="21"/>
  <c r="K17" i="21"/>
  <c r="L17" i="21"/>
  <c r="Q17" i="21"/>
  <c r="H18" i="21"/>
  <c r="I18" i="21"/>
  <c r="J18" i="21"/>
  <c r="K18" i="21"/>
  <c r="H20" i="21"/>
  <c r="I20" i="21"/>
  <c r="J20" i="21"/>
  <c r="K20" i="21"/>
  <c r="L20" i="21"/>
  <c r="Q20" i="21"/>
  <c r="H21" i="21"/>
  <c r="I21" i="21"/>
  <c r="J21" i="21"/>
  <c r="K21" i="21"/>
  <c r="L21" i="21"/>
  <c r="Q21" i="21"/>
  <c r="H22" i="21"/>
  <c r="I22" i="21"/>
  <c r="J22" i="21"/>
  <c r="K22" i="21"/>
  <c r="L22" i="21"/>
  <c r="Q22" i="21"/>
  <c r="H23" i="21"/>
  <c r="I23" i="21"/>
  <c r="J23" i="21"/>
  <c r="K23" i="21"/>
  <c r="Q23" i="21"/>
  <c r="H24" i="21"/>
  <c r="I24" i="21"/>
  <c r="K24" i="21"/>
  <c r="L24" i="21"/>
  <c r="Q24" i="21"/>
  <c r="I3" i="21"/>
  <c r="K3" i="21"/>
  <c r="L3" i="21"/>
  <c r="Q3" i="21"/>
  <c r="O3" i="21"/>
  <c r="P3" i="21"/>
  <c r="S3" i="21"/>
  <c r="T3" i="21"/>
  <c r="O4" i="21"/>
  <c r="P4" i="21"/>
  <c r="S4" i="21"/>
  <c r="T4" i="21"/>
  <c r="O5" i="21"/>
  <c r="P5" i="21"/>
  <c r="S5" i="21"/>
  <c r="T5" i="21"/>
  <c r="O6" i="21"/>
  <c r="P6" i="21"/>
  <c r="S6" i="21"/>
  <c r="T6" i="21"/>
  <c r="O12" i="21"/>
  <c r="P12" i="21"/>
  <c r="S12" i="21"/>
  <c r="T12" i="21"/>
  <c r="O7" i="21"/>
  <c r="P7" i="21"/>
  <c r="S7" i="21"/>
  <c r="T7" i="21"/>
  <c r="O8" i="21"/>
  <c r="P8" i="21"/>
  <c r="S8" i="21"/>
  <c r="T8" i="21"/>
  <c r="O9" i="21"/>
  <c r="P9" i="21"/>
  <c r="S9" i="21"/>
  <c r="T9" i="21"/>
  <c r="O10" i="21"/>
  <c r="P10" i="21"/>
  <c r="S10" i="21"/>
  <c r="T10" i="21"/>
  <c r="O11" i="21"/>
  <c r="P11" i="21"/>
  <c r="S11" i="21"/>
  <c r="T11" i="21"/>
  <c r="O13" i="21"/>
  <c r="P13" i="21"/>
  <c r="S13" i="21"/>
  <c r="T13" i="21"/>
  <c r="O14" i="21"/>
  <c r="S14" i="21"/>
  <c r="T14" i="21"/>
  <c r="O16" i="21"/>
  <c r="P16" i="21"/>
  <c r="T16" i="21"/>
  <c r="O15" i="21"/>
  <c r="P15" i="21"/>
  <c r="S15" i="21"/>
  <c r="T15" i="21"/>
  <c r="O19" i="21"/>
  <c r="P19" i="21"/>
  <c r="S19" i="21"/>
  <c r="T19" i="21"/>
  <c r="O17" i="21"/>
  <c r="P17" i="21"/>
  <c r="S17" i="21"/>
  <c r="T17" i="21"/>
  <c r="O18" i="21"/>
  <c r="P18" i="21"/>
  <c r="S18" i="21"/>
  <c r="T18" i="21"/>
  <c r="O20" i="21"/>
  <c r="S20" i="21"/>
  <c r="T20" i="21"/>
  <c r="O21" i="21"/>
  <c r="P21" i="21"/>
  <c r="T21" i="21"/>
  <c r="O22" i="21"/>
  <c r="P22" i="21"/>
  <c r="T22" i="21"/>
  <c r="O23" i="21"/>
  <c r="P23" i="21"/>
  <c r="S23" i="21"/>
  <c r="O24" i="21"/>
  <c r="P24" i="21"/>
  <c r="T24" i="21"/>
  <c r="R4" i="21"/>
  <c r="R5" i="21"/>
  <c r="R6" i="21"/>
  <c r="R12" i="21"/>
  <c r="R7" i="21"/>
  <c r="R8" i="21"/>
  <c r="R9" i="21"/>
  <c r="R10" i="21"/>
  <c r="R11" i="21"/>
  <c r="R14" i="21"/>
  <c r="R16" i="21"/>
  <c r="R15" i="21"/>
  <c r="R19" i="21"/>
  <c r="R18" i="21"/>
  <c r="R20" i="21"/>
  <c r="R22" i="21"/>
  <c r="R23" i="21"/>
  <c r="R24" i="21"/>
  <c r="Q89" i="5"/>
  <c r="Q88" i="5"/>
  <c r="Q87" i="5"/>
  <c r="AB20" i="21"/>
  <c r="AB22" i="21"/>
  <c r="AB23" i="21"/>
  <c r="Q15" i="5"/>
  <c r="H15" i="5" s="1"/>
  <c r="H2" i="21"/>
  <c r="K2" i="21"/>
  <c r="L2" i="21"/>
  <c r="Q2" i="21"/>
  <c r="R2" i="21"/>
  <c r="O2" i="21"/>
  <c r="P2" i="21"/>
  <c r="S2" i="21"/>
  <c r="T2" i="21"/>
  <c r="R3" i="21"/>
  <c r="Q5" i="5"/>
  <c r="H5" i="5" s="1"/>
  <c r="Q8" i="5"/>
  <c r="H8" i="5" s="1"/>
  <c r="Q12" i="5"/>
  <c r="H12" i="5" s="1"/>
  <c r="Q11" i="5"/>
  <c r="H11" i="5" s="1"/>
  <c r="Q3" i="5"/>
  <c r="H3" i="5" s="1"/>
  <c r="Q31" i="5"/>
  <c r="Q29" i="5"/>
  <c r="Q32" i="5"/>
  <c r="Q33" i="5"/>
  <c r="Q36" i="5"/>
  <c r="Q39" i="5"/>
  <c r="Q37" i="5"/>
  <c r="Q38" i="5"/>
  <c r="Q40" i="5"/>
  <c r="Q43" i="5"/>
  <c r="Q44" i="5"/>
  <c r="Q45" i="5"/>
  <c r="Q46" i="5"/>
  <c r="Q47" i="5"/>
  <c r="Q50" i="5"/>
  <c r="Q51" i="5"/>
  <c r="Q52" i="5"/>
  <c r="Q53" i="5"/>
  <c r="Q54" i="5"/>
  <c r="Q58" i="5"/>
  <c r="Q57" i="5"/>
  <c r="Q59" i="5"/>
  <c r="Q60" i="5"/>
  <c r="Q61" i="5"/>
  <c r="Q65" i="5"/>
  <c r="Q64" i="5"/>
  <c r="Q67" i="5"/>
  <c r="Q68" i="5"/>
  <c r="Q85" i="5"/>
  <c r="Q92" i="5"/>
  <c r="H92" i="5" s="1"/>
  <c r="Q95" i="5"/>
  <c r="H95" i="5" s="1"/>
  <c r="P93" i="5"/>
  <c r="Q96" i="5"/>
  <c r="Q101" i="5"/>
  <c r="Q102" i="5"/>
  <c r="Q103" i="5"/>
  <c r="Q108" i="5"/>
  <c r="Q106" i="5"/>
  <c r="Q107" i="5"/>
  <c r="Q110" i="5"/>
  <c r="Q109" i="5"/>
  <c r="Q113" i="5"/>
  <c r="Q114" i="5"/>
  <c r="Q115" i="5"/>
  <c r="Q116" i="5"/>
  <c r="Q117" i="5"/>
  <c r="G116" i="5" l="1"/>
  <c r="H116" i="5"/>
  <c r="G52" i="5"/>
  <c r="G36" i="5"/>
  <c r="G31" i="5"/>
  <c r="G87" i="5"/>
  <c r="G113" i="5"/>
  <c r="H113" i="5"/>
  <c r="G108" i="5"/>
  <c r="H108" i="5"/>
  <c r="G103" i="5"/>
  <c r="G51" i="5"/>
  <c r="G33" i="5"/>
  <c r="G88" i="5"/>
  <c r="G117" i="5"/>
  <c r="H117" i="5"/>
  <c r="G109" i="5"/>
  <c r="H109" i="5"/>
  <c r="G115" i="5"/>
  <c r="H115" i="5"/>
  <c r="G110" i="5"/>
  <c r="H110" i="5"/>
  <c r="G114" i="5"/>
  <c r="H114" i="5"/>
  <c r="G107" i="5"/>
  <c r="H107" i="5"/>
  <c r="G102" i="5"/>
  <c r="G95" i="5"/>
  <c r="G67" i="5"/>
  <c r="G54" i="5"/>
  <c r="G50" i="5"/>
  <c r="G37" i="5"/>
  <c r="G32" i="5"/>
  <c r="G89" i="5"/>
  <c r="G106" i="5"/>
  <c r="H106" i="5"/>
  <c r="G92" i="5"/>
  <c r="G64" i="5"/>
  <c r="G53" i="5"/>
  <c r="G29" i="5"/>
  <c r="F57" i="5"/>
  <c r="G57" i="5"/>
  <c r="F68" i="5"/>
  <c r="G68" i="5"/>
  <c r="F61" i="5"/>
  <c r="G61" i="5"/>
  <c r="F58" i="5"/>
  <c r="G58" i="5"/>
  <c r="F45" i="5"/>
  <c r="G45" i="5"/>
  <c r="F38" i="5"/>
  <c r="G38" i="5"/>
  <c r="G3" i="5"/>
  <c r="G5" i="5"/>
  <c r="F46" i="5"/>
  <c r="G46" i="5"/>
  <c r="F40" i="5"/>
  <c r="G40" i="5"/>
  <c r="G8" i="5"/>
  <c r="G15" i="5"/>
  <c r="F60" i="5"/>
  <c r="G60" i="5"/>
  <c r="F44" i="5"/>
  <c r="G44" i="5"/>
  <c r="G11" i="5"/>
  <c r="F96" i="5"/>
  <c r="G96" i="5"/>
  <c r="O65" i="5"/>
  <c r="G65" i="5"/>
  <c r="F101" i="5"/>
  <c r="G101" i="5"/>
  <c r="F59" i="5"/>
  <c r="G59" i="5"/>
  <c r="F47" i="5"/>
  <c r="G47" i="5"/>
  <c r="F43" i="5"/>
  <c r="G43" i="5"/>
  <c r="F39" i="5"/>
  <c r="G39" i="5"/>
  <c r="G12" i="5"/>
  <c r="O85" i="5"/>
  <c r="G85" i="5"/>
  <c r="O3" i="5"/>
  <c r="O11" i="5"/>
  <c r="O12" i="5"/>
  <c r="O8" i="5"/>
  <c r="O5" i="5"/>
  <c r="O114" i="5"/>
  <c r="F114" i="5"/>
  <c r="O107" i="5"/>
  <c r="F107" i="5"/>
  <c r="O102" i="5"/>
  <c r="F102" i="5"/>
  <c r="F95" i="5"/>
  <c r="J95" i="5"/>
  <c r="N95" i="5"/>
  <c r="P95" i="5"/>
  <c r="K95" i="5"/>
  <c r="O95" i="5"/>
  <c r="L95" i="5"/>
  <c r="M95" i="5"/>
  <c r="O67" i="5"/>
  <c r="F67" i="5"/>
  <c r="O54" i="5"/>
  <c r="F54" i="5"/>
  <c r="O50" i="5"/>
  <c r="F50" i="5"/>
  <c r="O32" i="5"/>
  <c r="F32" i="5"/>
  <c r="O88" i="5"/>
  <c r="F88" i="5"/>
  <c r="O117" i="5"/>
  <c r="F117" i="5"/>
  <c r="O53" i="5"/>
  <c r="F53" i="5"/>
  <c r="O29" i="5"/>
  <c r="F29" i="5"/>
  <c r="O116" i="5"/>
  <c r="F116" i="5"/>
  <c r="O109" i="5"/>
  <c r="F109" i="5"/>
  <c r="O108" i="5"/>
  <c r="F108" i="5"/>
  <c r="O52" i="5"/>
  <c r="F52" i="5"/>
  <c r="O31" i="5"/>
  <c r="F31" i="5"/>
  <c r="O115" i="5"/>
  <c r="F115" i="5"/>
  <c r="O110" i="5"/>
  <c r="F110" i="5"/>
  <c r="O103" i="5"/>
  <c r="F103" i="5"/>
  <c r="O51" i="5"/>
  <c r="F51" i="5"/>
  <c r="O33" i="5"/>
  <c r="F33" i="5"/>
  <c r="J106" i="5"/>
  <c r="K106" i="5"/>
  <c r="I106" i="5"/>
  <c r="L106" i="5"/>
  <c r="O106" i="5"/>
  <c r="P106" i="5"/>
  <c r="M106" i="5"/>
  <c r="N106" i="5"/>
  <c r="O113" i="5"/>
  <c r="L15" i="5"/>
  <c r="M15" i="5"/>
  <c r="J15" i="5"/>
  <c r="K15" i="5"/>
  <c r="N15" i="5"/>
  <c r="O15" i="5"/>
  <c r="P15" i="5"/>
  <c r="I15" i="5"/>
  <c r="O89" i="5"/>
  <c r="O87" i="5"/>
  <c r="P68" i="5"/>
  <c r="O68" i="5"/>
  <c r="P58" i="5"/>
  <c r="O58" i="5"/>
  <c r="P45" i="5"/>
  <c r="O45" i="5"/>
  <c r="P92" i="5"/>
  <c r="O92" i="5"/>
  <c r="P60" i="5"/>
  <c r="O60" i="5"/>
  <c r="P44" i="5"/>
  <c r="O44" i="5"/>
  <c r="P96" i="5"/>
  <c r="O96" i="5"/>
  <c r="P64" i="5"/>
  <c r="O64" i="5"/>
  <c r="P59" i="5"/>
  <c r="O59" i="5"/>
  <c r="P47" i="5"/>
  <c r="O47" i="5"/>
  <c r="P43" i="5"/>
  <c r="O43" i="5"/>
  <c r="P39" i="5"/>
  <c r="O39" i="5"/>
  <c r="P61" i="5"/>
  <c r="O61" i="5"/>
  <c r="P38" i="5"/>
  <c r="O38" i="5"/>
  <c r="P101" i="5"/>
  <c r="O101" i="5"/>
  <c r="P37" i="5"/>
  <c r="O37" i="5"/>
  <c r="P57" i="5"/>
  <c r="O57" i="5"/>
  <c r="P46" i="5"/>
  <c r="O46" i="5"/>
  <c r="P40" i="5"/>
  <c r="O40" i="5"/>
  <c r="P36" i="5"/>
  <c r="O36" i="5"/>
  <c r="I100" i="5"/>
  <c r="M100" i="5"/>
  <c r="L100" i="5"/>
  <c r="J100" i="5"/>
  <c r="N100" i="5"/>
  <c r="K100" i="5"/>
  <c r="P100" i="5"/>
  <c r="I99" i="5"/>
  <c r="M99" i="5"/>
  <c r="K99" i="5"/>
  <c r="P99" i="5"/>
  <c r="J99" i="5"/>
  <c r="N99" i="5"/>
  <c r="L99" i="5"/>
  <c r="U22" i="21"/>
  <c r="AD22" i="21"/>
  <c r="U20" i="21"/>
  <c r="AD20" i="21"/>
  <c r="P109" i="5"/>
  <c r="N109" i="5"/>
  <c r="M109" i="5"/>
  <c r="L109" i="5"/>
  <c r="K53" i="5"/>
  <c r="P53" i="5"/>
  <c r="N53" i="5"/>
  <c r="M53" i="5"/>
  <c r="L53" i="5"/>
  <c r="N65" i="5"/>
  <c r="P65" i="5"/>
  <c r="K51" i="5"/>
  <c r="P51" i="5"/>
  <c r="N51" i="5"/>
  <c r="M51" i="5"/>
  <c r="L51" i="5"/>
  <c r="N29" i="5"/>
  <c r="P29" i="5"/>
  <c r="M29" i="5"/>
  <c r="L29" i="5"/>
  <c r="K50" i="5"/>
  <c r="N50" i="5"/>
  <c r="P50" i="5"/>
  <c r="M50" i="5"/>
  <c r="L50" i="5"/>
  <c r="N31" i="5"/>
  <c r="P31" i="5"/>
  <c r="L31" i="5"/>
  <c r="M31" i="5"/>
  <c r="K52" i="5"/>
  <c r="P52" i="5"/>
  <c r="N52" i="5"/>
  <c r="M52" i="5"/>
  <c r="L52" i="5"/>
  <c r="N32" i="5"/>
  <c r="P32" i="5"/>
  <c r="M32" i="5"/>
  <c r="L32" i="5"/>
  <c r="K110" i="5"/>
  <c r="P110" i="5"/>
  <c r="N110" i="5"/>
  <c r="M110" i="5"/>
  <c r="L110" i="5"/>
  <c r="K117" i="5"/>
  <c r="N117" i="5"/>
  <c r="P117" i="5"/>
  <c r="M117" i="5"/>
  <c r="L117" i="5"/>
  <c r="K107" i="5"/>
  <c r="P107" i="5"/>
  <c r="N107" i="5"/>
  <c r="M107" i="5"/>
  <c r="L107" i="5"/>
  <c r="K116" i="5"/>
  <c r="P116" i="5"/>
  <c r="N116" i="5"/>
  <c r="M116" i="5"/>
  <c r="L116" i="5"/>
  <c r="N108" i="5"/>
  <c r="P108" i="5"/>
  <c r="M108" i="5"/>
  <c r="L108" i="5"/>
  <c r="N115" i="5"/>
  <c r="P115" i="5"/>
  <c r="N103" i="5"/>
  <c r="P103" i="5"/>
  <c r="M103" i="5"/>
  <c r="P113" i="5"/>
  <c r="N113" i="5"/>
  <c r="N33" i="5"/>
  <c r="P33" i="5"/>
  <c r="M33" i="5"/>
  <c r="L33" i="5"/>
  <c r="P114" i="5"/>
  <c r="N114" i="5"/>
  <c r="N102" i="5"/>
  <c r="P102" i="5"/>
  <c r="M102" i="5"/>
  <c r="N67" i="5"/>
  <c r="P67" i="5"/>
  <c r="K54" i="5"/>
  <c r="P54" i="5"/>
  <c r="N54" i="5"/>
  <c r="M54" i="5"/>
  <c r="L54" i="5"/>
  <c r="L87" i="5"/>
  <c r="P87" i="5"/>
  <c r="N87" i="5"/>
  <c r="M87" i="5"/>
  <c r="L88" i="5"/>
  <c r="P88" i="5"/>
  <c r="N88" i="5"/>
  <c r="M88" i="5"/>
  <c r="P85" i="5"/>
  <c r="N85" i="5"/>
  <c r="M85" i="5"/>
  <c r="P89" i="5"/>
  <c r="N89" i="5"/>
  <c r="M89" i="5"/>
  <c r="N17" i="5"/>
  <c r="P8" i="5"/>
  <c r="N7" i="5"/>
  <c r="P3" i="5"/>
  <c r="N12" i="5"/>
  <c r="P12" i="5"/>
  <c r="N24" i="5"/>
  <c r="I11" i="5"/>
  <c r="P11" i="5"/>
  <c r="P5" i="5"/>
  <c r="N101" i="5"/>
  <c r="M101" i="5"/>
  <c r="N96" i="5"/>
  <c r="M96" i="5"/>
  <c r="N93" i="5"/>
  <c r="M93" i="5"/>
  <c r="N92" i="5"/>
  <c r="M92" i="5"/>
  <c r="M68" i="5"/>
  <c r="N68" i="5"/>
  <c r="M64" i="5"/>
  <c r="N64" i="5"/>
  <c r="K61" i="5"/>
  <c r="N61" i="5"/>
  <c r="M61" i="5"/>
  <c r="L61" i="5"/>
  <c r="K60" i="5"/>
  <c r="N60" i="5"/>
  <c r="M60" i="5"/>
  <c r="L60" i="5"/>
  <c r="N59" i="5"/>
  <c r="M59" i="5"/>
  <c r="N57" i="5"/>
  <c r="M57" i="5"/>
  <c r="N58" i="5"/>
  <c r="M58" i="5"/>
  <c r="N47" i="5"/>
  <c r="M47" i="5"/>
  <c r="N46" i="5"/>
  <c r="M46" i="5"/>
  <c r="N45" i="5"/>
  <c r="M45" i="5"/>
  <c r="N44" i="5"/>
  <c r="M44" i="5"/>
  <c r="N43" i="5"/>
  <c r="M43" i="5"/>
  <c r="N38" i="5"/>
  <c r="M38" i="5"/>
  <c r="L38" i="5"/>
  <c r="N37" i="5"/>
  <c r="L37" i="5"/>
  <c r="M37" i="5"/>
  <c r="N39" i="5"/>
  <c r="L39" i="5"/>
  <c r="M39" i="5"/>
  <c r="K36" i="5"/>
  <c r="N36" i="5"/>
  <c r="L36" i="5"/>
  <c r="M36" i="5"/>
  <c r="N40" i="5"/>
  <c r="M40" i="5"/>
  <c r="L40" i="5"/>
  <c r="N11" i="5"/>
  <c r="M17" i="5"/>
  <c r="N8" i="5"/>
  <c r="K8" i="5"/>
  <c r="L8" i="5"/>
  <c r="M8" i="5"/>
  <c r="I8" i="5"/>
  <c r="J8" i="5"/>
  <c r="M7" i="5"/>
  <c r="N3" i="5"/>
  <c r="K3" i="5"/>
  <c r="I3" i="5"/>
  <c r="M3" i="5"/>
  <c r="L3" i="5"/>
  <c r="J3" i="5"/>
  <c r="N5" i="5"/>
  <c r="M5" i="5"/>
  <c r="J5" i="5"/>
  <c r="L5" i="5"/>
  <c r="K5" i="5"/>
  <c r="I5" i="5"/>
  <c r="N10" i="5"/>
  <c r="M10" i="5"/>
  <c r="L10" i="5"/>
  <c r="K10" i="5"/>
  <c r="I10" i="5"/>
  <c r="J10" i="5"/>
  <c r="M11" i="5"/>
  <c r="L11" i="5"/>
  <c r="J11" i="5"/>
  <c r="K11" i="5"/>
  <c r="K115" i="5"/>
  <c r="M115" i="5"/>
  <c r="L115" i="5"/>
  <c r="K114" i="5"/>
  <c r="M114" i="5"/>
  <c r="L114" i="5"/>
  <c r="K113" i="5"/>
  <c r="M113" i="5"/>
  <c r="L113" i="5"/>
  <c r="L67" i="5"/>
  <c r="M67" i="5"/>
  <c r="L65" i="5"/>
  <c r="M65" i="5"/>
  <c r="L12" i="5"/>
  <c r="M12" i="5"/>
  <c r="L24" i="5"/>
  <c r="M24" i="5"/>
  <c r="K103" i="5"/>
  <c r="L103" i="5"/>
  <c r="K101" i="5"/>
  <c r="L101" i="5"/>
  <c r="K102" i="5"/>
  <c r="L102" i="5"/>
  <c r="K92" i="5"/>
  <c r="L92" i="5"/>
  <c r="K96" i="5"/>
  <c r="L96" i="5"/>
  <c r="I94" i="5"/>
  <c r="K93" i="5"/>
  <c r="L93" i="5"/>
  <c r="K89" i="5"/>
  <c r="L89" i="5"/>
  <c r="K85" i="5"/>
  <c r="L85" i="5"/>
  <c r="K68" i="5"/>
  <c r="L68" i="5"/>
  <c r="K64" i="5"/>
  <c r="L64" i="5"/>
  <c r="K57" i="5"/>
  <c r="L57" i="5"/>
  <c r="K58" i="5"/>
  <c r="L58" i="5"/>
  <c r="K59" i="5"/>
  <c r="L59" i="5"/>
  <c r="K46" i="5"/>
  <c r="L46" i="5"/>
  <c r="K44" i="5"/>
  <c r="L44" i="5"/>
  <c r="K45" i="5"/>
  <c r="L45" i="5"/>
  <c r="K47" i="5"/>
  <c r="L47" i="5"/>
  <c r="K43" i="5"/>
  <c r="L43" i="5"/>
  <c r="K17" i="5"/>
  <c r="L17" i="5"/>
  <c r="K7" i="5"/>
  <c r="L7" i="5"/>
  <c r="J38" i="5"/>
  <c r="K38" i="5"/>
  <c r="J33" i="5"/>
  <c r="K33" i="5"/>
  <c r="K39" i="5"/>
  <c r="J39" i="5"/>
  <c r="J65" i="5"/>
  <c r="K65" i="5"/>
  <c r="K40" i="5"/>
  <c r="J40" i="5"/>
  <c r="K37" i="5"/>
  <c r="J37" i="5"/>
  <c r="J32" i="5"/>
  <c r="K32" i="5"/>
  <c r="K29" i="5"/>
  <c r="J29" i="5"/>
  <c r="J67" i="5"/>
  <c r="K67" i="5"/>
  <c r="K31" i="5"/>
  <c r="J31" i="5"/>
  <c r="J109" i="5"/>
  <c r="K109" i="5"/>
  <c r="J108" i="5"/>
  <c r="K108" i="5"/>
  <c r="J88" i="5"/>
  <c r="K88" i="5"/>
  <c r="J87" i="5"/>
  <c r="K87" i="5"/>
  <c r="J52" i="5"/>
  <c r="I52" i="5"/>
  <c r="J102" i="5"/>
  <c r="I102" i="5"/>
  <c r="I113" i="5"/>
  <c r="J113" i="5"/>
  <c r="J53" i="5"/>
  <c r="I53" i="5"/>
  <c r="J43" i="5"/>
  <c r="I43" i="5"/>
  <c r="I29" i="5"/>
  <c r="J101" i="5"/>
  <c r="I101" i="5"/>
  <c r="J51" i="5"/>
  <c r="I51" i="5"/>
  <c r="J96" i="5"/>
  <c r="I96" i="5"/>
  <c r="J60" i="5"/>
  <c r="I60" i="5"/>
  <c r="J50" i="5"/>
  <c r="I50" i="5"/>
  <c r="I31" i="5"/>
  <c r="J12" i="5"/>
  <c r="K12" i="5"/>
  <c r="J93" i="5"/>
  <c r="I93" i="5"/>
  <c r="J59" i="5"/>
  <c r="I59" i="5"/>
  <c r="J47" i="5"/>
  <c r="I47" i="5"/>
  <c r="J117" i="5"/>
  <c r="I117" i="5"/>
  <c r="J116" i="5"/>
  <c r="I116" i="5"/>
  <c r="I95" i="5"/>
  <c r="J57" i="5"/>
  <c r="I57" i="5"/>
  <c r="J46" i="5"/>
  <c r="I46" i="5"/>
  <c r="J61" i="5"/>
  <c r="I61" i="5"/>
  <c r="J115" i="5"/>
  <c r="I115" i="5"/>
  <c r="J103" i="5"/>
  <c r="I103" i="5"/>
  <c r="I92" i="5"/>
  <c r="J92" i="5"/>
  <c r="I58" i="5"/>
  <c r="J58" i="5"/>
  <c r="J45" i="5"/>
  <c r="I45" i="5"/>
  <c r="J114" i="5"/>
  <c r="I114" i="5"/>
  <c r="J54" i="5"/>
  <c r="I54" i="5"/>
  <c r="J44" i="5"/>
  <c r="I44" i="5"/>
  <c r="J24" i="5"/>
  <c r="K24" i="5"/>
  <c r="I38" i="5"/>
  <c r="I40" i="5"/>
  <c r="I37" i="5"/>
  <c r="J36" i="5"/>
  <c r="I36" i="5"/>
  <c r="I39" i="5"/>
  <c r="I68" i="5"/>
  <c r="J68" i="5"/>
  <c r="I64" i="5"/>
  <c r="J64" i="5"/>
  <c r="I85" i="5"/>
  <c r="J85" i="5"/>
  <c r="I89" i="5"/>
  <c r="J89" i="5"/>
  <c r="I107" i="5"/>
  <c r="J107" i="5"/>
  <c r="I110" i="5"/>
  <c r="J110" i="5"/>
  <c r="I7" i="5"/>
  <c r="J7" i="5"/>
  <c r="I17" i="5"/>
  <c r="J17" i="5"/>
  <c r="I12" i="5"/>
  <c r="I24" i="5"/>
  <c r="I109" i="5"/>
  <c r="I108" i="5"/>
  <c r="I87" i="5"/>
  <c r="I88" i="5"/>
  <c r="I65" i="5"/>
  <c r="I67" i="5"/>
  <c r="I33" i="5"/>
  <c r="I32" i="5"/>
  <c r="U23" i="21"/>
  <c r="T23" i="21" s="1"/>
  <c r="T25" i="21" s="1"/>
  <c r="AB17" i="21"/>
  <c r="AB12" i="21"/>
  <c r="AB5" i="21"/>
  <c r="AB21" i="21"/>
  <c r="AB7" i="21"/>
  <c r="AB3" i="21"/>
  <c r="AB18" i="21"/>
  <c r="AB14" i="21"/>
  <c r="AD23" i="21"/>
  <c r="V23" i="21" s="1"/>
  <c r="AB8" i="21"/>
  <c r="AB6" i="21"/>
  <c r="AB16" i="21"/>
  <c r="AB19" i="21"/>
  <c r="AB9" i="21"/>
  <c r="AB11" i="21"/>
  <c r="AB24" i="21"/>
  <c r="AB13" i="21"/>
  <c r="AB15" i="21"/>
  <c r="AD15" i="21" s="1"/>
  <c r="AB10" i="21"/>
  <c r="O25" i="21"/>
  <c r="AB2" i="21"/>
  <c r="AD2" i="21" s="1"/>
  <c r="AB4" i="21"/>
  <c r="V22" i="21" l="1"/>
  <c r="Y22" i="21"/>
  <c r="AE22" i="21" s="1"/>
  <c r="F17" i="5" s="1"/>
  <c r="M22" i="21"/>
  <c r="V20" i="21"/>
  <c r="L23" i="21"/>
  <c r="Y23" i="21"/>
  <c r="AE23" i="21" s="1"/>
  <c r="F6" i="5" s="1"/>
  <c r="E6" i="5" s="1"/>
  <c r="P20" i="21"/>
  <c r="Y20" i="21"/>
  <c r="N22" i="21"/>
  <c r="S22" i="21"/>
  <c r="U4" i="21"/>
  <c r="AD4" i="21"/>
  <c r="U12" i="21"/>
  <c r="F72" i="5" s="1"/>
  <c r="E72" i="5" s="1"/>
  <c r="AD12" i="21"/>
  <c r="V12" i="21" s="1"/>
  <c r="AD11" i="21"/>
  <c r="AD6" i="21"/>
  <c r="U9" i="21"/>
  <c r="F87" i="5" s="1"/>
  <c r="AD9" i="21"/>
  <c r="AD13" i="21"/>
  <c r="AD14" i="21"/>
  <c r="U16" i="21"/>
  <c r="AD16" i="21"/>
  <c r="U7" i="21"/>
  <c r="AD7" i="21"/>
  <c r="U10" i="21"/>
  <c r="AD10" i="21"/>
  <c r="U18" i="21"/>
  <c r="AD18" i="21"/>
  <c r="U8" i="21"/>
  <c r="AD8" i="21"/>
  <c r="AD3" i="21"/>
  <c r="AD5" i="21"/>
  <c r="U21" i="21"/>
  <c r="Y21" i="21" s="1"/>
  <c r="AD21" i="21"/>
  <c r="U2" i="21"/>
  <c r="U24" i="21"/>
  <c r="AD24" i="21"/>
  <c r="U19" i="21"/>
  <c r="K19" i="21" s="1"/>
  <c r="AD19" i="21"/>
  <c r="U17" i="21"/>
  <c r="Y17" i="21" s="1"/>
  <c r="AD17" i="21"/>
  <c r="E61" i="5"/>
  <c r="E53" i="5"/>
  <c r="E44" i="5"/>
  <c r="E47" i="5"/>
  <c r="E117" i="5"/>
  <c r="E29" i="5"/>
  <c r="E60" i="5"/>
  <c r="E32" i="5"/>
  <c r="E51" i="5"/>
  <c r="E40" i="5"/>
  <c r="E31" i="5"/>
  <c r="E116" i="5"/>
  <c r="E33" i="5"/>
  <c r="E102" i="5"/>
  <c r="E54" i="5"/>
  <c r="E103" i="5"/>
  <c r="E109" i="5"/>
  <c r="E52" i="5"/>
  <c r="E96" i="5"/>
  <c r="E115" i="5"/>
  <c r="E59" i="5"/>
  <c r="E110" i="5"/>
  <c r="U3" i="21"/>
  <c r="F113" i="5" s="1"/>
  <c r="E114" i="5"/>
  <c r="U14" i="21"/>
  <c r="Y14" i="21" s="1"/>
  <c r="E68" i="5"/>
  <c r="U15" i="21"/>
  <c r="U11" i="21"/>
  <c r="U13" i="21"/>
  <c r="F89" i="5" s="1"/>
  <c r="U6" i="21"/>
  <c r="I6" i="21" s="1"/>
  <c r="U5" i="21"/>
  <c r="J2" i="21"/>
  <c r="V21" i="21" l="1"/>
  <c r="V9" i="21"/>
  <c r="V8" i="21"/>
  <c r="V16" i="21"/>
  <c r="V4" i="21"/>
  <c r="V10" i="21"/>
  <c r="V17" i="21"/>
  <c r="AE17" i="21" s="1"/>
  <c r="Y10" i="21"/>
  <c r="AE10" i="21" s="1"/>
  <c r="F86" i="5"/>
  <c r="E86" i="5" s="1"/>
  <c r="V18" i="21"/>
  <c r="AE20" i="21"/>
  <c r="V7" i="21"/>
  <c r="AE7" i="21" s="1"/>
  <c r="V6" i="21"/>
  <c r="V24" i="21"/>
  <c r="Y8" i="21"/>
  <c r="AE8" i="21" s="1"/>
  <c r="L8" i="21"/>
  <c r="L7" i="21"/>
  <c r="Y7" i="21"/>
  <c r="K7" i="21"/>
  <c r="V11" i="21"/>
  <c r="Y24" i="21"/>
  <c r="J24" i="21"/>
  <c r="F65" i="5"/>
  <c r="E65" i="5" s="1"/>
  <c r="Y15" i="21"/>
  <c r="I2" i="21"/>
  <c r="Y2" i="21"/>
  <c r="L18" i="21"/>
  <c r="Y18" i="21"/>
  <c r="AE18" i="21" s="1"/>
  <c r="F66" i="5"/>
  <c r="E66" i="5" s="1"/>
  <c r="Y16" i="21"/>
  <c r="S16" i="21"/>
  <c r="F93" i="5"/>
  <c r="E93" i="5" s="1"/>
  <c r="Y6" i="21"/>
  <c r="AE6" i="21" s="1"/>
  <c r="F18" i="5" s="1"/>
  <c r="E18" i="5" s="1"/>
  <c r="V14" i="21"/>
  <c r="AE14" i="21" s="1"/>
  <c r="Y12" i="21"/>
  <c r="AE12" i="21" s="1"/>
  <c r="N12" i="21"/>
  <c r="V15" i="21"/>
  <c r="L19" i="21"/>
  <c r="Y19" i="21"/>
  <c r="V13" i="21"/>
  <c r="V2" i="21"/>
  <c r="AE2" i="21" s="1"/>
  <c r="F106" i="5"/>
  <c r="E106" i="5" s="1"/>
  <c r="Y5" i="21"/>
  <c r="Y13" i="21"/>
  <c r="L13" i="21"/>
  <c r="V5" i="21"/>
  <c r="I4" i="21"/>
  <c r="Y4" i="21"/>
  <c r="K4" i="21"/>
  <c r="F99" i="5"/>
  <c r="E99" i="5" s="1"/>
  <c r="Y3" i="21"/>
  <c r="Y11" i="21"/>
  <c r="N11" i="21"/>
  <c r="V19" i="21"/>
  <c r="V3" i="21"/>
  <c r="F94" i="5"/>
  <c r="E94" i="5" s="1"/>
  <c r="Y9" i="21"/>
  <c r="AE9" i="21" s="1"/>
  <c r="S21" i="21"/>
  <c r="F36" i="5"/>
  <c r="E36" i="5" s="1"/>
  <c r="J11" i="21"/>
  <c r="F100" i="5"/>
  <c r="E100" i="5" s="1"/>
  <c r="M17" i="21"/>
  <c r="F78" i="5"/>
  <c r="E78" i="5" s="1"/>
  <c r="K10" i="21"/>
  <c r="F92" i="5"/>
  <c r="E92" i="5" s="1"/>
  <c r="N14" i="21"/>
  <c r="F71" i="5"/>
  <c r="E71" i="5" s="1"/>
  <c r="S24" i="21"/>
  <c r="F37" i="5"/>
  <c r="E37" i="5" s="1"/>
  <c r="M13" i="21"/>
  <c r="F64" i="5"/>
  <c r="E64" i="5" s="1"/>
  <c r="L12" i="21"/>
  <c r="F85" i="5"/>
  <c r="E85" i="5" s="1"/>
  <c r="Q16" i="21"/>
  <c r="M16" i="21"/>
  <c r="E67" i="5"/>
  <c r="M15" i="21"/>
  <c r="E101" i="5"/>
  <c r="K9" i="21"/>
  <c r="K6" i="21"/>
  <c r="R13" i="21"/>
  <c r="Q13" i="21"/>
  <c r="J5" i="21"/>
  <c r="P14" i="21"/>
  <c r="P25" i="21" s="1"/>
  <c r="Q14" i="21"/>
  <c r="L10" i="21"/>
  <c r="H3" i="21"/>
  <c r="H25" i="21" s="1"/>
  <c r="J3" i="21"/>
  <c r="I12" i="21"/>
  <c r="E87" i="5"/>
  <c r="E107" i="5"/>
  <c r="AE21" i="21"/>
  <c r="E89" i="5"/>
  <c r="E88" i="5"/>
  <c r="L9" i="21"/>
  <c r="K8" i="21"/>
  <c r="R21" i="21"/>
  <c r="E58" i="5"/>
  <c r="R17" i="21"/>
  <c r="E57" i="5"/>
  <c r="Q18" i="21"/>
  <c r="I5" i="21"/>
  <c r="Q15" i="21"/>
  <c r="K13" i="21"/>
  <c r="E45" i="5"/>
  <c r="AE11" i="21"/>
  <c r="K11" i="21"/>
  <c r="E46" i="5"/>
  <c r="E43" i="5"/>
  <c r="AE19" i="21"/>
  <c r="F22" i="5" s="1"/>
  <c r="E22" i="5" s="1"/>
  <c r="E50" i="5"/>
  <c r="E95" i="5"/>
  <c r="E38" i="5"/>
  <c r="E39" i="5"/>
  <c r="U25" i="21"/>
  <c r="E113" i="5"/>
  <c r="AE5" i="21"/>
  <c r="AE16" i="21" l="1"/>
  <c r="F10" i="5"/>
  <c r="F4" i="5"/>
  <c r="AE15" i="21"/>
  <c r="F3" i="5" s="1"/>
  <c r="E3" i="5" s="1"/>
  <c r="F11" i="5"/>
  <c r="N25" i="21"/>
  <c r="AE4" i="21"/>
  <c r="AE3" i="21"/>
  <c r="F15" i="5" s="1"/>
  <c r="E15" i="5" s="1"/>
  <c r="F12" i="5"/>
  <c r="F5" i="5"/>
  <c r="F19" i="5"/>
  <c r="E19" i="5" s="1"/>
  <c r="F8" i="5"/>
  <c r="AE13" i="21"/>
  <c r="AE24" i="21"/>
  <c r="F9" i="5" s="1"/>
  <c r="M25" i="21"/>
  <c r="J25" i="21"/>
  <c r="I25" i="21"/>
  <c r="L25" i="21"/>
  <c r="R25" i="21"/>
  <c r="K25" i="21"/>
  <c r="Q25" i="21"/>
  <c r="S25" i="21"/>
  <c r="F7" i="5" l="1"/>
  <c r="F24" i="5"/>
  <c r="E10" i="5"/>
  <c r="E11" i="5"/>
  <c r="E9" i="5"/>
  <c r="E12" i="5"/>
  <c r="E5" i="5" l="1"/>
  <c r="E108" i="5"/>
  <c r="E17" i="5"/>
  <c r="E7" i="5"/>
  <c r="E8" i="5"/>
  <c r="E24" i="5"/>
  <c r="E4" i="5"/>
  <c r="N30" i="5" l="1"/>
  <c r="M30" i="5"/>
  <c r="J30" i="5"/>
  <c r="P30" i="5"/>
  <c r="L30" i="5"/>
  <c r="I30" i="5"/>
  <c r="K30" i="5"/>
  <c r="E30"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00000000-0006-0000-0100-000001000000}">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00000000-0006-0000-0100-000002000000}">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00000000-0006-0000-0100-000003000000}">
      <text>
        <r>
          <rPr>
            <b/>
            <sz val="9"/>
            <color indexed="81"/>
            <rFont val="Tahoma"/>
            <family val="2"/>
          </rPr>
          <t>rus: The numeric code for the class</t>
        </r>
      </text>
    </comment>
    <comment ref="AB1" authorId="0" shapeId="0" xr:uid="{00000000-0006-0000-0100-000004000000}">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00000000-0006-0000-0100-000005000000}">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00000000-0006-0000-0100-000006000000}">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FB0275DE-D577-4806-A455-306682789402}">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236DBA73-DAFA-4C14-8258-390136B059EB}">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5D106E96-2A4A-42C6-8F0C-4EC1EA175996}">
      <text>
        <r>
          <rPr>
            <b/>
            <sz val="9"/>
            <color indexed="81"/>
            <rFont val="Tahoma"/>
            <family val="2"/>
          </rPr>
          <t>rus: The numeric code for the class</t>
        </r>
      </text>
    </comment>
    <comment ref="AB1" authorId="0" shapeId="0" xr:uid="{3369F37D-9360-49D0-972D-6A205B04C531}">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A81E4034-3D13-4E50-A61F-B8776709A4C7}">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BC386C00-8A06-4BF6-A433-B377086CE00B}">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B39000B6-C6B9-4597-9044-828803805CD8}">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835DFCF6-FC9E-4187-AB91-A2EAFDE7229F}">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6B7C0B7F-21B8-41B4-B1CD-57B66EBA2C5C}">
      <text>
        <r>
          <rPr>
            <b/>
            <sz val="9"/>
            <color indexed="81"/>
            <rFont val="Tahoma"/>
            <family val="2"/>
          </rPr>
          <t>rus: The numeric code for the class</t>
        </r>
      </text>
    </comment>
    <comment ref="AB1" authorId="0" shapeId="0" xr:uid="{BD32E073-C408-4748-BF28-0108052C6042}">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8A91B18E-1FDE-4980-89E4-D31FD682EC5A}">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6E0D9C52-F560-4D14-B679-C8FD5239A617}">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sharedStrings.xml><?xml version="1.0" encoding="utf-8"?>
<sst xmlns="http://schemas.openxmlformats.org/spreadsheetml/2006/main" count="672" uniqueCount="253">
  <si>
    <t>Place</t>
  </si>
  <si>
    <t>Driver</t>
  </si>
  <si>
    <t>Class</t>
  </si>
  <si>
    <t>SNA</t>
  </si>
  <si>
    <t>SNC</t>
  </si>
  <si>
    <t>SNB</t>
  </si>
  <si>
    <t>CLASS CHAMPIONSHIPS</t>
  </si>
  <si>
    <t>Standard NA</t>
  </si>
  <si>
    <t>Standard NB</t>
  </si>
  <si>
    <t>Standard NC</t>
  </si>
  <si>
    <t>Open</t>
  </si>
  <si>
    <t>Restricted Open</t>
  </si>
  <si>
    <t>Overall Points</t>
  </si>
  <si>
    <t>RES</t>
  </si>
  <si>
    <t>OPN</t>
  </si>
  <si>
    <t>·</t>
  </si>
  <si>
    <t>SMOD</t>
  </si>
  <si>
    <t>Super Modified</t>
  </si>
  <si>
    <t>NA Clubman</t>
  </si>
  <si>
    <t>NB Clubman</t>
  </si>
  <si>
    <t>Standard ND</t>
  </si>
  <si>
    <t>NBC</t>
  </si>
  <si>
    <t>NAC</t>
  </si>
  <si>
    <t>Car No</t>
  </si>
  <si>
    <t>Fastest Lap</t>
  </si>
  <si>
    <t>Posted in:</t>
  </si>
  <si>
    <t># Entrants</t>
  </si>
  <si>
    <t>Simeon</t>
  </si>
  <si>
    <t>OUZAS</t>
  </si>
  <si>
    <t>The adjustment to awarded points for each round will be made as follows:</t>
  </si>
  <si>
    <t>Equal or better than Benchmark Time</t>
  </si>
  <si>
    <t>1.001s to 2.000s over Benchmark Time</t>
  </si>
  <si>
    <t>+10pts</t>
  </si>
  <si>
    <t>+5pts</t>
  </si>
  <si>
    <t>+0pts</t>
  </si>
  <si>
    <t>-5pts</t>
  </si>
  <si>
    <t>-10pts</t>
  </si>
  <si>
    <t>NA/NB Modified</t>
  </si>
  <si>
    <t>NC/ND Modified</t>
  </si>
  <si>
    <t>SND</t>
  </si>
  <si>
    <t>ABMOD</t>
  </si>
  <si>
    <t>CDMOD</t>
  </si>
  <si>
    <t>Lap record</t>
  </si>
  <si>
    <t>secs off record</t>
  </si>
  <si>
    <t>Bmark Adjust</t>
  </si>
  <si>
    <t>Posn Pts</t>
  </si>
  <si>
    <t>Alan Conrad</t>
  </si>
  <si>
    <t>Robert Downes</t>
  </si>
  <si>
    <t>Steve Williamsz</t>
  </si>
  <si>
    <t>Paul Ledwith</t>
  </si>
  <si>
    <t>No of
Adj's</t>
  </si>
  <si>
    <t>Equal</t>
  </si>
  <si>
    <t>Code</t>
  </si>
  <si>
    <t>Description</t>
  </si>
  <si>
    <t>Rank</t>
  </si>
  <si>
    <t>After Adjustment</t>
  </si>
  <si>
    <t>Xclass
Adjust</t>
  </si>
  <si>
    <t>Score</t>
  </si>
  <si>
    <t>Posn</t>
  </si>
  <si>
    <t>Overall Pts</t>
  </si>
  <si>
    <t>Class Heirarchy</t>
  </si>
  <si>
    <t xml:space="preserve">Standard NA </t>
  </si>
  <si>
    <t xml:space="preserve">Standard NB </t>
  </si>
  <si>
    <t xml:space="preserve">NA Clubman </t>
  </si>
  <si>
    <t>Allocated Position Points</t>
  </si>
  <si>
    <t xml:space="preserve">Overall points are based on points scored within a class, including Cross-Class adjustments (so that each faster driver in a slower class will bump the faster class driver down one position in the points hierarchy allocation.) and Benchmark Time adjustments (+/- pts for relativity to Benchmark Time) </t>
  </si>
  <si>
    <t>Russell Garner</t>
  </si>
  <si>
    <t>Benchmark Times prior to event</t>
  </si>
  <si>
    <t>Alan</t>
  </si>
  <si>
    <t>CONRAD</t>
  </si>
  <si>
    <t>David</t>
  </si>
  <si>
    <t>ADAM</t>
  </si>
  <si>
    <t>Brendan Beavis</t>
  </si>
  <si>
    <t>Dean Hasnat</t>
  </si>
  <si>
    <t>Simon McLean</t>
  </si>
  <si>
    <t>DANNOCK</t>
  </si>
  <si>
    <t>Peter</t>
  </si>
  <si>
    <t>Noel</t>
  </si>
  <si>
    <t>HERITAGE</t>
  </si>
  <si>
    <t>1:54.6634</t>
  </si>
  <si>
    <t>-</t>
  </si>
  <si>
    <t>S3</t>
  </si>
  <si>
    <t>David Adam</t>
  </si>
  <si>
    <t>The Club Sprint Champion is the competitor who accrues the most overall Class Sprint Championship points for the season, omitting the competitor’s single worst result</t>
  </si>
  <si>
    <t>S18</t>
  </si>
  <si>
    <t>NCC</t>
  </si>
  <si>
    <t>NDC</t>
  </si>
  <si>
    <t>Max</t>
  </si>
  <si>
    <t>LLOYD</t>
  </si>
  <si>
    <t>Hung</t>
  </si>
  <si>
    <t>DO</t>
  </si>
  <si>
    <t xml:space="preserve">NC Clubman </t>
  </si>
  <si>
    <t>ND Clubman</t>
  </si>
  <si>
    <t>Craig</t>
  </si>
  <si>
    <t>GIRVAN</t>
  </si>
  <si>
    <t>John</t>
  </si>
  <si>
    <t>NC Clubman</t>
  </si>
  <si>
    <t>2:00.5303</t>
  </si>
  <si>
    <t>0.001s to 0.500s over Benchmark Time</t>
  </si>
  <si>
    <t>0.501s to 1.000s over Benchmark Time</t>
  </si>
  <si>
    <t>Greater than 2.000s over Benchmark Time</t>
  </si>
  <si>
    <t>Steve Wiliamsz</t>
  </si>
  <si>
    <t>Craig Baird</t>
  </si>
  <si>
    <t>Paul LEDWITH</t>
  </si>
  <si>
    <t>Ben SALE</t>
  </si>
  <si>
    <t>David ADAM</t>
  </si>
  <si>
    <t>Randy STAGNO-NAVARRA</t>
  </si>
  <si>
    <t>Kim COLE</t>
  </si>
  <si>
    <t>S13</t>
  </si>
  <si>
    <t>Alan CONRAD</t>
  </si>
  <si>
    <t>Dean HASNAT</t>
  </si>
  <si>
    <t>Gavin NEWMAN</t>
  </si>
  <si>
    <t>Noel HERITAGE</t>
  </si>
  <si>
    <t>Hung DO</t>
  </si>
  <si>
    <t>Craig GIRVAN</t>
  </si>
  <si>
    <t>Max LLOYD</t>
  </si>
  <si>
    <t>John REID</t>
  </si>
  <si>
    <t>Peter DANNOCK</t>
  </si>
  <si>
    <t>Simeon OUZAS</t>
  </si>
  <si>
    <t>Ken CAUCHI</t>
  </si>
  <si>
    <t>Daniel MARRIS</t>
  </si>
  <si>
    <t>Travis NOTT</t>
  </si>
  <si>
    <t>Mark MARRIS</t>
  </si>
  <si>
    <t>Sam HURST</t>
  </si>
  <si>
    <t>John McBREEN</t>
  </si>
  <si>
    <t>Leigh MUMMERY</t>
  </si>
  <si>
    <t>Russell GARNER</t>
  </si>
  <si>
    <t>NTR</t>
  </si>
  <si>
    <t>Ben</t>
  </si>
  <si>
    <t>SALE</t>
  </si>
  <si>
    <t>Dean</t>
  </si>
  <si>
    <t>HASNAT</t>
  </si>
  <si>
    <t>Gavin</t>
  </si>
  <si>
    <t>NEWMAN</t>
  </si>
  <si>
    <t>Sam</t>
  </si>
  <si>
    <t>HURST</t>
  </si>
  <si>
    <t>MCBREEN</t>
  </si>
  <si>
    <t>1. Phillip Island 16/1/22</t>
  </si>
  <si>
    <t>2. Sandown 12/2/22</t>
  </si>
  <si>
    <t>4. Winton 3/4/22</t>
  </si>
  <si>
    <t>6. Winton 5/6/22</t>
  </si>
  <si>
    <t>7. Phillip Island 3/7/22</t>
  </si>
  <si>
    <t>9. Sandown 3/9/22</t>
  </si>
  <si>
    <t>10. Winton 29/10/22</t>
  </si>
  <si>
    <t>11. Philliip Island 4/12/22</t>
  </si>
  <si>
    <r>
      <t>Total Points</t>
    </r>
    <r>
      <rPr>
        <sz val="10"/>
        <rFont val="Arial"/>
        <family val="2"/>
      </rPr>
      <t xml:space="preserve"> (Drop x3)</t>
    </r>
  </si>
  <si>
    <t>5. Sandown 7/5/22</t>
  </si>
  <si>
    <t>The 2022 Class Championship points score for a competitor is the sum of the points score from each round, omitting the competitor’s three worst results</t>
  </si>
  <si>
    <t>3. Wodonga Tafe 13/3/22</t>
  </si>
  <si>
    <t>Kim</t>
  </si>
  <si>
    <t>COLE</t>
  </si>
  <si>
    <t>Travis</t>
  </si>
  <si>
    <t>NOTT</t>
  </si>
  <si>
    <t>New lap record</t>
  </si>
  <si>
    <t>James Sanderson</t>
  </si>
  <si>
    <t>Robert Hart</t>
  </si>
  <si>
    <t>Randy Stagno Navarra</t>
  </si>
  <si>
    <t>Simon ACFIELD</t>
  </si>
  <si>
    <t>Robert DOWNES</t>
  </si>
  <si>
    <t>John DOWNES</t>
  </si>
  <si>
    <t>Travis ABREU</t>
  </si>
  <si>
    <t>Robert MASON</t>
  </si>
  <si>
    <t>1:26.4831</t>
  </si>
  <si>
    <t>1:29.6145</t>
  </si>
  <si>
    <t>S8</t>
  </si>
  <si>
    <t>1:30.5066</t>
  </si>
  <si>
    <t>1:31.2126</t>
  </si>
  <si>
    <t>1:34.2176</t>
  </si>
  <si>
    <t>1:34.3368</t>
  </si>
  <si>
    <t>P3</t>
  </si>
  <si>
    <t>1:36.6224</t>
  </si>
  <si>
    <t>1:36.6420</t>
  </si>
  <si>
    <t>1:36.7161</t>
  </si>
  <si>
    <t>1:36.8335</t>
  </si>
  <si>
    <t>1:36.8927</t>
  </si>
  <si>
    <t>1:37.2738</t>
  </si>
  <si>
    <t>1:37.4213</t>
  </si>
  <si>
    <t>1:37.4826</t>
  </si>
  <si>
    <t>1:38.7301</t>
  </si>
  <si>
    <t>1:40.3814</t>
  </si>
  <si>
    <t>1:40.8794</t>
  </si>
  <si>
    <t>1:43.1055</t>
  </si>
  <si>
    <t>1:45.5960</t>
  </si>
  <si>
    <t>1:45.7165</t>
  </si>
  <si>
    <t>1:46.1481</t>
  </si>
  <si>
    <t>1:48.5658</t>
  </si>
  <si>
    <t>Orlando LARA</t>
  </si>
  <si>
    <t>Leon BOGERS</t>
  </si>
  <si>
    <t>Adam LAZZARO</t>
  </si>
  <si>
    <t>Simon</t>
  </si>
  <si>
    <t>ACFIELD</t>
  </si>
  <si>
    <t>DOWNES</t>
  </si>
  <si>
    <t>Robert</t>
  </si>
  <si>
    <t>MASON</t>
  </si>
  <si>
    <t>Leigh</t>
  </si>
  <si>
    <t>MUMMERY</t>
  </si>
  <si>
    <t>8. Wakefield Park 22/8/22</t>
  </si>
  <si>
    <t>MX5 Club of Vic/Tas - MOTORSPORT CHAMPIONSHIP 2022</t>
  </si>
  <si>
    <t>Chris Hogan</t>
  </si>
  <si>
    <t>Noel Heritage</t>
  </si>
  <si>
    <t>Matthew Hogan</t>
  </si>
  <si>
    <t>Craig Girvan</t>
  </si>
  <si>
    <t>Peter Dannock</t>
  </si>
  <si>
    <t>John McBreen</t>
  </si>
  <si>
    <t>Adrian Zadro</t>
  </si>
  <si>
    <t>John Downes</t>
  </si>
  <si>
    <t>0:56.8429</t>
  </si>
  <si>
    <t>0:57.0905</t>
  </si>
  <si>
    <t>Ray Monik</t>
  </si>
  <si>
    <t>0:57.3565</t>
  </si>
  <si>
    <t>0:58.4136</t>
  </si>
  <si>
    <t>0:58.8535</t>
  </si>
  <si>
    <t>Matt Brogan</t>
  </si>
  <si>
    <t>0:59.5621</t>
  </si>
  <si>
    <t>Hung Do</t>
  </si>
  <si>
    <t>0:59.6642</t>
  </si>
  <si>
    <t>0:59.8180</t>
  </si>
  <si>
    <t>1:00.2181</t>
  </si>
  <si>
    <t>Neil Choi</t>
  </si>
  <si>
    <t>1:01.4514</t>
  </si>
  <si>
    <t>Mark Marris</t>
  </si>
  <si>
    <t>1:01.5182</t>
  </si>
  <si>
    <t>Simeon Ouzas</t>
  </si>
  <si>
    <t>1:01.8201</t>
  </si>
  <si>
    <t>1:01.8839</t>
  </si>
  <si>
    <t>1:02.2327</t>
  </si>
  <si>
    <t>Ken Cauchi</t>
  </si>
  <si>
    <t>1:02.3154</t>
  </si>
  <si>
    <t>Daniel marris</t>
  </si>
  <si>
    <t>1:03.0554</t>
  </si>
  <si>
    <t>1:03.1916</t>
  </si>
  <si>
    <t>Travis Nott</t>
  </si>
  <si>
    <t>1:03.1961</t>
  </si>
  <si>
    <t>Leon Bogers</t>
  </si>
  <si>
    <t>1:03.4717</t>
  </si>
  <si>
    <t>1:03.8167</t>
  </si>
  <si>
    <t>Roberto Ferrari</t>
  </si>
  <si>
    <t>1:04.7630</t>
  </si>
  <si>
    <t>Leigh Mummery</t>
  </si>
  <si>
    <t>1:05.0124</t>
  </si>
  <si>
    <t>Sam Hurst</t>
  </si>
  <si>
    <t>1:05.2569</t>
  </si>
  <si>
    <t>1:05.2570</t>
  </si>
  <si>
    <t>1:05.7810</t>
  </si>
  <si>
    <t>Russell</t>
  </si>
  <si>
    <t>GARNER</t>
  </si>
  <si>
    <t>Adrian</t>
  </si>
  <si>
    <t>ZADRO</t>
  </si>
  <si>
    <t>Roberto</t>
  </si>
  <si>
    <t>FERRARI</t>
  </si>
  <si>
    <t>Posted on lap:</t>
  </si>
  <si>
    <t>NoTimeSet</t>
  </si>
  <si>
    <t>Dorian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</si>
</sst>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ss.000"/>
    <numFmt numFmtId="165" formatCode="0.000"/>
  </numFmts>
  <fonts count="15" x14ac:knownFonts="1">
    <font>
      <sz val="10"/>
      <name val="Arial"/>
    </font>
    <font>
      <u/>
      <sz val="10"/>
      <color indexed="12"/>
      <name val="Arial"/>
      <family val="2"/>
    </font>
    <font>
      <sz val="8"/>
      <name val="Arial"/>
      <family val="2"/>
    </font>
    <font>
      <b/>
      <u/>
      <sz val="12"/>
      <name val="Arial"/>
      <family val="2"/>
    </font>
    <font>
      <b/>
      <sz val="10"/>
      <name val="Arial"/>
      <family val="2"/>
    </font>
    <font>
      <sz val="10"/>
      <name val="Arial"/>
      <family val="2"/>
    </font>
    <font>
      <b/>
      <u/>
      <sz val="10"/>
      <name val="Arial"/>
      <family val="2"/>
    </font>
    <font>
      <sz val="10"/>
      <name val="Symbol"/>
      <family val="1"/>
      <charset val="2"/>
    </font>
    <font>
      <sz val="10"/>
      <color indexed="17"/>
      <name val="Arial"/>
      <family val="2"/>
    </font>
    <font>
      <sz val="11"/>
      <name val="Calibri"/>
      <family val="2"/>
    </font>
    <font>
      <b/>
      <sz val="11"/>
      <name val="Calibri"/>
      <family val="2"/>
    </font>
    <font>
      <sz val="9"/>
      <color indexed="81"/>
      <name val="Tahoma"/>
      <family val="2"/>
    </font>
    <font>
      <b/>
      <sz val="9"/>
      <color indexed="81"/>
      <name val="Tahoma"/>
      <family val="2"/>
    </font>
    <font>
      <sz val="11"/>
      <color rgb="FF000000"/>
      <name val="Calibri"/>
      <family val="2"/>
    </font>
    <font>
      <sz val="10"/>
      <color rgb="FFFF0000"/>
      <name val="Arial"/>
      <family val="2"/>
    </font>
  </fonts>
  <fills count="23">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3" tint="0.59999389629810485"/>
        <bgColor indexed="64"/>
      </patternFill>
    </fill>
    <fill>
      <patternFill patternType="solid">
        <fgColor rgb="FF92D05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rgb="FFFFFFCC"/>
        <bgColor indexed="64"/>
      </patternFill>
    </fill>
    <fill>
      <patternFill patternType="solid">
        <fgColor rgb="FFFFC000"/>
        <bgColor indexed="64"/>
      </patternFill>
    </fill>
    <fill>
      <patternFill patternType="solid">
        <fgColor theme="9" tint="0.79998168889431442"/>
        <bgColor indexed="64"/>
      </patternFill>
    </fill>
    <fill>
      <patternFill patternType="solid">
        <fgColor rgb="FF00B050"/>
        <bgColor indexed="64"/>
      </patternFill>
    </fill>
    <fill>
      <patternFill patternType="solid">
        <fgColor theme="6" tint="-0.249977111117893"/>
        <bgColor indexed="64"/>
      </patternFill>
    </fill>
    <fill>
      <patternFill patternType="solid">
        <fgColor theme="9" tint="-0.249977111117893"/>
        <bgColor indexed="64"/>
      </patternFill>
    </fill>
  </fills>
  <borders count="27">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5" fillId="0" borderId="0"/>
    <xf numFmtId="0" fontId="5" fillId="0" borderId="0"/>
  </cellStyleXfs>
  <cellXfs count="466">
    <xf numFmtId="0" fontId="0" fillId="0" borderId="0" xfId="0"/>
    <xf numFmtId="0" fontId="0" fillId="0" borderId="0" xfId="0" applyBorder="1"/>
    <xf numFmtId="0" fontId="4" fillId="0" borderId="0" xfId="0" applyFont="1" applyBorder="1" applyAlignment="1">
      <alignment horizontal="center"/>
    </xf>
    <xf numFmtId="0" fontId="4" fillId="0" borderId="0" xfId="0" quotePrefix="1" applyFont="1" applyFill="1" applyBorder="1" applyAlignment="1">
      <alignment horizontal="center"/>
    </xf>
    <xf numFmtId="0" fontId="5" fillId="0" borderId="0" xfId="0" applyFont="1" applyFill="1" applyBorder="1" applyAlignment="1">
      <alignment horizontal="center"/>
    </xf>
    <xf numFmtId="0" fontId="0" fillId="0" borderId="0" xfId="0" applyFill="1" applyBorder="1"/>
    <xf numFmtId="49" fontId="0" fillId="0" borderId="0" xfId="0" applyNumberFormat="1" applyFill="1" applyBorder="1"/>
    <xf numFmtId="49" fontId="0" fillId="0" borderId="0" xfId="0" applyNumberFormat="1" applyFill="1" applyBorder="1" applyAlignment="1">
      <alignment horizontal="center"/>
    </xf>
    <xf numFmtId="0" fontId="0" fillId="0" borderId="0" xfId="0" applyBorder="1" applyAlignment="1">
      <alignment horizontal="center"/>
    </xf>
    <xf numFmtId="0" fontId="0" fillId="0" borderId="0" xfId="0" applyFill="1" applyAlignment="1">
      <alignment wrapText="1"/>
    </xf>
    <xf numFmtId="0" fontId="3" fillId="0" borderId="0" xfId="0" applyFont="1" applyBorder="1"/>
    <xf numFmtId="49" fontId="0" fillId="0" borderId="0" xfId="0" applyNumberFormat="1" applyBorder="1"/>
    <xf numFmtId="0" fontId="0" fillId="0" borderId="0" xfId="0" applyFill="1" applyBorder="1" applyAlignment="1">
      <alignment horizontal="center"/>
    </xf>
    <xf numFmtId="0" fontId="4" fillId="0" borderId="0" xfId="0" applyFont="1" applyFill="1" applyBorder="1" applyAlignment="1">
      <alignment horizontal="center"/>
    </xf>
    <xf numFmtId="164" fontId="0" fillId="0" borderId="0" xfId="0" applyNumberFormat="1" applyFill="1" applyBorder="1"/>
    <xf numFmtId="164" fontId="0" fillId="0" borderId="0" xfId="0" applyNumberFormat="1" applyFill="1" applyBorder="1" applyAlignment="1">
      <alignment horizontal="center"/>
    </xf>
    <xf numFmtId="0" fontId="6" fillId="0" borderId="0" xfId="0" applyFont="1" applyBorder="1"/>
    <xf numFmtId="49" fontId="0" fillId="0" borderId="0" xfId="0" applyNumberFormat="1" applyBorder="1" applyAlignment="1">
      <alignment horizontal="center"/>
    </xf>
    <xf numFmtId="0" fontId="5" fillId="0" borderId="0" xfId="0" applyFont="1" applyBorder="1" applyAlignment="1">
      <alignment horizontal="left" vertical="top" wrapText="1"/>
    </xf>
    <xf numFmtId="164" fontId="0" fillId="0" borderId="0" xfId="0" applyNumberFormat="1" applyBorder="1" applyAlignment="1">
      <alignment horizontal="center"/>
    </xf>
    <xf numFmtId="0" fontId="5" fillId="0" borderId="0" xfId="0" applyFont="1" applyBorder="1" applyAlignment="1">
      <alignment horizontal="center"/>
    </xf>
    <xf numFmtId="49" fontId="5" fillId="0" borderId="0" xfId="0" applyNumberFormat="1" applyFont="1" applyBorder="1"/>
    <xf numFmtId="0" fontId="0" fillId="0" borderId="0" xfId="0" applyFill="1"/>
    <xf numFmtId="0" fontId="0" fillId="0" borderId="0" xfId="0" applyFill="1" applyAlignment="1">
      <alignment horizontal="center"/>
    </xf>
    <xf numFmtId="0" fontId="4" fillId="0" borderId="0" xfId="0" applyNumberFormat="1" applyFont="1" applyFill="1" applyBorder="1" applyAlignment="1">
      <alignment horizontal="center"/>
    </xf>
    <xf numFmtId="0" fontId="4" fillId="0" borderId="0" xfId="0" applyNumberFormat="1" applyFont="1" applyBorder="1" applyAlignment="1">
      <alignment horizontal="center"/>
    </xf>
    <xf numFmtId="0" fontId="5" fillId="0" borderId="1" xfId="0" applyFont="1" applyBorder="1" applyAlignment="1">
      <alignment horizontal="center" textRotation="90"/>
    </xf>
    <xf numFmtId="0" fontId="0" fillId="0" borderId="1" xfId="0" applyBorder="1" applyAlignment="1">
      <alignment textRotation="90"/>
    </xf>
    <xf numFmtId="0" fontId="0" fillId="0" borderId="0" xfId="0" applyFont="1" applyFill="1" applyBorder="1" applyAlignment="1">
      <alignment horizontal="center"/>
    </xf>
    <xf numFmtId="0" fontId="4" fillId="0" borderId="0" xfId="0" quotePrefix="1" applyFont="1" applyBorder="1" applyAlignment="1">
      <alignment horizontal="center"/>
    </xf>
    <xf numFmtId="0" fontId="4"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7" fillId="0" borderId="0" xfId="0" applyFont="1" applyAlignment="1">
      <alignment horizontal="center" vertical="top"/>
    </xf>
    <xf numFmtId="0" fontId="0" fillId="0" borderId="0" xfId="0" applyAlignment="1">
      <alignment horizontal="center" vertical="top"/>
    </xf>
    <xf numFmtId="0" fontId="4" fillId="4" borderId="0" xfId="0" quotePrefix="1" applyFont="1" applyFill="1" applyBorder="1" applyAlignment="1">
      <alignment horizontal="center"/>
    </xf>
    <xf numFmtId="0" fontId="0" fillId="4" borderId="0" xfId="0" applyFill="1" applyAlignment="1">
      <alignment horizontal="center"/>
    </xf>
    <xf numFmtId="0" fontId="6" fillId="4" borderId="0" xfId="0" applyFont="1" applyFill="1" applyBorder="1" applyAlignment="1"/>
    <xf numFmtId="49" fontId="0" fillId="4" borderId="0" xfId="0" applyNumberFormat="1" applyFill="1" applyBorder="1" applyAlignment="1">
      <alignment horizontal="center"/>
    </xf>
    <xf numFmtId="0" fontId="0" fillId="6" borderId="0" xfId="0" applyFill="1" applyBorder="1"/>
    <xf numFmtId="0" fontId="0" fillId="5" borderId="0" xfId="0" applyFill="1" applyAlignment="1">
      <alignment horizontal="center"/>
    </xf>
    <xf numFmtId="0" fontId="6" fillId="5" borderId="0" xfId="0" applyFont="1" applyFill="1" applyBorder="1" applyAlignment="1"/>
    <xf numFmtId="49" fontId="0" fillId="5" borderId="0" xfId="0" applyNumberFormat="1" applyFill="1" applyBorder="1"/>
    <xf numFmtId="0" fontId="4" fillId="5" borderId="0" xfId="0" quotePrefix="1" applyFont="1" applyFill="1" applyBorder="1" applyAlignment="1">
      <alignment horizontal="center"/>
    </xf>
    <xf numFmtId="0" fontId="5" fillId="5" borderId="0" xfId="0" applyFont="1" applyFill="1" applyBorder="1"/>
    <xf numFmtId="0" fontId="0" fillId="6" borderId="0" xfId="0" applyFill="1" applyAlignment="1">
      <alignment horizontal="center"/>
    </xf>
    <xf numFmtId="0" fontId="6" fillId="6" borderId="0" xfId="0" applyFont="1" applyFill="1" applyBorder="1" applyAlignment="1"/>
    <xf numFmtId="0" fontId="4" fillId="6" borderId="0" xfId="0" quotePrefix="1" applyFont="1" applyFill="1" applyBorder="1" applyAlignment="1">
      <alignment horizontal="center"/>
    </xf>
    <xf numFmtId="0" fontId="0" fillId="6" borderId="0" xfId="0" applyFill="1"/>
    <xf numFmtId="49" fontId="4" fillId="0" borderId="0" xfId="0" applyNumberFormat="1" applyFont="1" applyBorder="1"/>
    <xf numFmtId="0" fontId="4" fillId="0" borderId="0" xfId="0" applyNumberFormat="1" applyFont="1" applyBorder="1" applyAlignment="1">
      <alignment horizontal="center" wrapText="1"/>
    </xf>
    <xf numFmtId="0" fontId="4" fillId="0" borderId="0" xfId="0" applyFont="1" applyBorder="1" applyAlignment="1">
      <alignment horizontal="center" textRotation="90"/>
    </xf>
    <xf numFmtId="0" fontId="0" fillId="7" borderId="0" xfId="0" applyFill="1"/>
    <xf numFmtId="0" fontId="0" fillId="7" borderId="0" xfId="0" applyFill="1" applyAlignment="1">
      <alignment horizontal="center"/>
    </xf>
    <xf numFmtId="0" fontId="5" fillId="7" borderId="0" xfId="0" applyFont="1" applyFill="1"/>
    <xf numFmtId="0" fontId="4" fillId="7" borderId="0" xfId="0" quotePrefix="1" applyFont="1" applyFill="1" applyBorder="1" applyAlignment="1">
      <alignment horizontal="center"/>
    </xf>
    <xf numFmtId="0" fontId="4" fillId="7" borderId="0" xfId="0" applyFont="1" applyFill="1" applyAlignment="1">
      <alignment horizontal="center"/>
    </xf>
    <xf numFmtId="0" fontId="6" fillId="7" borderId="0" xfId="0" applyFont="1" applyFill="1"/>
    <xf numFmtId="0" fontId="4" fillId="5" borderId="2" xfId="0" applyNumberFormat="1" applyFont="1" applyFill="1" applyBorder="1" applyAlignment="1">
      <alignment horizontal="center"/>
    </xf>
    <xf numFmtId="0" fontId="4" fillId="5" borderId="3" xfId="0" applyNumberFormat="1" applyFont="1" applyFill="1" applyBorder="1" applyAlignment="1">
      <alignment horizontal="center"/>
    </xf>
    <xf numFmtId="0" fontId="4" fillId="5" borderId="4" xfId="0" applyNumberFormat="1" applyFont="1" applyFill="1" applyBorder="1" applyAlignment="1">
      <alignment horizontal="center"/>
    </xf>
    <xf numFmtId="0" fontId="4" fillId="4" borderId="2" xfId="0" applyNumberFormat="1" applyFont="1" applyFill="1" applyBorder="1" applyAlignment="1">
      <alignment horizontal="center"/>
    </xf>
    <xf numFmtId="0" fontId="4" fillId="4" borderId="3" xfId="0" applyNumberFormat="1" applyFont="1" applyFill="1" applyBorder="1" applyAlignment="1">
      <alignment horizontal="center"/>
    </xf>
    <xf numFmtId="0" fontId="4" fillId="4" borderId="4" xfId="0" applyNumberFormat="1" applyFont="1" applyFill="1" applyBorder="1" applyAlignment="1">
      <alignment horizontal="center"/>
    </xf>
    <xf numFmtId="0" fontId="4" fillId="7" borderId="2" xfId="0" applyNumberFormat="1" applyFont="1" applyFill="1" applyBorder="1" applyAlignment="1">
      <alignment horizontal="center"/>
    </xf>
    <xf numFmtId="0" fontId="4" fillId="7" borderId="3" xfId="0" applyNumberFormat="1" applyFont="1" applyFill="1" applyBorder="1" applyAlignment="1">
      <alignment horizontal="center"/>
    </xf>
    <xf numFmtId="0" fontId="4" fillId="7" borderId="4" xfId="0" applyNumberFormat="1" applyFont="1" applyFill="1" applyBorder="1" applyAlignment="1">
      <alignment horizontal="center"/>
    </xf>
    <xf numFmtId="0" fontId="4" fillId="6" borderId="2" xfId="0" applyNumberFormat="1" applyFont="1" applyFill="1" applyBorder="1" applyAlignment="1">
      <alignment horizontal="center"/>
    </xf>
    <xf numFmtId="0" fontId="4" fillId="6" borderId="3" xfId="0" applyNumberFormat="1" applyFont="1" applyFill="1" applyBorder="1" applyAlignment="1">
      <alignment horizontal="center"/>
    </xf>
    <xf numFmtId="0" fontId="4" fillId="6" borderId="4" xfId="0" applyNumberFormat="1" applyFont="1" applyFill="1" applyBorder="1" applyAlignment="1">
      <alignment horizontal="center"/>
    </xf>
    <xf numFmtId="0" fontId="0" fillId="0" borderId="0" xfId="0" applyAlignment="1">
      <alignment horizontal="center" vertical="center"/>
    </xf>
    <xf numFmtId="0" fontId="0" fillId="0" borderId="0" xfId="0" applyAlignment="1">
      <alignment horizontal="center"/>
    </xf>
    <xf numFmtId="0" fontId="1" fillId="0" borderId="0" xfId="1" applyAlignment="1" applyProtection="1">
      <alignment horizontal="center"/>
    </xf>
    <xf numFmtId="0" fontId="5" fillId="4" borderId="0" xfId="0" applyFont="1" applyFill="1" applyBorder="1"/>
    <xf numFmtId="0" fontId="5" fillId="7" borderId="0" xfId="0" applyFont="1" applyFill="1" applyBorder="1"/>
    <xf numFmtId="0" fontId="5" fillId="6" borderId="0" xfId="0" applyFont="1" applyFill="1"/>
    <xf numFmtId="0" fontId="13" fillId="0" borderId="0" xfId="0" applyFont="1"/>
    <xf numFmtId="0" fontId="5" fillId="0" borderId="0" xfId="0" applyFont="1" applyAlignment="1">
      <alignment horizontal="left" vertical="top"/>
    </xf>
    <xf numFmtId="0" fontId="5" fillId="0" borderId="0" xfId="0" applyFont="1"/>
    <xf numFmtId="0" fontId="5" fillId="0" borderId="0" xfId="0" applyFont="1" applyAlignment="1">
      <alignment vertical="top"/>
    </xf>
    <xf numFmtId="0" fontId="10" fillId="0" borderId="0" xfId="0" applyFont="1" applyAlignment="1">
      <alignment vertical="center"/>
    </xf>
    <xf numFmtId="0" fontId="4" fillId="9" borderId="0" xfId="0" quotePrefix="1" applyFont="1" applyFill="1" applyBorder="1" applyAlignment="1">
      <alignment horizontal="center"/>
    </xf>
    <xf numFmtId="0" fontId="0" fillId="9" borderId="0" xfId="0" applyFill="1" applyAlignment="1">
      <alignment horizontal="center"/>
    </xf>
    <xf numFmtId="0" fontId="4" fillId="9" borderId="2" xfId="0" applyNumberFormat="1" applyFont="1" applyFill="1" applyBorder="1" applyAlignment="1">
      <alignment horizontal="center"/>
    </xf>
    <xf numFmtId="0" fontId="4" fillId="9" borderId="3" xfId="0" applyNumberFormat="1" applyFont="1" applyFill="1" applyBorder="1" applyAlignment="1">
      <alignment horizontal="center"/>
    </xf>
    <xf numFmtId="0" fontId="5" fillId="9" borderId="0" xfId="0" applyFont="1" applyFill="1"/>
    <xf numFmtId="0" fontId="0" fillId="9" borderId="0" xfId="0" applyFill="1"/>
    <xf numFmtId="0" fontId="4" fillId="9" borderId="4" xfId="0" applyNumberFormat="1" applyFont="1" applyFill="1" applyBorder="1" applyAlignment="1">
      <alignment horizontal="center"/>
    </xf>
    <xf numFmtId="0" fontId="4" fillId="10" borderId="2" xfId="0" applyNumberFormat="1" applyFont="1" applyFill="1" applyBorder="1" applyAlignment="1">
      <alignment horizontal="center"/>
    </xf>
    <xf numFmtId="0" fontId="4" fillId="10" borderId="3" xfId="0" applyNumberFormat="1" applyFont="1" applyFill="1" applyBorder="1" applyAlignment="1">
      <alignment horizontal="center"/>
    </xf>
    <xf numFmtId="0" fontId="4" fillId="10" borderId="0" xfId="0" applyFont="1" applyFill="1" applyBorder="1" applyAlignment="1">
      <alignment horizontal="center"/>
    </xf>
    <xf numFmtId="0" fontId="4" fillId="10" borderId="4" xfId="0" applyNumberFormat="1" applyFont="1" applyFill="1" applyBorder="1" applyAlignment="1">
      <alignment horizontal="center"/>
    </xf>
    <xf numFmtId="0" fontId="4" fillId="11" borderId="2" xfId="0" applyNumberFormat="1" applyFont="1" applyFill="1" applyBorder="1" applyAlignment="1">
      <alignment horizontal="center"/>
    </xf>
    <xf numFmtId="0" fontId="4" fillId="11" borderId="3" xfId="0" applyNumberFormat="1" applyFont="1" applyFill="1" applyBorder="1" applyAlignment="1">
      <alignment horizontal="center"/>
    </xf>
    <xf numFmtId="0" fontId="4" fillId="11" borderId="0" xfId="0" applyFont="1" applyFill="1" applyBorder="1" applyAlignment="1">
      <alignment horizontal="center"/>
    </xf>
    <xf numFmtId="0" fontId="0" fillId="11" borderId="0" xfId="0" applyFill="1" applyBorder="1"/>
    <xf numFmtId="164" fontId="0" fillId="10" borderId="0" xfId="0" applyNumberFormat="1" applyFill="1" applyBorder="1" applyAlignment="1">
      <alignment horizontal="center"/>
    </xf>
    <xf numFmtId="164" fontId="0" fillId="11" borderId="0" xfId="0" applyNumberFormat="1" applyFill="1" applyBorder="1" applyAlignment="1">
      <alignment horizontal="center"/>
    </xf>
    <xf numFmtId="0" fontId="5" fillId="11" borderId="0" xfId="0" applyFont="1" applyFill="1"/>
    <xf numFmtId="0" fontId="6" fillId="10" borderId="0" xfId="0" applyFont="1" applyFill="1" applyBorder="1" applyAlignment="1"/>
    <xf numFmtId="164" fontId="0" fillId="10" borderId="0" xfId="0" applyNumberFormat="1" applyFill="1" applyBorder="1"/>
    <xf numFmtId="0" fontId="6" fillId="11" borderId="0" xfId="0" applyFont="1" applyFill="1" applyBorder="1" applyAlignment="1"/>
    <xf numFmtId="164" fontId="0" fillId="11" borderId="0" xfId="0" applyNumberFormat="1" applyFill="1" applyBorder="1"/>
    <xf numFmtId="0" fontId="6" fillId="9" borderId="0" xfId="0" applyFont="1" applyFill="1" applyBorder="1" applyAlignment="1"/>
    <xf numFmtId="49" fontId="0" fillId="9" borderId="0" xfId="0" applyNumberFormat="1" applyFill="1" applyBorder="1" applyAlignment="1">
      <alignment horizontal="center"/>
    </xf>
    <xf numFmtId="2" fontId="0" fillId="0" borderId="0" xfId="0" applyNumberFormat="1" applyAlignment="1">
      <alignment horizontal="center"/>
    </xf>
    <xf numFmtId="0" fontId="5" fillId="10" borderId="0" xfId="0" applyFont="1" applyFill="1" applyBorder="1"/>
    <xf numFmtId="0" fontId="5" fillId="6" borderId="5" xfId="0" applyFont="1" applyFill="1" applyBorder="1" applyAlignment="1">
      <alignment horizontal="center"/>
    </xf>
    <xf numFmtId="0" fontId="5" fillId="5" borderId="5" xfId="0" applyFont="1" applyFill="1" applyBorder="1" applyAlignment="1">
      <alignment horizontal="center"/>
    </xf>
    <xf numFmtId="0" fontId="5" fillId="7" borderId="5" xfId="0" applyFont="1" applyFill="1" applyBorder="1" applyAlignment="1">
      <alignment horizontal="center"/>
    </xf>
    <xf numFmtId="0" fontId="4" fillId="4" borderId="0" xfId="0" applyFont="1" applyFill="1" applyBorder="1"/>
    <xf numFmtId="0" fontId="5" fillId="9" borderId="5" xfId="0" applyFont="1" applyFill="1" applyBorder="1" applyAlignment="1">
      <alignment horizontal="center"/>
    </xf>
    <xf numFmtId="0" fontId="8" fillId="0" borderId="0" xfId="0" applyFont="1" applyFill="1" applyBorder="1" applyAlignment="1">
      <alignment horizontal="center" vertical="center"/>
    </xf>
    <xf numFmtId="0" fontId="8" fillId="0" borderId="11" xfId="0" applyFont="1" applyFill="1" applyBorder="1" applyAlignment="1">
      <alignment horizontal="center" vertical="center"/>
    </xf>
    <xf numFmtId="1" fontId="8" fillId="0" borderId="1" xfId="0" applyNumberFormat="1" applyFont="1" applyBorder="1" applyAlignment="1">
      <alignment horizontal="center"/>
    </xf>
    <xf numFmtId="0" fontId="0" fillId="13" borderId="0" xfId="0" applyFill="1" applyBorder="1" applyAlignment="1">
      <alignment horizontal="center"/>
    </xf>
    <xf numFmtId="0" fontId="0" fillId="14" borderId="17" xfId="0" applyFill="1" applyBorder="1"/>
    <xf numFmtId="0" fontId="0" fillId="14" borderId="17" xfId="0" applyFill="1" applyBorder="1" applyAlignment="1">
      <alignment horizontal="left" vertical="top"/>
    </xf>
    <xf numFmtId="0" fontId="0" fillId="14" borderId="17" xfId="0" applyFill="1" applyBorder="1" applyAlignment="1">
      <alignment horizontal="center"/>
    </xf>
    <xf numFmtId="0" fontId="0" fillId="14" borderId="17" xfId="0" applyFill="1" applyBorder="1" applyAlignment="1">
      <alignment horizontal="left" vertical="top" wrapText="1"/>
    </xf>
    <xf numFmtId="0" fontId="4" fillId="12" borderId="8" xfId="0" applyFont="1" applyFill="1" applyBorder="1" applyAlignment="1">
      <alignment horizontal="center" vertical="center" wrapText="1"/>
    </xf>
    <xf numFmtId="0" fontId="4" fillId="12" borderId="9" xfId="0" applyFont="1" applyFill="1" applyBorder="1" applyAlignment="1">
      <alignment horizontal="center" vertical="center" wrapText="1"/>
    </xf>
    <xf numFmtId="2" fontId="0" fillId="0" borderId="0" xfId="0" applyNumberFormat="1" applyBorder="1" applyAlignment="1">
      <alignment horizontal="center"/>
    </xf>
    <xf numFmtId="2" fontId="4" fillId="12" borderId="8" xfId="0" applyNumberFormat="1" applyFont="1" applyFill="1" applyBorder="1" applyAlignment="1">
      <alignment horizontal="center" vertical="center" wrapText="1"/>
    </xf>
    <xf numFmtId="0" fontId="0" fillId="13" borderId="6"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1" fontId="8" fillId="0" borderId="0" xfId="0" applyNumberFormat="1" applyFont="1" applyBorder="1" applyAlignment="1">
      <alignment horizontal="center"/>
    </xf>
    <xf numFmtId="0" fontId="0" fillId="13" borderId="8" xfId="0" applyFill="1" applyBorder="1" applyAlignment="1">
      <alignment horizontal="center"/>
    </xf>
    <xf numFmtId="0" fontId="4" fillId="0" borderId="0" xfId="0" applyFont="1" applyAlignment="1">
      <alignment horizontal="left" vertical="top"/>
    </xf>
    <xf numFmtId="0" fontId="4" fillId="4" borderId="8" xfId="0" applyFont="1" applyFill="1" applyBorder="1" applyAlignment="1">
      <alignment horizontal="left" vertical="top"/>
    </xf>
    <xf numFmtId="0" fontId="0" fillId="4" borderId="9" xfId="0" applyFill="1" applyBorder="1" applyAlignment="1">
      <alignment vertical="top"/>
    </xf>
    <xf numFmtId="0" fontId="4" fillId="4" borderId="8" xfId="0" applyFont="1" applyFill="1" applyBorder="1" applyAlignment="1">
      <alignment horizontal="center" vertical="top"/>
    </xf>
    <xf numFmtId="0" fontId="4" fillId="4" borderId="2" xfId="0" applyFont="1" applyFill="1" applyBorder="1" applyAlignment="1">
      <alignment horizontal="center" vertical="top"/>
    </xf>
    <xf numFmtId="0" fontId="4" fillId="4" borderId="2" xfId="0" applyFont="1" applyFill="1" applyBorder="1" applyAlignment="1">
      <alignment vertical="top"/>
    </xf>
    <xf numFmtId="0" fontId="0" fillId="14" borderId="2" xfId="0" applyFill="1" applyBorder="1" applyAlignment="1">
      <alignment horizontal="center" vertical="top"/>
    </xf>
    <xf numFmtId="0" fontId="5" fillId="14" borderId="8" xfId="0" applyFont="1" applyFill="1" applyBorder="1" applyAlignment="1">
      <alignment horizontal="left" vertical="top"/>
    </xf>
    <xf numFmtId="0" fontId="5" fillId="14" borderId="2" xfId="0" applyFont="1" applyFill="1" applyBorder="1" applyAlignment="1">
      <alignment horizontal="center" vertical="center"/>
    </xf>
    <xf numFmtId="0" fontId="0" fillId="14" borderId="8" xfId="0" applyFill="1" applyBorder="1" applyAlignment="1">
      <alignment horizontal="center" vertical="center"/>
    </xf>
    <xf numFmtId="0" fontId="0" fillId="14" borderId="4" xfId="0" applyFill="1" applyBorder="1" applyAlignment="1">
      <alignment horizontal="center" vertical="top"/>
    </xf>
    <xf numFmtId="0" fontId="5" fillId="14" borderId="1" xfId="0" applyFont="1" applyFill="1" applyBorder="1" applyAlignment="1">
      <alignment horizontal="left" vertical="top"/>
    </xf>
    <xf numFmtId="0" fontId="5" fillId="14" borderId="4" xfId="0" applyFont="1" applyFill="1" applyBorder="1" applyAlignment="1">
      <alignment horizontal="center" vertical="center"/>
    </xf>
    <xf numFmtId="0" fontId="0" fillId="14" borderId="1" xfId="0" applyFill="1" applyBorder="1" applyAlignment="1">
      <alignment horizontal="center" vertical="center"/>
    </xf>
    <xf numFmtId="0" fontId="5" fillId="14" borderId="8" xfId="0" applyFont="1" applyFill="1" applyBorder="1" applyAlignment="1">
      <alignment horizontal="left" vertical="top" wrapText="1"/>
    </xf>
    <xf numFmtId="0" fontId="5" fillId="14" borderId="1" xfId="0" applyFont="1" applyFill="1" applyBorder="1" applyAlignment="1">
      <alignment horizontal="left" vertical="top" wrapText="1"/>
    </xf>
    <xf numFmtId="0" fontId="0" fillId="14" borderId="12" xfId="0" applyFill="1" applyBorder="1" applyAlignment="1">
      <alignment horizontal="center" vertical="top"/>
    </xf>
    <xf numFmtId="0" fontId="0" fillId="14" borderId="13" xfId="0" applyFill="1" applyBorder="1" applyAlignment="1">
      <alignment horizontal="left" vertical="top"/>
    </xf>
    <xf numFmtId="0" fontId="5" fillId="14" borderId="12" xfId="0" applyFont="1" applyFill="1" applyBorder="1" applyAlignment="1">
      <alignment horizontal="center" vertical="center"/>
    </xf>
    <xf numFmtId="0" fontId="0" fillId="14" borderId="13" xfId="0" applyFill="1" applyBorder="1" applyAlignment="1">
      <alignment horizontal="center" vertical="center"/>
    </xf>
    <xf numFmtId="0" fontId="0" fillId="14" borderId="14" xfId="0" applyFill="1" applyBorder="1" applyAlignment="1">
      <alignment vertical="top"/>
    </xf>
    <xf numFmtId="0" fontId="0" fillId="14" borderId="1" xfId="0" applyFill="1" applyBorder="1" applyAlignment="1">
      <alignment horizontal="left" vertical="top"/>
    </xf>
    <xf numFmtId="0" fontId="0" fillId="14" borderId="10" xfId="0" applyFill="1" applyBorder="1" applyAlignment="1">
      <alignment vertical="top"/>
    </xf>
    <xf numFmtId="0" fontId="9" fillId="14" borderId="18" xfId="0" applyFont="1" applyFill="1" applyBorder="1" applyAlignment="1">
      <alignment vertical="center" wrapText="1"/>
    </xf>
    <xf numFmtId="0" fontId="9" fillId="14" borderId="19" xfId="0" applyFont="1" applyFill="1" applyBorder="1" applyAlignment="1">
      <alignment vertical="center" wrapText="1"/>
    </xf>
    <xf numFmtId="0" fontId="5" fillId="14" borderId="2" xfId="0" quotePrefix="1" applyFont="1" applyFill="1" applyBorder="1" applyAlignment="1">
      <alignment vertical="top"/>
    </xf>
    <xf numFmtId="0" fontId="5" fillId="14" borderId="3" xfId="0" quotePrefix="1" applyFont="1" applyFill="1" applyBorder="1" applyAlignment="1">
      <alignment vertical="top"/>
    </xf>
    <xf numFmtId="0" fontId="5" fillId="14" borderId="4" xfId="0" quotePrefix="1" applyFont="1" applyFill="1" applyBorder="1" applyAlignment="1">
      <alignment vertical="top"/>
    </xf>
    <xf numFmtId="0" fontId="4" fillId="4" borderId="15" xfId="0" applyFont="1" applyFill="1" applyBorder="1" applyAlignment="1">
      <alignment horizontal="center"/>
    </xf>
    <xf numFmtId="0" fontId="0" fillId="13" borderId="9" xfId="0" applyFill="1" applyBorder="1" applyAlignment="1">
      <alignment horizontal="center"/>
    </xf>
    <xf numFmtId="0" fontId="5" fillId="0" borderId="0" xfId="0" applyNumberFormat="1" applyFont="1" applyFill="1" applyBorder="1" applyAlignment="1">
      <alignment horizontal="center"/>
    </xf>
    <xf numFmtId="0" fontId="4" fillId="8" borderId="7"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5" fillId="0" borderId="6" xfId="0" applyNumberFormat="1" applyFont="1" applyFill="1" applyBorder="1" applyAlignment="1">
      <alignment horizontal="center"/>
    </xf>
    <xf numFmtId="0" fontId="0" fillId="0" borderId="1" xfId="0" applyBorder="1"/>
    <xf numFmtId="0" fontId="5" fillId="0" borderId="1"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4" borderId="5" xfId="0" applyFont="1" applyFill="1" applyBorder="1" applyAlignment="1">
      <alignment horizontal="center"/>
    </xf>
    <xf numFmtId="0" fontId="5" fillId="11" borderId="0" xfId="0" applyFont="1" applyFill="1" applyBorder="1"/>
    <xf numFmtId="0" fontId="4" fillId="8" borderId="2" xfId="0" applyFont="1" applyFill="1" applyBorder="1" applyAlignment="1">
      <alignment horizontal="center"/>
    </xf>
    <xf numFmtId="0" fontId="4" fillId="5" borderId="3" xfId="0" applyFont="1" applyFill="1" applyBorder="1" applyAlignment="1">
      <alignment horizontal="center"/>
    </xf>
    <xf numFmtId="164" fontId="4" fillId="11" borderId="3" xfId="0" applyNumberFormat="1" applyFont="1" applyFill="1" applyBorder="1" applyAlignment="1">
      <alignment horizontal="center"/>
    </xf>
    <xf numFmtId="164" fontId="4" fillId="9" borderId="3" xfId="0" applyNumberFormat="1" applyFont="1" applyFill="1" applyBorder="1" applyAlignment="1">
      <alignment horizontal="center"/>
    </xf>
    <xf numFmtId="164" fontId="4" fillId="7" borderId="3" xfId="0" applyNumberFormat="1" applyFont="1" applyFill="1" applyBorder="1" applyAlignment="1">
      <alignment horizontal="center"/>
    </xf>
    <xf numFmtId="0" fontId="4" fillId="11" borderId="3" xfId="0" applyFont="1" applyFill="1" applyBorder="1" applyAlignment="1">
      <alignment horizontal="center"/>
    </xf>
    <xf numFmtId="0" fontId="4" fillId="10" borderId="3" xfId="0" applyFont="1" applyFill="1" applyBorder="1" applyAlignment="1">
      <alignment horizontal="center"/>
    </xf>
    <xf numFmtId="0" fontId="4" fillId="12" borderId="3" xfId="0" applyFont="1" applyFill="1" applyBorder="1" applyAlignment="1">
      <alignment horizontal="center"/>
    </xf>
    <xf numFmtId="0" fontId="4" fillId="4" borderId="3" xfId="0" applyFont="1" applyFill="1" applyBorder="1" applyAlignment="1">
      <alignment horizontal="center"/>
    </xf>
    <xf numFmtId="0" fontId="4" fillId="9" borderId="3" xfId="0" applyFont="1" applyFill="1" applyBorder="1" applyAlignment="1">
      <alignment horizontal="center"/>
    </xf>
    <xf numFmtId="0" fontId="4" fillId="7" borderId="3" xfId="0" applyFont="1" applyFill="1" applyBorder="1" applyAlignment="1">
      <alignment horizontal="center"/>
    </xf>
    <xf numFmtId="0" fontId="4" fillId="6" borderId="4" xfId="0" applyFont="1" applyFill="1" applyBorder="1" applyAlignment="1">
      <alignment horizontal="center"/>
    </xf>
    <xf numFmtId="164" fontId="4" fillId="6" borderId="4" xfId="0" applyNumberFormat="1" applyFont="1" applyFill="1" applyBorder="1" applyAlignment="1">
      <alignment horizontal="center"/>
    </xf>
    <xf numFmtId="164" fontId="4" fillId="8" borderId="2" xfId="0" applyNumberFormat="1" applyFont="1" applyFill="1" applyBorder="1" applyAlignment="1">
      <alignment horizontal="center"/>
    </xf>
    <xf numFmtId="1" fontId="8" fillId="0" borderId="10" xfId="0" applyNumberFormat="1" applyFont="1" applyBorder="1" applyAlignment="1">
      <alignment horizontal="center"/>
    </xf>
    <xf numFmtId="0" fontId="4" fillId="4" borderId="2" xfId="0" applyFont="1" applyFill="1" applyBorder="1" applyAlignment="1">
      <alignment horizontal="center" vertical="center" wrapText="1"/>
    </xf>
    <xf numFmtId="0" fontId="4" fillId="13" borderId="8"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11" xfId="0" applyBorder="1" applyAlignment="1">
      <alignment horizontal="center"/>
    </xf>
    <xf numFmtId="0" fontId="14" fillId="0" borderId="0" xfId="0" applyFont="1" applyFill="1" applyBorder="1" applyAlignment="1">
      <alignment horizontal="center"/>
    </xf>
    <xf numFmtId="0" fontId="0" fillId="13" borderId="1" xfId="0" applyFill="1" applyBorder="1" applyAlignment="1">
      <alignment horizontal="center"/>
    </xf>
    <xf numFmtId="0" fontId="0" fillId="13" borderId="10" xfId="0" applyFill="1" applyBorder="1" applyAlignment="1">
      <alignment horizontal="center"/>
    </xf>
    <xf numFmtId="0" fontId="4" fillId="3" borderId="16" xfId="0" applyFont="1" applyFill="1" applyBorder="1" applyAlignment="1">
      <alignment horizontal="center" vertical="center" wrapText="1"/>
    </xf>
    <xf numFmtId="0" fontId="4" fillId="3" borderId="13" xfId="0" applyFont="1" applyFill="1" applyBorder="1" applyAlignment="1">
      <alignment horizontal="left" vertical="center"/>
    </xf>
    <xf numFmtId="0" fontId="4" fillId="3" borderId="13" xfId="0" applyFont="1" applyFill="1" applyBorder="1" applyAlignment="1">
      <alignment horizontal="center" vertical="center"/>
    </xf>
    <xf numFmtId="0" fontId="4" fillId="6" borderId="13" xfId="0" applyFont="1" applyFill="1" applyBorder="1" applyAlignment="1">
      <alignment horizontal="center" vertical="center"/>
    </xf>
    <xf numFmtId="0" fontId="4" fillId="7" borderId="13" xfId="0" applyFont="1" applyFill="1" applyBorder="1" applyAlignment="1">
      <alignment horizontal="center" vertical="center"/>
    </xf>
    <xf numFmtId="0" fontId="4" fillId="9" borderId="13" xfId="0" applyFont="1" applyFill="1" applyBorder="1" applyAlignment="1">
      <alignment horizontal="center" vertical="center"/>
    </xf>
    <xf numFmtId="0" fontId="4" fillId="4" borderId="13" xfId="0" applyFont="1" applyFill="1" applyBorder="1" applyAlignment="1">
      <alignment horizontal="center" vertical="center"/>
    </xf>
    <xf numFmtId="0" fontId="4" fillId="12" borderId="13" xfId="0" applyFont="1" applyFill="1" applyBorder="1" applyAlignment="1">
      <alignment horizontal="center" vertical="center"/>
    </xf>
    <xf numFmtId="0" fontId="4" fillId="10" borderId="13" xfId="0" applyFont="1" applyFill="1" applyBorder="1" applyAlignment="1">
      <alignment horizontal="center" vertical="center"/>
    </xf>
    <xf numFmtId="0" fontId="4" fillId="5" borderId="13" xfId="0" applyFont="1" applyFill="1" applyBorder="1" applyAlignment="1">
      <alignment horizontal="center" vertical="center"/>
    </xf>
    <xf numFmtId="0" fontId="4" fillId="8" borderId="14" xfId="0" applyFont="1" applyFill="1" applyBorder="1" applyAlignment="1">
      <alignment horizontal="center" vertical="center"/>
    </xf>
    <xf numFmtId="0" fontId="5" fillId="0" borderId="8" xfId="0" applyNumberFormat="1" applyFont="1" applyFill="1" applyBorder="1" applyAlignment="1">
      <alignment horizontal="center"/>
    </xf>
    <xf numFmtId="0" fontId="5" fillId="0" borderId="9" xfId="0" applyNumberFormat="1" applyFont="1" applyFill="1" applyBorder="1" applyAlignment="1">
      <alignment horizontal="center"/>
    </xf>
    <xf numFmtId="164" fontId="4" fillId="5" borderId="3" xfId="0" applyNumberFormat="1" applyFont="1" applyFill="1" applyBorder="1" applyAlignment="1">
      <alignment horizontal="center"/>
    </xf>
    <xf numFmtId="164" fontId="4" fillId="4" borderId="3" xfId="0" applyNumberFormat="1" applyFont="1" applyFill="1" applyBorder="1" applyAlignment="1">
      <alignment horizontal="center"/>
    </xf>
    <xf numFmtId="49" fontId="4" fillId="12" borderId="3" xfId="0" applyNumberFormat="1" applyFont="1" applyFill="1" applyBorder="1" applyAlignment="1">
      <alignment horizontal="center"/>
    </xf>
    <xf numFmtId="164" fontId="4" fillId="3" borderId="13" xfId="0" applyNumberFormat="1" applyFont="1" applyFill="1" applyBorder="1" applyAlignment="1">
      <alignment horizontal="center" vertical="center" wrapText="1"/>
    </xf>
    <xf numFmtId="0" fontId="4" fillId="3" borderId="13" xfId="0" applyFont="1" applyFill="1" applyBorder="1" applyAlignment="1">
      <alignment horizontal="center" vertical="center" wrapText="1"/>
    </xf>
    <xf numFmtId="0" fontId="5" fillId="0" borderId="8" xfId="0" applyFont="1" applyFill="1" applyBorder="1"/>
    <xf numFmtId="0" fontId="5" fillId="0" borderId="8" xfId="0" applyFont="1" applyFill="1" applyBorder="1" applyAlignment="1">
      <alignment horizontal="center"/>
    </xf>
    <xf numFmtId="0" fontId="5" fillId="0" borderId="0" xfId="0" applyFont="1" applyFill="1" applyBorder="1"/>
    <xf numFmtId="0" fontId="5" fillId="0" borderId="6" xfId="0" applyFont="1" applyFill="1" applyBorder="1" applyAlignment="1">
      <alignment horizontal="center"/>
    </xf>
    <xf numFmtId="49" fontId="0" fillId="12" borderId="0" xfId="0" applyNumberFormat="1" applyFill="1" applyBorder="1" applyAlignment="1">
      <alignment horizontal="center"/>
    </xf>
    <xf numFmtId="0" fontId="0" fillId="16" borderId="0" xfId="0" applyFill="1" applyBorder="1"/>
    <xf numFmtId="0" fontId="4" fillId="16" borderId="0" xfId="0" quotePrefix="1" applyFont="1" applyFill="1" applyBorder="1" applyAlignment="1">
      <alignment horizontal="center"/>
    </xf>
    <xf numFmtId="0" fontId="5" fillId="16" borderId="0" xfId="0" applyFont="1" applyFill="1"/>
    <xf numFmtId="0" fontId="0" fillId="16" borderId="0" xfId="0" applyFill="1" applyAlignment="1">
      <alignment horizontal="center"/>
    </xf>
    <xf numFmtId="0" fontId="4" fillId="16" borderId="2" xfId="0" applyNumberFormat="1" applyFont="1" applyFill="1" applyBorder="1" applyAlignment="1">
      <alignment horizontal="center"/>
    </xf>
    <xf numFmtId="0" fontId="5" fillId="16" borderId="5" xfId="0" applyFont="1" applyFill="1" applyBorder="1" applyAlignment="1">
      <alignment horizontal="center"/>
    </xf>
    <xf numFmtId="0" fontId="4" fillId="16" borderId="3" xfId="0" applyNumberFormat="1" applyFont="1" applyFill="1" applyBorder="1" applyAlignment="1">
      <alignment horizontal="center"/>
    </xf>
    <xf numFmtId="0" fontId="0" fillId="16" borderId="0" xfId="0" applyFill="1"/>
    <xf numFmtId="0" fontId="4" fillId="16" borderId="0" xfId="0" applyFont="1" applyFill="1" applyBorder="1" applyAlignment="1">
      <alignment horizontal="center"/>
    </xf>
    <xf numFmtId="0" fontId="4" fillId="16" borderId="4" xfId="0" applyNumberFormat="1" applyFont="1" applyFill="1" applyBorder="1" applyAlignment="1">
      <alignment horizontal="center"/>
    </xf>
    <xf numFmtId="0" fontId="6" fillId="16" borderId="0" xfId="0" applyFont="1" applyFill="1" applyBorder="1" applyAlignment="1"/>
    <xf numFmtId="49" fontId="0" fillId="16" borderId="0" xfId="0" applyNumberFormat="1" applyFill="1" applyBorder="1"/>
    <xf numFmtId="0" fontId="5" fillId="12" borderId="0" xfId="0" applyFont="1" applyFill="1" applyBorder="1" applyAlignment="1">
      <alignment horizontal="center"/>
    </xf>
    <xf numFmtId="0" fontId="4" fillId="12" borderId="0" xfId="0" quotePrefix="1" applyFont="1" applyFill="1" applyBorder="1" applyAlignment="1">
      <alignment horizontal="center"/>
    </xf>
    <xf numFmtId="0" fontId="5" fillId="12" borderId="0" xfId="0" applyFont="1" applyFill="1" applyBorder="1"/>
    <xf numFmtId="0" fontId="0" fillId="12" borderId="0" xfId="0" applyFill="1" applyAlignment="1">
      <alignment horizontal="center"/>
    </xf>
    <xf numFmtId="0" fontId="4" fillId="12" borderId="2" xfId="0" applyNumberFormat="1" applyFont="1" applyFill="1" applyBorder="1" applyAlignment="1">
      <alignment horizontal="center"/>
    </xf>
    <xf numFmtId="0" fontId="4" fillId="12" borderId="3" xfId="0" applyNumberFormat="1" applyFont="1" applyFill="1" applyBorder="1" applyAlignment="1">
      <alignment horizontal="center"/>
    </xf>
    <xf numFmtId="0" fontId="6" fillId="12" borderId="0" xfId="0" applyFont="1" applyFill="1" applyBorder="1" applyAlignment="1"/>
    <xf numFmtId="0" fontId="4" fillId="15" borderId="7" xfId="0" quotePrefix="1" applyFont="1" applyFill="1" applyBorder="1" applyAlignment="1">
      <alignment horizontal="center"/>
    </xf>
    <xf numFmtId="0" fontId="4" fillId="15" borderId="5" xfId="0" quotePrefix="1" applyFont="1" applyFill="1" applyBorder="1" applyAlignment="1">
      <alignment horizontal="center"/>
    </xf>
    <xf numFmtId="0" fontId="5" fillId="0" borderId="7" xfId="0" applyFont="1" applyFill="1" applyBorder="1"/>
    <xf numFmtId="0" fontId="5" fillId="0" borderId="5" xfId="0" applyFont="1" applyFill="1" applyBorder="1"/>
    <xf numFmtId="0" fontId="0" fillId="0" borderId="8" xfId="0" applyBorder="1"/>
    <xf numFmtId="0" fontId="0" fillId="0" borderId="8" xfId="0" applyBorder="1" applyAlignment="1">
      <alignment horizontal="center"/>
    </xf>
    <xf numFmtId="0" fontId="0" fillId="0" borderId="7" xfId="0" applyBorder="1" applyAlignment="1">
      <alignment horizontal="center"/>
    </xf>
    <xf numFmtId="0" fontId="5" fillId="17" borderId="0" xfId="0" applyNumberFormat="1" applyFont="1" applyFill="1" applyBorder="1" applyAlignment="1">
      <alignment horizontal="center"/>
    </xf>
    <xf numFmtId="0" fontId="5" fillId="17" borderId="6" xfId="0" applyNumberFormat="1" applyFont="1" applyFill="1" applyBorder="1" applyAlignment="1">
      <alignment horizontal="center"/>
    </xf>
    <xf numFmtId="0" fontId="4" fillId="0" borderId="0" xfId="0" applyFont="1" applyBorder="1" applyAlignment="1">
      <alignment horizontal="center" textRotation="90" wrapText="1"/>
    </xf>
    <xf numFmtId="0" fontId="5" fillId="16" borderId="0" xfId="0" applyFont="1" applyFill="1" applyBorder="1" applyAlignment="1">
      <alignment horizontal="center"/>
    </xf>
    <xf numFmtId="0" fontId="5" fillId="5" borderId="0" xfId="0" applyFont="1" applyFill="1" applyBorder="1" applyAlignment="1">
      <alignment horizontal="center"/>
    </xf>
    <xf numFmtId="0" fontId="0" fillId="20" borderId="0" xfId="0" applyFill="1"/>
    <xf numFmtId="0" fontId="4" fillId="20" borderId="0" xfId="0" applyFont="1" applyFill="1" applyBorder="1" applyAlignment="1">
      <alignment horizontal="center"/>
    </xf>
    <xf numFmtId="164" fontId="0" fillId="20" borderId="0" xfId="0" applyNumberFormat="1" applyFill="1" applyBorder="1" applyAlignment="1">
      <alignment horizontal="center"/>
    </xf>
    <xf numFmtId="0" fontId="4" fillId="20" borderId="4" xfId="0" applyNumberFormat="1" applyFont="1" applyFill="1" applyBorder="1" applyAlignment="1">
      <alignment horizontal="center"/>
    </xf>
    <xf numFmtId="0" fontId="5" fillId="20" borderId="5" xfId="0" applyFont="1" applyFill="1" applyBorder="1" applyAlignment="1">
      <alignment horizontal="center"/>
    </xf>
    <xf numFmtId="0" fontId="5" fillId="20" borderId="0" xfId="0" applyFont="1" applyFill="1" applyBorder="1" applyAlignment="1">
      <alignment horizontal="center"/>
    </xf>
    <xf numFmtId="0" fontId="6" fillId="21" borderId="0" xfId="0" applyFont="1" applyFill="1" applyBorder="1" applyAlignment="1"/>
    <xf numFmtId="164" fontId="0" fillId="21" borderId="0" xfId="0" applyNumberFormat="1" applyFill="1" applyBorder="1"/>
    <xf numFmtId="164" fontId="0" fillId="21" borderId="0" xfId="0" applyNumberFormat="1" applyFill="1" applyBorder="1" applyAlignment="1">
      <alignment horizontal="center"/>
    </xf>
    <xf numFmtId="0" fontId="4" fillId="21" borderId="0" xfId="0" applyNumberFormat="1" applyFont="1" applyFill="1" applyBorder="1" applyAlignment="1">
      <alignment horizontal="center"/>
    </xf>
    <xf numFmtId="0" fontId="5" fillId="21" borderId="0" xfId="0" applyFont="1" applyFill="1" applyBorder="1" applyAlignment="1">
      <alignment horizontal="center"/>
    </xf>
    <xf numFmtId="0" fontId="4" fillId="21" borderId="0" xfId="0" applyFont="1" applyFill="1" applyBorder="1" applyAlignment="1">
      <alignment horizontal="center"/>
    </xf>
    <xf numFmtId="0" fontId="5" fillId="21" borderId="0" xfId="0" applyFont="1" applyFill="1"/>
    <xf numFmtId="0" fontId="5" fillId="21" borderId="0" xfId="0" applyFont="1" applyFill="1" applyBorder="1"/>
    <xf numFmtId="0" fontId="4" fillId="21" borderId="2" xfId="0" applyNumberFormat="1" applyFont="1" applyFill="1" applyBorder="1" applyAlignment="1">
      <alignment horizontal="center"/>
    </xf>
    <xf numFmtId="0" fontId="5" fillId="21" borderId="5" xfId="0" applyFont="1" applyFill="1" applyBorder="1" applyAlignment="1">
      <alignment horizontal="center"/>
    </xf>
    <xf numFmtId="0" fontId="4" fillId="21" borderId="3" xfId="0" applyNumberFormat="1" applyFont="1" applyFill="1" applyBorder="1" applyAlignment="1">
      <alignment horizontal="center"/>
    </xf>
    <xf numFmtId="0" fontId="0" fillId="21" borderId="0" xfId="0" applyFill="1"/>
    <xf numFmtId="0" fontId="0" fillId="21" borderId="0" xfId="0" applyFill="1" applyBorder="1"/>
    <xf numFmtId="0" fontId="4" fillId="21" borderId="4" xfId="0" applyNumberFormat="1" applyFont="1" applyFill="1" applyBorder="1" applyAlignment="1">
      <alignment horizontal="center"/>
    </xf>
    <xf numFmtId="0" fontId="6" fillId="19" borderId="0" xfId="0" applyFont="1" applyFill="1" applyBorder="1" applyAlignment="1"/>
    <xf numFmtId="164" fontId="0" fillId="19" borderId="0" xfId="0" applyNumberFormat="1" applyFill="1" applyBorder="1"/>
    <xf numFmtId="164" fontId="0" fillId="19" borderId="0" xfId="0" applyNumberFormat="1" applyFill="1" applyBorder="1" applyAlignment="1">
      <alignment horizontal="center"/>
    </xf>
    <xf numFmtId="0" fontId="4" fillId="19" borderId="0" xfId="0" applyNumberFormat="1" applyFont="1" applyFill="1" applyBorder="1" applyAlignment="1">
      <alignment horizontal="center"/>
    </xf>
    <xf numFmtId="0" fontId="5" fillId="19" borderId="0" xfId="0" applyFont="1" applyFill="1" applyBorder="1" applyAlignment="1">
      <alignment horizontal="center"/>
    </xf>
    <xf numFmtId="0" fontId="4" fillId="19" borderId="0" xfId="0" quotePrefix="1" applyFont="1" applyFill="1" applyBorder="1" applyAlignment="1">
      <alignment horizontal="center"/>
    </xf>
    <xf numFmtId="0" fontId="5" fillId="19" borderId="0" xfId="0" applyFont="1" applyFill="1" applyBorder="1"/>
    <xf numFmtId="0" fontId="5" fillId="19" borderId="0" xfId="0" applyFont="1" applyFill="1" applyAlignment="1">
      <alignment horizontal="center"/>
    </xf>
    <xf numFmtId="0" fontId="4" fillId="19" borderId="2" xfId="0" applyNumberFormat="1" applyFont="1" applyFill="1" applyBorder="1" applyAlignment="1">
      <alignment horizontal="center"/>
    </xf>
    <xf numFmtId="0" fontId="5" fillId="19" borderId="5" xfId="0" applyFont="1" applyFill="1" applyBorder="1" applyAlignment="1">
      <alignment horizontal="center"/>
    </xf>
    <xf numFmtId="0" fontId="4" fillId="19" borderId="3" xfId="0" applyNumberFormat="1" applyFont="1" applyFill="1" applyBorder="1" applyAlignment="1">
      <alignment horizontal="center"/>
    </xf>
    <xf numFmtId="0" fontId="0" fillId="19" borderId="0" xfId="0" applyFill="1" applyBorder="1"/>
    <xf numFmtId="0" fontId="4" fillId="19" borderId="0" xfId="0" applyFont="1" applyFill="1" applyBorder="1" applyAlignment="1">
      <alignment horizontal="center"/>
    </xf>
    <xf numFmtId="0" fontId="4" fillId="19" borderId="4" xfId="0" applyNumberFormat="1" applyFont="1" applyFill="1" applyBorder="1" applyAlignment="1">
      <alignment horizontal="center"/>
    </xf>
    <xf numFmtId="0" fontId="4" fillId="10" borderId="0" xfId="0" applyNumberFormat="1" applyFont="1" applyFill="1" applyBorder="1" applyAlignment="1">
      <alignment horizontal="center"/>
    </xf>
    <xf numFmtId="0" fontId="5" fillId="10" borderId="0" xfId="0" applyFont="1" applyFill="1" applyBorder="1" applyAlignment="1">
      <alignment horizontal="center"/>
    </xf>
    <xf numFmtId="0" fontId="4" fillId="10" borderId="0" xfId="0" quotePrefix="1" applyFont="1" applyFill="1" applyBorder="1" applyAlignment="1">
      <alignment horizontal="center"/>
    </xf>
    <xf numFmtId="0" fontId="5" fillId="10" borderId="0" xfId="0" applyFont="1" applyFill="1" applyAlignment="1">
      <alignment horizontal="center"/>
    </xf>
    <xf numFmtId="0" fontId="6" fillId="22" borderId="0" xfId="0" applyFont="1" applyFill="1" applyBorder="1" applyAlignment="1"/>
    <xf numFmtId="164" fontId="0" fillId="22" borderId="0" xfId="0" applyNumberFormat="1" applyFill="1" applyBorder="1"/>
    <xf numFmtId="164" fontId="0" fillId="22" borderId="0" xfId="0" applyNumberFormat="1" applyFill="1" applyBorder="1" applyAlignment="1">
      <alignment horizontal="center"/>
    </xf>
    <xf numFmtId="0" fontId="4" fillId="22" borderId="0" xfId="0" applyNumberFormat="1" applyFont="1" applyFill="1" applyBorder="1" applyAlignment="1">
      <alignment horizontal="center"/>
    </xf>
    <xf numFmtId="0" fontId="5" fillId="22" borderId="0" xfId="0" applyFont="1" applyFill="1" applyBorder="1" applyAlignment="1">
      <alignment horizontal="center"/>
    </xf>
    <xf numFmtId="0" fontId="4" fillId="22" borderId="0" xfId="0" quotePrefix="1" applyFont="1" applyFill="1" applyBorder="1" applyAlignment="1">
      <alignment horizontal="center"/>
    </xf>
    <xf numFmtId="0" fontId="5" fillId="22" borderId="0" xfId="0" applyFont="1" applyFill="1" applyBorder="1"/>
    <xf numFmtId="0" fontId="5" fillId="22" borderId="0" xfId="0" applyFont="1" applyFill="1" applyAlignment="1">
      <alignment horizontal="center"/>
    </xf>
    <xf numFmtId="0" fontId="4" fillId="22" borderId="2" xfId="0" applyNumberFormat="1" applyFont="1" applyFill="1" applyBorder="1" applyAlignment="1">
      <alignment horizontal="center"/>
    </xf>
    <xf numFmtId="0" fontId="5" fillId="22" borderId="5" xfId="0" applyFont="1" applyFill="1" applyBorder="1" applyAlignment="1">
      <alignment horizontal="center"/>
    </xf>
    <xf numFmtId="0" fontId="4" fillId="22" borderId="3" xfId="0" applyNumberFormat="1" applyFont="1" applyFill="1" applyBorder="1" applyAlignment="1">
      <alignment horizontal="center"/>
    </xf>
    <xf numFmtId="0" fontId="0" fillId="22" borderId="0" xfId="0" applyFill="1" applyBorder="1"/>
    <xf numFmtId="0" fontId="4" fillId="22" borderId="0" xfId="0" applyFont="1" applyFill="1" applyBorder="1" applyAlignment="1">
      <alignment horizontal="center"/>
    </xf>
    <xf numFmtId="0" fontId="4" fillId="22" borderId="4" xfId="0" applyNumberFormat="1" applyFont="1" applyFill="1" applyBorder="1" applyAlignment="1">
      <alignment horizontal="center"/>
    </xf>
    <xf numFmtId="0" fontId="6" fillId="18" borderId="0" xfId="0" applyFont="1" applyFill="1" applyBorder="1" applyAlignment="1"/>
    <xf numFmtId="164" fontId="0" fillId="18" borderId="0" xfId="0" applyNumberFormat="1" applyFill="1" applyBorder="1"/>
    <xf numFmtId="164" fontId="0" fillId="18" borderId="0" xfId="0" applyNumberFormat="1" applyFill="1" applyBorder="1" applyAlignment="1">
      <alignment horizontal="center"/>
    </xf>
    <xf numFmtId="0" fontId="4" fillId="18" borderId="0" xfId="0" applyNumberFormat="1" applyFont="1" applyFill="1" applyBorder="1" applyAlignment="1">
      <alignment horizontal="center"/>
    </xf>
    <xf numFmtId="0" fontId="5" fillId="18" borderId="0" xfId="0" applyFont="1" applyFill="1" applyBorder="1" applyAlignment="1">
      <alignment horizontal="center"/>
    </xf>
    <xf numFmtId="0" fontId="4" fillId="18" borderId="0" xfId="0" quotePrefix="1" applyFont="1" applyFill="1" applyBorder="1" applyAlignment="1">
      <alignment horizontal="center"/>
    </xf>
    <xf numFmtId="0" fontId="5" fillId="18" borderId="0" xfId="0" applyFont="1" applyFill="1" applyBorder="1"/>
    <xf numFmtId="0" fontId="5" fillId="18" borderId="0" xfId="0" applyFont="1" applyFill="1" applyAlignment="1">
      <alignment horizontal="center"/>
    </xf>
    <xf numFmtId="0" fontId="4" fillId="18" borderId="2" xfId="0" applyNumberFormat="1" applyFont="1" applyFill="1" applyBorder="1" applyAlignment="1">
      <alignment horizontal="center"/>
    </xf>
    <xf numFmtId="0" fontId="4" fillId="18" borderId="3" xfId="0" applyNumberFormat="1" applyFont="1" applyFill="1" applyBorder="1" applyAlignment="1">
      <alignment horizontal="center"/>
    </xf>
    <xf numFmtId="0" fontId="4" fillId="18" borderId="0" xfId="0" applyFont="1" applyFill="1" applyBorder="1" applyAlignment="1">
      <alignment horizontal="center"/>
    </xf>
    <xf numFmtId="0" fontId="4" fillId="18" borderId="4" xfId="0" applyNumberFormat="1" applyFont="1" applyFill="1" applyBorder="1" applyAlignment="1">
      <alignment horizontal="center"/>
    </xf>
    <xf numFmtId="0" fontId="5" fillId="4" borderId="0" xfId="0" applyFont="1" applyFill="1" applyBorder="1" applyAlignment="1">
      <alignment horizontal="center"/>
    </xf>
    <xf numFmtId="0" fontId="5" fillId="9" borderId="0" xfId="0" applyFont="1" applyFill="1" applyBorder="1" applyAlignment="1">
      <alignment horizontal="center"/>
    </xf>
    <xf numFmtId="0" fontId="5" fillId="7" borderId="0" xfId="0" applyFont="1" applyFill="1" applyBorder="1" applyAlignment="1">
      <alignment horizontal="center"/>
    </xf>
    <xf numFmtId="0" fontId="5" fillId="6" borderId="0" xfId="0" applyFont="1" applyFill="1" applyBorder="1" applyAlignment="1">
      <alignment horizontal="center"/>
    </xf>
    <xf numFmtId="0" fontId="4" fillId="18" borderId="5" xfId="0" applyFont="1" applyFill="1" applyBorder="1" applyAlignment="1">
      <alignment horizontal="center" vertical="center" wrapText="1"/>
    </xf>
    <xf numFmtId="0" fontId="4" fillId="18" borderId="3" xfId="0" applyFont="1" applyFill="1" applyBorder="1" applyAlignment="1">
      <alignment horizontal="center"/>
    </xf>
    <xf numFmtId="164" fontId="4" fillId="18" borderId="3" xfId="0" applyNumberFormat="1" applyFont="1" applyFill="1" applyBorder="1" applyAlignment="1">
      <alignment horizontal="center"/>
    </xf>
    <xf numFmtId="0" fontId="4" fillId="22" borderId="5" xfId="0" applyFont="1" applyFill="1" applyBorder="1" applyAlignment="1">
      <alignment horizontal="center" vertical="center" wrapText="1"/>
    </xf>
    <xf numFmtId="0" fontId="4" fillId="22" borderId="3" xfId="0" applyFont="1" applyFill="1" applyBorder="1" applyAlignment="1">
      <alignment horizontal="center"/>
    </xf>
    <xf numFmtId="164" fontId="4" fillId="22" borderId="3" xfId="0" applyNumberFormat="1" applyFont="1" applyFill="1" applyBorder="1" applyAlignment="1">
      <alignment horizontal="center"/>
    </xf>
    <xf numFmtId="49" fontId="4" fillId="10" borderId="3" xfId="0" applyNumberFormat="1" applyFont="1" applyFill="1" applyBorder="1" applyAlignment="1">
      <alignment horizontal="center"/>
    </xf>
    <xf numFmtId="0" fontId="4" fillId="21" borderId="5" xfId="0" applyFont="1" applyFill="1" applyBorder="1" applyAlignment="1">
      <alignment horizontal="center" vertical="center" wrapText="1"/>
    </xf>
    <xf numFmtId="0" fontId="4" fillId="21" borderId="3" xfId="0" applyFont="1" applyFill="1" applyBorder="1" applyAlignment="1">
      <alignment horizontal="center"/>
    </xf>
    <xf numFmtId="164" fontId="4" fillId="21" borderId="3" xfId="0" applyNumberFormat="1" applyFont="1" applyFill="1" applyBorder="1" applyAlignment="1">
      <alignment horizontal="center"/>
    </xf>
    <xf numFmtId="0" fontId="4" fillId="20" borderId="5" xfId="0" applyFont="1" applyFill="1" applyBorder="1" applyAlignment="1">
      <alignment horizontal="center" vertical="center" wrapText="1"/>
    </xf>
    <xf numFmtId="0" fontId="4" fillId="20" borderId="3" xfId="0" applyFont="1" applyFill="1" applyBorder="1" applyAlignment="1">
      <alignment horizontal="center"/>
    </xf>
    <xf numFmtId="164" fontId="4" fillId="20" borderId="3" xfId="0" applyNumberFormat="1" applyFont="1" applyFill="1" applyBorder="1" applyAlignment="1">
      <alignment horizontal="center"/>
    </xf>
    <xf numFmtId="0" fontId="4" fillId="18" borderId="13" xfId="0" applyFont="1" applyFill="1" applyBorder="1" applyAlignment="1">
      <alignment horizontal="center" vertical="center"/>
    </xf>
    <xf numFmtId="0" fontId="4" fillId="22" borderId="13" xfId="0" applyFont="1" applyFill="1" applyBorder="1" applyAlignment="1">
      <alignment horizontal="center" vertical="center"/>
    </xf>
    <xf numFmtId="0" fontId="4" fillId="19" borderId="13" xfId="0" applyFont="1" applyFill="1" applyBorder="1" applyAlignment="1">
      <alignment horizontal="center" vertical="center"/>
    </xf>
    <xf numFmtId="0" fontId="4" fillId="21" borderId="13" xfId="0" applyFont="1" applyFill="1" applyBorder="1" applyAlignment="1">
      <alignment horizontal="center" vertical="center"/>
    </xf>
    <xf numFmtId="0" fontId="4" fillId="20" borderId="13" xfId="0" applyFont="1" applyFill="1" applyBorder="1" applyAlignment="1">
      <alignment horizontal="center" vertical="center"/>
    </xf>
    <xf numFmtId="0" fontId="5" fillId="10" borderId="5" xfId="0" applyFont="1" applyFill="1" applyBorder="1" applyAlignment="1">
      <alignment horizontal="center"/>
    </xf>
    <xf numFmtId="0" fontId="5" fillId="18" borderId="5" xfId="0" applyFont="1" applyFill="1" applyBorder="1" applyAlignment="1">
      <alignment horizontal="center"/>
    </xf>
    <xf numFmtId="164" fontId="0" fillId="12" borderId="0" xfId="0" applyNumberFormat="1" applyFill="1" applyBorder="1" applyAlignment="1">
      <alignment horizontal="center"/>
    </xf>
    <xf numFmtId="0" fontId="4" fillId="12" borderId="0" xfId="0" applyNumberFormat="1" applyFont="1" applyFill="1" applyBorder="1" applyAlignment="1">
      <alignment horizontal="center"/>
    </xf>
    <xf numFmtId="0" fontId="5" fillId="12" borderId="5" xfId="0" applyFont="1" applyFill="1" applyBorder="1" applyAlignment="1">
      <alignment horizontal="center"/>
    </xf>
    <xf numFmtId="164" fontId="0" fillId="4" borderId="0" xfId="0" applyNumberFormat="1" applyFill="1" applyBorder="1" applyAlignment="1">
      <alignment horizontal="center"/>
    </xf>
    <xf numFmtId="0" fontId="4" fillId="4" borderId="0" xfId="0" applyNumberFormat="1" applyFont="1" applyFill="1" applyBorder="1" applyAlignment="1">
      <alignment horizontal="center"/>
    </xf>
    <xf numFmtId="164" fontId="0" fillId="9" borderId="0" xfId="0" applyNumberFormat="1" applyFill="1" applyBorder="1" applyAlignment="1">
      <alignment horizontal="center"/>
    </xf>
    <xf numFmtId="0" fontId="4" fillId="9" borderId="0" xfId="0" applyNumberFormat="1" applyFont="1" applyFill="1" applyBorder="1" applyAlignment="1">
      <alignment horizontal="center"/>
    </xf>
    <xf numFmtId="0" fontId="4" fillId="7" borderId="0" xfId="0" applyNumberFormat="1" applyFont="1" applyFill="1" applyBorder="1" applyAlignment="1">
      <alignment horizontal="center"/>
    </xf>
    <xf numFmtId="0" fontId="0" fillId="7" borderId="0" xfId="0" applyFill="1" applyBorder="1" applyAlignment="1">
      <alignment horizontal="center"/>
    </xf>
    <xf numFmtId="0" fontId="4" fillId="6" borderId="0" xfId="0" applyNumberFormat="1" applyFont="1" applyFill="1" applyBorder="1" applyAlignment="1">
      <alignment horizontal="center"/>
    </xf>
    <xf numFmtId="0" fontId="0" fillId="6" borderId="0" xfId="0" applyFill="1" applyBorder="1" applyAlignment="1">
      <alignment horizontal="center"/>
    </xf>
    <xf numFmtId="49" fontId="0" fillId="6" borderId="0" xfId="0" applyNumberFormat="1" applyFill="1" applyBorder="1" applyAlignment="1">
      <alignment horizontal="center"/>
    </xf>
    <xf numFmtId="0" fontId="14" fillId="6" borderId="0" xfId="0" applyFont="1" applyFill="1" applyBorder="1" applyAlignment="1">
      <alignment horizontal="center"/>
    </xf>
    <xf numFmtId="165" fontId="5" fillId="0" borderId="8" xfId="0" applyNumberFormat="1" applyFont="1" applyBorder="1" applyAlignment="1">
      <alignment horizontal="center"/>
    </xf>
    <xf numFmtId="2" fontId="0" fillId="0" borderId="8" xfId="0" applyNumberFormat="1" applyBorder="1" applyAlignment="1">
      <alignment horizontal="center"/>
    </xf>
    <xf numFmtId="0" fontId="0" fillId="0" borderId="9" xfId="0" applyBorder="1" applyAlignment="1">
      <alignment horizontal="center"/>
    </xf>
    <xf numFmtId="0" fontId="0" fillId="4" borderId="7" xfId="0" applyFill="1" applyBorder="1" applyAlignment="1">
      <alignment horizontal="center"/>
    </xf>
    <xf numFmtId="0" fontId="0" fillId="4" borderId="5" xfId="0" applyFill="1" applyBorder="1" applyAlignment="1">
      <alignment horizontal="center"/>
    </xf>
    <xf numFmtId="0" fontId="0" fillId="4" borderId="11" xfId="0" applyFill="1" applyBorder="1" applyAlignment="1">
      <alignment horizontal="center"/>
    </xf>
    <xf numFmtId="165" fontId="5" fillId="0" borderId="0" xfId="0" applyNumberFormat="1" applyFont="1" applyBorder="1" applyAlignment="1">
      <alignment horizontal="center"/>
    </xf>
    <xf numFmtId="0" fontId="0" fillId="0" borderId="6" xfId="0" applyBorder="1" applyAlignment="1">
      <alignment horizontal="center"/>
    </xf>
    <xf numFmtId="165" fontId="5" fillId="0" borderId="1" xfId="0" applyNumberFormat="1" applyFont="1" applyBorder="1" applyAlignment="1">
      <alignment horizontal="center"/>
    </xf>
    <xf numFmtId="2" fontId="0" fillId="0" borderId="1" xfId="0" applyNumberFormat="1" applyBorder="1" applyAlignment="1">
      <alignment horizontal="center"/>
    </xf>
    <xf numFmtId="0" fontId="0" fillId="0" borderId="10" xfId="0" applyBorder="1" applyAlignment="1">
      <alignment horizontal="center"/>
    </xf>
    <xf numFmtId="164" fontId="0" fillId="0" borderId="8" xfId="0" applyNumberFormat="1" applyBorder="1"/>
    <xf numFmtId="164" fontId="0" fillId="0" borderId="0" xfId="0" applyNumberFormat="1" applyBorder="1"/>
    <xf numFmtId="164" fontId="0" fillId="0" borderId="8" xfId="0" applyNumberFormat="1" applyBorder="1" applyAlignment="1">
      <alignment horizontal="center"/>
    </xf>
    <xf numFmtId="0" fontId="4" fillId="3" borderId="7" xfId="0" applyFont="1" applyFill="1" applyBorder="1" applyAlignment="1">
      <alignment horizontal="center" vertical="center" wrapText="1"/>
    </xf>
    <xf numFmtId="0" fontId="4" fillId="3" borderId="8" xfId="0" applyFont="1" applyFill="1" applyBorder="1" applyAlignment="1">
      <alignment horizontal="left" vertical="center"/>
    </xf>
    <xf numFmtId="0" fontId="4" fillId="3" borderId="8" xfId="0" applyFont="1" applyFill="1" applyBorder="1" applyAlignment="1">
      <alignment horizontal="center" vertical="center"/>
    </xf>
    <xf numFmtId="164" fontId="4" fillId="3" borderId="8" xfId="0" applyNumberFormat="1"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6" borderId="8" xfId="0" applyFont="1" applyFill="1" applyBorder="1" applyAlignment="1">
      <alignment horizontal="center" vertical="center"/>
    </xf>
    <xf numFmtId="0" fontId="4" fillId="7" borderId="8" xfId="0" applyFont="1" applyFill="1" applyBorder="1" applyAlignment="1">
      <alignment horizontal="center" vertical="center"/>
    </xf>
    <xf numFmtId="0" fontId="4" fillId="9" borderId="8" xfId="0" applyFont="1" applyFill="1" applyBorder="1" applyAlignment="1">
      <alignment horizontal="center" vertical="center"/>
    </xf>
    <xf numFmtId="0" fontId="4" fillId="4" borderId="8" xfId="0" applyFont="1" applyFill="1" applyBorder="1" applyAlignment="1">
      <alignment horizontal="center" vertical="center"/>
    </xf>
    <xf numFmtId="0" fontId="4" fillId="12" borderId="8" xfId="0" applyFont="1" applyFill="1" applyBorder="1" applyAlignment="1">
      <alignment horizontal="center" vertical="center"/>
    </xf>
    <xf numFmtId="0" fontId="4" fillId="18" borderId="8" xfId="0" applyFont="1" applyFill="1" applyBorder="1" applyAlignment="1">
      <alignment horizontal="center" vertical="center"/>
    </xf>
    <xf numFmtId="0" fontId="4" fillId="22" borderId="8" xfId="0" applyFont="1" applyFill="1" applyBorder="1" applyAlignment="1">
      <alignment horizontal="center" vertical="center"/>
    </xf>
    <xf numFmtId="0" fontId="4" fillId="21" borderId="8" xfId="0" applyFont="1" applyFill="1" applyBorder="1" applyAlignment="1">
      <alignment horizontal="center" vertical="center"/>
    </xf>
    <xf numFmtId="0" fontId="4" fillId="20" borderId="8" xfId="0" applyFont="1" applyFill="1" applyBorder="1" applyAlignment="1">
      <alignment horizontal="center" vertical="center"/>
    </xf>
    <xf numFmtId="0" fontId="4" fillId="10" borderId="8" xfId="0" applyFont="1" applyFill="1" applyBorder="1" applyAlignment="1">
      <alignment horizontal="center" vertical="center"/>
    </xf>
    <xf numFmtId="0" fontId="4" fillId="19" borderId="8" xfId="0" applyFont="1" applyFill="1" applyBorder="1" applyAlignment="1">
      <alignment horizontal="center" vertical="center"/>
    </xf>
    <xf numFmtId="0" fontId="4" fillId="5" borderId="8" xfId="0" applyFont="1" applyFill="1" applyBorder="1" applyAlignment="1">
      <alignment horizontal="center" vertical="center"/>
    </xf>
    <xf numFmtId="0" fontId="4" fillId="8" borderId="9" xfId="0" applyFont="1" applyFill="1" applyBorder="1" applyAlignment="1">
      <alignment horizontal="center" vertical="center"/>
    </xf>
    <xf numFmtId="0" fontId="0" fillId="0" borderId="0" xfId="0" applyAlignment="1">
      <alignment horizontal="left"/>
    </xf>
    <xf numFmtId="49" fontId="4" fillId="0" borderId="0" xfId="0" applyNumberFormat="1" applyFont="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4" fillId="8" borderId="8" xfId="0" applyFont="1" applyFill="1" applyBorder="1" applyAlignment="1">
      <alignment horizontal="center"/>
    </xf>
    <xf numFmtId="164" fontId="4" fillId="8" borderId="9" xfId="0" applyNumberFormat="1" applyFont="1" applyFill="1" applyBorder="1" applyAlignment="1">
      <alignment horizontal="center"/>
    </xf>
    <xf numFmtId="49" fontId="0" fillId="0" borderId="0" xfId="0" applyNumberFormat="1" applyAlignment="1">
      <alignment horizontal="center"/>
    </xf>
    <xf numFmtId="0" fontId="5" fillId="0" borderId="0" xfId="0" applyFont="1" applyAlignment="1">
      <alignment horizontal="center"/>
    </xf>
    <xf numFmtId="0" fontId="5" fillId="0" borderId="6" xfId="0" applyFont="1" applyBorder="1" applyAlignment="1">
      <alignment horizontal="center"/>
    </xf>
    <xf numFmtId="165" fontId="5" fillId="0" borderId="0" xfId="0" applyNumberFormat="1" applyFont="1" applyAlignment="1">
      <alignment horizontal="center"/>
    </xf>
    <xf numFmtId="0" fontId="0" fillId="13" borderId="0" xfId="0" applyFill="1" applyAlignment="1">
      <alignment horizontal="center"/>
    </xf>
    <xf numFmtId="0" fontId="4" fillId="5" borderId="0" xfId="0" applyFont="1" applyFill="1" applyAlignment="1">
      <alignment horizontal="center"/>
    </xf>
    <xf numFmtId="164" fontId="4" fillId="5" borderId="6" xfId="0" applyNumberFormat="1" applyFont="1" applyFill="1" applyBorder="1" applyAlignment="1">
      <alignment horizontal="center"/>
    </xf>
    <xf numFmtId="0" fontId="4" fillId="20" borderId="0" xfId="0" applyFont="1" applyFill="1" applyAlignment="1">
      <alignment horizontal="center"/>
    </xf>
    <xf numFmtId="164" fontId="4" fillId="20" borderId="6" xfId="0" applyNumberFormat="1" applyFont="1" applyFill="1" applyBorder="1" applyAlignment="1">
      <alignment horizontal="center"/>
    </xf>
    <xf numFmtId="0" fontId="4" fillId="21" borderId="0" xfId="0" applyFont="1" applyFill="1" applyAlignment="1">
      <alignment horizontal="center"/>
    </xf>
    <xf numFmtId="164" fontId="4" fillId="21" borderId="6" xfId="0" applyNumberFormat="1" applyFont="1" applyFill="1" applyBorder="1" applyAlignment="1">
      <alignment horizontal="center"/>
    </xf>
    <xf numFmtId="0" fontId="4" fillId="11" borderId="0" xfId="0" applyFont="1" applyFill="1" applyAlignment="1">
      <alignment horizontal="center"/>
    </xf>
    <xf numFmtId="164" fontId="4" fillId="11" borderId="6" xfId="0" applyNumberFormat="1" applyFont="1" applyFill="1" applyBorder="1" applyAlignment="1">
      <alignment horizontal="center"/>
    </xf>
    <xf numFmtId="0" fontId="4" fillId="10" borderId="0" xfId="0" applyFont="1" applyFill="1" applyAlignment="1">
      <alignment horizontal="center"/>
    </xf>
    <xf numFmtId="164" fontId="4" fillId="10" borderId="6" xfId="0" applyNumberFormat="1" applyFont="1" applyFill="1" applyBorder="1" applyAlignment="1">
      <alignment horizontal="center"/>
    </xf>
    <xf numFmtId="0" fontId="4" fillId="22" borderId="0" xfId="0" applyFont="1" applyFill="1" applyAlignment="1">
      <alignment horizontal="center"/>
    </xf>
    <xf numFmtId="164" fontId="4" fillId="22" borderId="6" xfId="0" applyNumberFormat="1" applyFont="1" applyFill="1" applyBorder="1" applyAlignment="1">
      <alignment horizontal="center"/>
    </xf>
    <xf numFmtId="0" fontId="4" fillId="18" borderId="0" xfId="0" applyFont="1" applyFill="1" applyAlignment="1">
      <alignment horizontal="center"/>
    </xf>
    <xf numFmtId="164" fontId="4" fillId="18" borderId="6" xfId="0" applyNumberFormat="1" applyFont="1" applyFill="1" applyBorder="1" applyAlignment="1">
      <alignment horizontal="center"/>
    </xf>
    <xf numFmtId="0" fontId="4" fillId="12" borderId="0" xfId="0" applyFont="1" applyFill="1" applyAlignment="1">
      <alignment horizontal="center"/>
    </xf>
    <xf numFmtId="164" fontId="4" fillId="12" borderId="6" xfId="0" applyNumberFormat="1" applyFont="1" applyFill="1" applyBorder="1" applyAlignment="1">
      <alignment horizontal="center"/>
    </xf>
    <xf numFmtId="0" fontId="4" fillId="4" borderId="0" xfId="0" applyFont="1" applyFill="1" applyAlignment="1">
      <alignment horizontal="center"/>
    </xf>
    <xf numFmtId="164" fontId="4" fillId="4" borderId="6" xfId="0" applyNumberFormat="1" applyFont="1" applyFill="1" applyBorder="1" applyAlignment="1">
      <alignment horizontal="center"/>
    </xf>
    <xf numFmtId="0" fontId="4" fillId="9" borderId="0" xfId="0" applyFont="1" applyFill="1" applyAlignment="1">
      <alignment horizontal="center"/>
    </xf>
    <xf numFmtId="164" fontId="4" fillId="9" borderId="6" xfId="0" applyNumberFormat="1" applyFont="1" applyFill="1" applyBorder="1" applyAlignment="1">
      <alignment horizontal="center"/>
    </xf>
    <xf numFmtId="164" fontId="4" fillId="7" borderId="6" xfId="0" applyNumberFormat="1" applyFont="1" applyFill="1" applyBorder="1" applyAlignment="1">
      <alignment horizontal="center"/>
    </xf>
    <xf numFmtId="0" fontId="5" fillId="17" borderId="0" xfId="0" applyFont="1" applyFill="1" applyAlignment="1">
      <alignment horizontal="center"/>
    </xf>
    <xf numFmtId="0" fontId="5" fillId="17" borderId="6" xfId="0" applyFont="1" applyFill="1" applyBorder="1" applyAlignment="1">
      <alignment horizontal="center"/>
    </xf>
    <xf numFmtId="0" fontId="4" fillId="6" borderId="1" xfId="0" applyFont="1" applyFill="1" applyBorder="1" applyAlignment="1">
      <alignment horizontal="center"/>
    </xf>
    <xf numFmtId="164" fontId="4" fillId="6" borderId="10" xfId="0" applyNumberFormat="1" applyFont="1" applyFill="1" applyBorder="1" applyAlignment="1">
      <alignment horizontal="center"/>
    </xf>
    <xf numFmtId="0" fontId="0" fillId="0" borderId="1" xfId="0" applyBorder="1" applyAlignment="1">
      <alignment horizontal="left"/>
    </xf>
    <xf numFmtId="49" fontId="0" fillId="0" borderId="1" xfId="0" applyNumberFormat="1" applyBorder="1" applyAlignment="1">
      <alignment horizontal="center"/>
    </xf>
    <xf numFmtId="0" fontId="5" fillId="0" borderId="1" xfId="0" applyFont="1" applyBorder="1" applyAlignment="1">
      <alignment horizontal="center"/>
    </xf>
    <xf numFmtId="0" fontId="5" fillId="0" borderId="10" xfId="0" applyFont="1" applyBorder="1" applyAlignment="1">
      <alignment horizontal="center"/>
    </xf>
    <xf numFmtId="0" fontId="8" fillId="0" borderId="0" xfId="0" applyFont="1" applyAlignment="1">
      <alignment horizontal="center" vertical="center"/>
    </xf>
    <xf numFmtId="0" fontId="8" fillId="0" borderId="11" xfId="0" applyFont="1" applyBorder="1" applyAlignment="1">
      <alignment horizontal="center" vertical="center"/>
    </xf>
    <xf numFmtId="1" fontId="8" fillId="0" borderId="0" xfId="0" applyNumberFormat="1" applyFont="1" applyAlignment="1">
      <alignment horizontal="center"/>
    </xf>
    <xf numFmtId="0" fontId="4" fillId="0" borderId="0" xfId="0" applyFont="1" applyAlignment="1">
      <alignment horizontal="left"/>
    </xf>
    <xf numFmtId="0" fontId="4" fillId="0" borderId="0" xfId="0" applyFont="1" applyAlignment="1">
      <alignment horizontal="center"/>
    </xf>
    <xf numFmtId="0" fontId="4" fillId="0" borderId="0" xfId="0" applyFont="1"/>
    <xf numFmtId="0" fontId="5" fillId="0" borderId="11" xfId="0" applyFont="1" applyFill="1" applyBorder="1"/>
    <xf numFmtId="0" fontId="5" fillId="0" borderId="1" xfId="0" applyFont="1" applyFill="1" applyBorder="1"/>
    <xf numFmtId="0" fontId="5" fillId="0" borderId="1" xfId="0" applyFont="1" applyFill="1" applyBorder="1" applyAlignment="1">
      <alignment horizontal="center"/>
    </xf>
    <xf numFmtId="0" fontId="5" fillId="0" borderId="0" xfId="0" applyFont="1" applyFill="1" applyAlignment="1">
      <alignment horizontal="center"/>
    </xf>
    <xf numFmtId="49" fontId="0" fillId="0" borderId="0" xfId="0" applyNumberFormat="1"/>
    <xf numFmtId="49" fontId="4" fillId="0" borderId="0" xfId="0" applyNumberFormat="1" applyFont="1"/>
    <xf numFmtId="0" fontId="4" fillId="15" borderId="7" xfId="0" applyNumberFormat="1" applyFont="1" applyFill="1" applyBorder="1" applyAlignment="1">
      <alignment horizontal="center"/>
    </xf>
    <xf numFmtId="0" fontId="4" fillId="15" borderId="5" xfId="0" applyNumberFormat="1" applyFont="1" applyFill="1" applyBorder="1" applyAlignment="1">
      <alignment horizontal="center"/>
    </xf>
    <xf numFmtId="0" fontId="4" fillId="15" borderId="11" xfId="0" applyNumberFormat="1"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15" xfId="0" applyFont="1" applyFill="1" applyBorder="1" applyAlignment="1">
      <alignment horizontal="center"/>
    </xf>
    <xf numFmtId="0" fontId="5" fillId="0" borderId="23"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5" fillId="0" borderId="26" xfId="0" applyFont="1" applyFill="1" applyBorder="1" applyAlignment="1">
      <alignment horizontal="center"/>
    </xf>
    <xf numFmtId="0" fontId="0" fillId="0" borderId="20" xfId="0" applyBorder="1" applyAlignment="1">
      <alignment horizontal="center"/>
    </xf>
    <xf numFmtId="165" fontId="5" fillId="0" borderId="21" xfId="0" applyNumberFormat="1" applyFont="1" applyBorder="1" applyAlignment="1">
      <alignment horizontal="center"/>
    </xf>
    <xf numFmtId="2" fontId="0" fillId="0" borderId="21" xfId="0" applyNumberFormat="1" applyBorder="1" applyAlignment="1">
      <alignment horizontal="center"/>
    </xf>
    <xf numFmtId="0" fontId="0" fillId="0" borderId="22" xfId="0" applyBorder="1" applyAlignment="1">
      <alignment horizontal="center"/>
    </xf>
    <xf numFmtId="0" fontId="0" fillId="0" borderId="15"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165" fontId="5" fillId="0" borderId="25" xfId="0" applyNumberFormat="1" applyFont="1" applyBorder="1" applyAlignment="1">
      <alignment horizontal="center"/>
    </xf>
    <xf numFmtId="2" fontId="0" fillId="0" borderId="25" xfId="0" applyNumberFormat="1" applyBorder="1" applyAlignment="1">
      <alignment horizontal="center"/>
    </xf>
    <xf numFmtId="0" fontId="0" fillId="0" borderId="26" xfId="0" applyBorder="1" applyAlignment="1">
      <alignment horizontal="center"/>
    </xf>
    <xf numFmtId="0" fontId="3" fillId="2" borderId="16" xfId="0" applyFont="1" applyFill="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4" fillId="0" borderId="0" xfId="0" applyFont="1" applyAlignment="1">
      <alignment horizontal="center" vertical="center"/>
    </xf>
    <xf numFmtId="0" fontId="5" fillId="0" borderId="0" xfId="0" applyFont="1" applyAlignment="1">
      <alignment horizontal="left" vertical="top" wrapText="1"/>
    </xf>
    <xf numFmtId="0" fontId="5" fillId="14" borderId="9" xfId="0" applyFont="1" applyFill="1" applyBorder="1" applyAlignment="1">
      <alignment horizontal="center" vertical="center"/>
    </xf>
    <xf numFmtId="0" fontId="5" fillId="14" borderId="10" xfId="0" applyFont="1" applyFill="1" applyBorder="1" applyAlignment="1">
      <alignment horizontal="center" vertical="center"/>
    </xf>
  </cellXfs>
  <cellStyles count="4">
    <cellStyle name="Hyperlink" xfId="1" builtinId="8"/>
    <cellStyle name="Normal" xfId="0" builtinId="0"/>
    <cellStyle name="Normal 2 2" xfId="2" xr:uid="{00000000-0005-0000-0000-000002000000}"/>
    <cellStyle name="Normal 3" xfId="3" xr:uid="{00000000-0005-0000-0000-000003000000}"/>
  </cellStyles>
  <dxfs count="653">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rgb="FF00B050"/>
        </patternFill>
      </fill>
    </dxf>
    <dxf>
      <fill>
        <patternFill>
          <bgColor rgb="FF92D050"/>
        </patternFill>
      </fill>
    </dxf>
    <dxf>
      <fill>
        <patternFill>
          <bgColor theme="6" tint="0.59996337778862885"/>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iarc%20and%20MX5\Championship-2017-R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iarc%20and%20MX5\MX5%20Championship%202018%20R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X5%20Championship%202021%20R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0" refreshError="1"/>
      <sheetData sheetId="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refreshError="1"/>
      <sheetData sheetId="3" refreshError="1"/>
      <sheetData sheetId="4" refreshError="1"/>
      <sheetData sheetId="5" refreshError="1"/>
      <sheetData sheetId="6">
        <row r="2">
          <cell r="AE2" t="str">
            <v>SNA</v>
          </cell>
        </row>
      </sheetData>
      <sheetData sheetId="7" refreshError="1"/>
      <sheetData sheetId="8" refreshError="1"/>
      <sheetData sheetId="9">
        <row r="2">
          <cell r="AE2" t="str">
            <v>SNA</v>
          </cell>
        </row>
      </sheetData>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PI"/>
      <sheetName val="Rd2 Winton"/>
      <sheetName val="Rd3 Winton IC"/>
      <sheetName val="Rd4 Sandown"/>
      <sheetName val="Rd5 Winton"/>
      <sheetName val="Rd6 PI"/>
      <sheetName val="Rd7 Winton"/>
      <sheetName val="Rd8 Sandown"/>
      <sheetName val="Rd9 TourOfTassie"/>
      <sheetName val="Rd10 PI"/>
      <sheetName val="Championship Scoring"/>
    </sheetNames>
    <sheetDataSet>
      <sheetData sheetId="0"/>
      <sheetData sheetId="1">
        <row r="2">
          <cell r="AE2" t="str">
            <v>SNA</v>
          </cell>
          <cell r="AF2" t="str">
            <v>Robert Downes</v>
          </cell>
          <cell r="AG2">
            <v>1.4273495370370371E-3</v>
          </cell>
        </row>
        <row r="3">
          <cell r="AE3" t="str">
            <v>SNB</v>
          </cell>
          <cell r="AF3" t="str">
            <v>Gareth Pedley</v>
          </cell>
          <cell r="AG3" t="str">
            <v>2:02.8897</v>
          </cell>
        </row>
        <row r="4">
          <cell r="AE4" t="str">
            <v>SNC</v>
          </cell>
          <cell r="AF4" t="str">
            <v>Alan Conrad</v>
          </cell>
          <cell r="AG4">
            <v>1.3765625000000002E-3</v>
          </cell>
        </row>
        <row r="5">
          <cell r="AE5" t="str">
            <v>SND</v>
          </cell>
          <cell r="AF5" t="str">
            <v>Randy Stagno Navarra</v>
          </cell>
          <cell r="AG5">
            <v>1.3754282407407406E-3</v>
          </cell>
        </row>
        <row r="6">
          <cell r="AE6" t="str">
            <v>NAC</v>
          </cell>
          <cell r="AF6" t="str">
            <v>Robert Downes</v>
          </cell>
          <cell r="AG6">
            <v>1.4134722222222222E-3</v>
          </cell>
        </row>
        <row r="7">
          <cell r="AE7" t="str">
            <v>NBC</v>
          </cell>
          <cell r="AF7" t="str">
            <v>Max Lloyd</v>
          </cell>
          <cell r="AG7" t="str">
            <v>2:00.5817</v>
          </cell>
        </row>
        <row r="8">
          <cell r="AE8" t="str">
            <v>ABMOD</v>
          </cell>
          <cell r="AF8" t="str">
            <v>Gavin Newman</v>
          </cell>
          <cell r="AG8" t="str">
            <v>1:57.6877</v>
          </cell>
        </row>
        <row r="9">
          <cell r="AE9" t="str">
            <v>CDMOD</v>
          </cell>
          <cell r="AF9" t="str">
            <v>Randy Stagno Navarra</v>
          </cell>
          <cell r="AG9" t="str">
            <v>1:55.6312</v>
          </cell>
        </row>
        <row r="10">
          <cell r="AE10" t="str">
            <v>SMOD</v>
          </cell>
          <cell r="AF10" t="str">
            <v>Russell Garner</v>
          </cell>
          <cell r="AG10">
            <v>1.2893287037037038E-3</v>
          </cell>
        </row>
        <row r="11">
          <cell r="AE11" t="str">
            <v>RES</v>
          </cell>
          <cell r="AF11" t="str">
            <v>Paul Ledwith</v>
          </cell>
          <cell r="AG11">
            <v>1.2727662037037037E-3</v>
          </cell>
        </row>
        <row r="12">
          <cell r="AE12" t="str">
            <v>OPN</v>
          </cell>
          <cell r="AF12" t="str">
            <v>David Wilken</v>
          </cell>
          <cell r="AG12">
            <v>1.2022337962962963E-3</v>
          </cell>
        </row>
      </sheetData>
      <sheetData sheetId="2"/>
      <sheetData sheetId="3"/>
      <sheetData sheetId="4"/>
      <sheetData sheetId="5"/>
      <sheetData sheetId="6"/>
      <sheetData sheetId="7"/>
      <sheetData sheetId="8"/>
      <sheetData sheetId="9"/>
      <sheetData sheetId="10"/>
      <sheetData sheetId="11">
        <row r="7">
          <cell r="A7" t="str">
            <v>Class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PI"/>
      <sheetName val="Rd2 Sandown"/>
      <sheetName val="Rd3 Wodonga"/>
      <sheetName val="Rd4 Winton"/>
      <sheetName val="Rd5 Sandown"/>
      <sheetName val="Rd6 PI"/>
      <sheetName val="Rd7 PI"/>
      <sheetName val="Championship Scoring"/>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ow r="7">
          <cell r="A7" t="str">
            <v>Class</v>
          </cell>
          <cell r="B7" t="str">
            <v>Description</v>
          </cell>
          <cell r="C7" t="str">
            <v>Code</v>
          </cell>
          <cell r="D7" t="str">
            <v>Rank</v>
          </cell>
        </row>
        <row r="8">
          <cell r="A8" t="str">
            <v>SNA</v>
          </cell>
          <cell r="B8" t="str">
            <v xml:space="preserve">Standard NA </v>
          </cell>
          <cell r="C8">
            <v>1</v>
          </cell>
          <cell r="D8">
            <v>1</v>
          </cell>
          <cell r="E8" t="str">
            <v>Equal</v>
          </cell>
        </row>
        <row r="9">
          <cell r="A9" t="str">
            <v>SNB</v>
          </cell>
          <cell r="B9" t="str">
            <v xml:space="preserve">Standard NB </v>
          </cell>
          <cell r="C9">
            <v>2</v>
          </cell>
          <cell r="D9">
            <v>1</v>
          </cell>
        </row>
        <row r="10">
          <cell r="A10" t="str">
            <v>NAC</v>
          </cell>
          <cell r="B10" t="str">
            <v xml:space="preserve">NA Clubman </v>
          </cell>
          <cell r="C10">
            <v>3</v>
          </cell>
          <cell r="D10">
            <v>2</v>
          </cell>
          <cell r="E10" t="str">
            <v>Equal</v>
          </cell>
        </row>
        <row r="11">
          <cell r="A11" t="str">
            <v>NBC</v>
          </cell>
          <cell r="B11" t="str">
            <v>NB Clubman</v>
          </cell>
          <cell r="C11">
            <v>4</v>
          </cell>
          <cell r="D11">
            <v>2</v>
          </cell>
        </row>
        <row r="12">
          <cell r="A12" t="str">
            <v>SNC</v>
          </cell>
          <cell r="B12" t="str">
            <v>Standard NC</v>
          </cell>
          <cell r="C12">
            <v>5</v>
          </cell>
          <cell r="D12">
            <v>3</v>
          </cell>
          <cell r="E12" t="str">
            <v>Equal</v>
          </cell>
        </row>
        <row r="13">
          <cell r="A13" t="str">
            <v>SND</v>
          </cell>
          <cell r="B13" t="str">
            <v>Standard ND</v>
          </cell>
          <cell r="C13">
            <v>6</v>
          </cell>
          <cell r="D13">
            <v>3</v>
          </cell>
        </row>
        <row r="14">
          <cell r="A14" t="str">
            <v>NCC</v>
          </cell>
          <cell r="B14" t="str">
            <v xml:space="preserve">NC Clubman </v>
          </cell>
          <cell r="C14">
            <v>7</v>
          </cell>
          <cell r="D14">
            <v>4</v>
          </cell>
          <cell r="E14" t="str">
            <v>Equal</v>
          </cell>
        </row>
        <row r="15">
          <cell r="A15" t="str">
            <v>NDC</v>
          </cell>
          <cell r="B15" t="str">
            <v>ND Clubman</v>
          </cell>
          <cell r="C15">
            <v>8</v>
          </cell>
          <cell r="D15">
            <v>4</v>
          </cell>
        </row>
        <row r="16">
          <cell r="A16" t="str">
            <v>ABMOD</v>
          </cell>
          <cell r="B16" t="str">
            <v>NA/NB Modified</v>
          </cell>
          <cell r="C16">
            <v>9</v>
          </cell>
          <cell r="D16">
            <v>5</v>
          </cell>
          <cell r="E16" t="str">
            <v>Equal</v>
          </cell>
        </row>
        <row r="17">
          <cell r="A17" t="str">
            <v>CDMOD</v>
          </cell>
          <cell r="B17" t="str">
            <v>NC/ND Modified</v>
          </cell>
          <cell r="C17">
            <v>10</v>
          </cell>
          <cell r="D17">
            <v>5</v>
          </cell>
        </row>
        <row r="18">
          <cell r="A18" t="str">
            <v>SMOD</v>
          </cell>
          <cell r="B18" t="str">
            <v>Super Modified</v>
          </cell>
          <cell r="C18">
            <v>11</v>
          </cell>
          <cell r="D18">
            <v>6</v>
          </cell>
        </row>
        <row r="19">
          <cell r="A19" t="str">
            <v>RES</v>
          </cell>
          <cell r="B19" t="str">
            <v>Restricted Open</v>
          </cell>
          <cell r="C19">
            <v>12</v>
          </cell>
          <cell r="D19">
            <v>7</v>
          </cell>
        </row>
        <row r="20">
          <cell r="A20" t="str">
            <v>OPN</v>
          </cell>
          <cell r="B20" t="str">
            <v>Open</v>
          </cell>
          <cell r="C20">
            <v>13</v>
          </cell>
          <cell r="D20">
            <v>8</v>
          </cell>
        </row>
        <row r="23">
          <cell r="A23" t="str">
            <v>Place</v>
          </cell>
          <cell r="B23" t="str">
            <v>Score</v>
          </cell>
        </row>
        <row r="24">
          <cell r="A24">
            <v>1</v>
          </cell>
          <cell r="B24">
            <v>100</v>
          </cell>
        </row>
        <row r="25">
          <cell r="A25">
            <v>2</v>
          </cell>
          <cell r="B25">
            <v>75</v>
          </cell>
        </row>
        <row r="26">
          <cell r="A26">
            <v>3</v>
          </cell>
          <cell r="B26">
            <v>60</v>
          </cell>
        </row>
        <row r="27">
          <cell r="A27">
            <v>4</v>
          </cell>
          <cell r="B27">
            <v>45</v>
          </cell>
        </row>
        <row r="28">
          <cell r="A28">
            <v>5</v>
          </cell>
          <cell r="B28">
            <v>30</v>
          </cell>
        </row>
        <row r="29">
          <cell r="A29">
            <v>6</v>
          </cell>
          <cell r="B29">
            <v>15</v>
          </cell>
        </row>
        <row r="30">
          <cell r="A30">
            <v>7</v>
          </cell>
          <cell r="B30">
            <v>15</v>
          </cell>
        </row>
        <row r="31">
          <cell r="A31">
            <v>8</v>
          </cell>
          <cell r="B31">
            <v>15</v>
          </cell>
        </row>
        <row r="32">
          <cell r="A32">
            <v>9</v>
          </cell>
          <cell r="B32">
            <v>15</v>
          </cell>
        </row>
        <row r="33">
          <cell r="A33">
            <v>10</v>
          </cell>
          <cell r="B33">
            <v>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41"/>
  <sheetViews>
    <sheetView tabSelected="1" zoomScale="90" zoomScaleNormal="90" workbookViewId="0">
      <pane xSplit="3" ySplit="2" topLeftCell="D3" activePane="bottomRight" state="frozen"/>
      <selection activeCell="A2" sqref="A2"/>
      <selection pane="topRight" activeCell="A2" sqref="A2"/>
      <selection pane="bottomLeft" activeCell="A2" sqref="A2"/>
      <selection pane="bottomRight" sqref="A1:P1"/>
    </sheetView>
  </sheetViews>
  <sheetFormatPr defaultColWidth="9.140625" defaultRowHeight="12.75" x14ac:dyDescent="0.2"/>
  <cols>
    <col min="1" max="1" width="7.140625" style="2" bestFit="1" customWidth="1"/>
    <col min="2" max="2" width="9.85546875" style="1" customWidth="1"/>
    <col min="3" max="3" width="18.5703125" style="1" bestFit="1" customWidth="1"/>
    <col min="4" max="4" width="8.5703125" style="8" customWidth="1"/>
    <col min="5" max="5" width="10.42578125" style="25" customWidth="1"/>
    <col min="6" max="16" width="6.7109375" style="8" customWidth="1"/>
    <col min="17" max="17" width="19.7109375" style="1" hidden="1" customWidth="1"/>
    <col min="18" max="18" width="7.140625" style="1" customWidth="1"/>
    <col min="19" max="16384" width="9.140625" style="1"/>
  </cols>
  <sheetData>
    <row r="1" spans="1:18" ht="16.5" thickBot="1" x14ac:dyDescent="0.3">
      <c r="A1" s="459" t="s">
        <v>197</v>
      </c>
      <c r="B1" s="460"/>
      <c r="C1" s="460"/>
      <c r="D1" s="460"/>
      <c r="E1" s="460"/>
      <c r="F1" s="460"/>
      <c r="G1" s="460"/>
      <c r="H1" s="460"/>
      <c r="I1" s="460"/>
      <c r="J1" s="460"/>
      <c r="K1" s="460"/>
      <c r="L1" s="460"/>
      <c r="M1" s="460"/>
      <c r="N1" s="460"/>
      <c r="O1" s="460"/>
      <c r="P1" s="461"/>
    </row>
    <row r="2" spans="1:18" s="27" customFormat="1" ht="132.75" customHeight="1" thickBot="1" x14ac:dyDescent="0.25">
      <c r="A2" s="2" t="s">
        <v>0</v>
      </c>
      <c r="B2" s="49" t="s">
        <v>1</v>
      </c>
      <c r="C2" s="49"/>
      <c r="D2" s="2" t="s">
        <v>2</v>
      </c>
      <c r="E2" s="50" t="s">
        <v>145</v>
      </c>
      <c r="F2" s="51" t="s">
        <v>137</v>
      </c>
      <c r="G2" s="51" t="s">
        <v>138</v>
      </c>
      <c r="H2" s="51" t="s">
        <v>148</v>
      </c>
      <c r="I2" s="51" t="s">
        <v>139</v>
      </c>
      <c r="J2" s="51" t="s">
        <v>146</v>
      </c>
      <c r="K2" s="51" t="s">
        <v>140</v>
      </c>
      <c r="L2" s="51" t="s">
        <v>141</v>
      </c>
      <c r="M2" s="250" t="s">
        <v>196</v>
      </c>
      <c r="N2" s="51" t="s">
        <v>142</v>
      </c>
      <c r="O2" s="51" t="s">
        <v>143</v>
      </c>
      <c r="P2" s="51" t="s">
        <v>144</v>
      </c>
      <c r="Q2" s="26"/>
      <c r="R2" s="26"/>
    </row>
    <row r="3" spans="1:18" s="5" customFormat="1" x14ac:dyDescent="0.2">
      <c r="A3" s="241">
        <v>1</v>
      </c>
      <c r="B3" s="243" t="s">
        <v>89</v>
      </c>
      <c r="C3" s="217" t="s">
        <v>90</v>
      </c>
      <c r="D3" s="218" t="s">
        <v>85</v>
      </c>
      <c r="E3" s="438">
        <f t="shared" ref="E3:E24" si="0">SUM(F3:P3) - SMALL(F3:P3,1)  - SMALL(F3:P3,2)  - SMALL(F3:P3,3)</f>
        <v>295</v>
      </c>
      <c r="F3" s="441">
        <f>IFERROR(VLOOKUP($Q3,'Rd1 PI'!$C$2:$AE$24,29,0),0)</f>
        <v>95</v>
      </c>
      <c r="G3" s="442">
        <f>IFERROR(VLOOKUP($Q3,'Rd2 Sandown'!$C$2:$AE$23,29,0),0)</f>
        <v>90</v>
      </c>
      <c r="H3" s="442">
        <f>IFERROR(VLOOKUP($Q3,'Rd3 Wodonga'!$C$2:$AE$26,29,0),0)</f>
        <v>110</v>
      </c>
      <c r="I3" s="442">
        <f>IFERROR(VLOOKUP($Q3,#REF!,27,0),0)</f>
        <v>0</v>
      </c>
      <c r="J3" s="442">
        <f>IFERROR(VLOOKUP($Q3,#REF!,27,0),0)</f>
        <v>0</v>
      </c>
      <c r="K3" s="442">
        <f>IFERROR(VLOOKUP($Q3,#REF!,27,0),0)</f>
        <v>0</v>
      </c>
      <c r="L3" s="442">
        <f>IFERROR(VLOOKUP($Q3,#REF!,27,0),0)</f>
        <v>0</v>
      </c>
      <c r="M3" s="442">
        <f>IFERROR(VLOOKUP($Q3,#REF!,27,0),0)</f>
        <v>0</v>
      </c>
      <c r="N3" s="442">
        <f>IFERROR(VLOOKUP($Q3,#REF!,27,0),0)</f>
        <v>0</v>
      </c>
      <c r="O3" s="442">
        <f>IFERROR(VLOOKUP($Q3,#REF!,27,0),0)</f>
        <v>0</v>
      </c>
      <c r="P3" s="443">
        <f>IFERROR(VLOOKUP($Q3,#REF!,27,0),0)</f>
        <v>0</v>
      </c>
      <c r="Q3" s="5" t="str">
        <f t="shared" ref="Q3:Q24" si="1">CONCATENATE(LOWER(B3)," ",LOWER(C3))</f>
        <v>hung do</v>
      </c>
    </row>
    <row r="4" spans="1:18" s="5" customFormat="1" x14ac:dyDescent="0.2">
      <c r="A4" s="242">
        <v>1</v>
      </c>
      <c r="B4" s="244" t="s">
        <v>130</v>
      </c>
      <c r="C4" s="219" t="s">
        <v>131</v>
      </c>
      <c r="D4" s="4" t="s">
        <v>40</v>
      </c>
      <c r="E4" s="439">
        <f t="shared" si="0"/>
        <v>295</v>
      </c>
      <c r="F4" s="444">
        <f>IFERROR(VLOOKUP($Q4,'Rd1 PI'!$C$2:$AE$24,29,0),0)</f>
        <v>90</v>
      </c>
      <c r="G4" s="4">
        <f>IFERROR(VLOOKUP($Q4,'Rd2 Sandown'!$C$2:$AE$23,29,0),0)</f>
        <v>95</v>
      </c>
      <c r="H4" s="4">
        <f>IFERROR(VLOOKUP($Q4,'Rd3 Wodonga'!$C$2:$AE$26,29,0),0)</f>
        <v>110</v>
      </c>
      <c r="I4" s="4">
        <f>IFERROR(VLOOKUP($Q4,#REF!,27,0),0)</f>
        <v>0</v>
      </c>
      <c r="J4" s="4">
        <f>IFERROR(VLOOKUP($Q4,#REF!,27,0),0)</f>
        <v>0</v>
      </c>
      <c r="K4" s="4">
        <f>IFERROR(VLOOKUP($Q4,#REF!,27,0),0)</f>
        <v>0</v>
      </c>
      <c r="L4" s="4">
        <f>IFERROR(VLOOKUP($Q4,#REF!,27,0),0)</f>
        <v>0</v>
      </c>
      <c r="M4" s="4">
        <f>IFERROR(VLOOKUP($Q4,#REF!,27,0),0)</f>
        <v>0</v>
      </c>
      <c r="N4" s="4">
        <f>IFERROR(VLOOKUP($Q4,#REF!,27,0),0)</f>
        <v>0</v>
      </c>
      <c r="O4" s="4">
        <f>IFERROR(VLOOKUP($Q4,#REF!,27,0),0)</f>
        <v>0</v>
      </c>
      <c r="P4" s="445">
        <f>IFERROR(VLOOKUP($Q4,#REF!,27,0),0)</f>
        <v>0</v>
      </c>
      <c r="Q4" s="5" t="str">
        <f t="shared" si="1"/>
        <v>dean hasnat</v>
      </c>
    </row>
    <row r="5" spans="1:18" s="5" customFormat="1" x14ac:dyDescent="0.2">
      <c r="A5" s="242">
        <v>1</v>
      </c>
      <c r="B5" s="244" t="s">
        <v>27</v>
      </c>
      <c r="C5" s="219" t="s">
        <v>28</v>
      </c>
      <c r="D5" s="4" t="s">
        <v>5</v>
      </c>
      <c r="E5" s="439">
        <f t="shared" si="0"/>
        <v>295</v>
      </c>
      <c r="F5" s="444">
        <f>IFERROR(VLOOKUP($Q5,'Rd1 PI'!$C$2:$AE$24,29,0),0)</f>
        <v>90</v>
      </c>
      <c r="G5" s="4">
        <f>IFERROR(VLOOKUP($Q5,'Rd2 Sandown'!$C$2:$AE$23,29,0),0)</f>
        <v>95</v>
      </c>
      <c r="H5" s="4">
        <f>IFERROR(VLOOKUP($Q5,'Rd3 Wodonga'!$C$2:$AE$26,29,0),0)</f>
        <v>110</v>
      </c>
      <c r="I5" s="4">
        <f>IFERROR(VLOOKUP($Q5,#REF!,27,0),0)</f>
        <v>0</v>
      </c>
      <c r="J5" s="4">
        <f>IFERROR(VLOOKUP($Q5,#REF!,27,0),0)</f>
        <v>0</v>
      </c>
      <c r="K5" s="4">
        <f>IFERROR(VLOOKUP($Q5,#REF!,27,0),0)</f>
        <v>0</v>
      </c>
      <c r="L5" s="4">
        <f>IFERROR(VLOOKUP($Q5,#REF!,27,0),0)</f>
        <v>0</v>
      </c>
      <c r="M5" s="4">
        <f>IFERROR(VLOOKUP($Q5,#REF!,27,0),0)</f>
        <v>0</v>
      </c>
      <c r="N5" s="4">
        <f>IFERROR(VLOOKUP($Q5,#REF!,27,0),0)</f>
        <v>0</v>
      </c>
      <c r="O5" s="4">
        <f>IFERROR(VLOOKUP($Q5,#REF!,27,0),0)</f>
        <v>0</v>
      </c>
      <c r="P5" s="445">
        <f>IFERROR(VLOOKUP($Q5,#REF!,27,0),0)</f>
        <v>0</v>
      </c>
      <c r="Q5" s="5" t="str">
        <f t="shared" si="1"/>
        <v>simeon ouzas</v>
      </c>
    </row>
    <row r="6" spans="1:18" s="5" customFormat="1" x14ac:dyDescent="0.2">
      <c r="A6" s="242">
        <v>4</v>
      </c>
      <c r="B6" s="244" t="s">
        <v>194</v>
      </c>
      <c r="C6" s="219" t="s">
        <v>195</v>
      </c>
      <c r="D6" s="4" t="s">
        <v>3</v>
      </c>
      <c r="E6" s="439">
        <f t="shared" si="0"/>
        <v>255</v>
      </c>
      <c r="F6" s="444">
        <f>IFERROR(VLOOKUP($Q6,'Rd1 PI'!$C$2:$AE$24,29,0),0)</f>
        <v>90</v>
      </c>
      <c r="G6" s="4">
        <f>IFERROR(VLOOKUP($Q6,'Rd2 Sandown'!$C$2:$AE$23,29,0),0)</f>
        <v>65</v>
      </c>
      <c r="H6" s="4">
        <f>IFERROR(VLOOKUP($Q6,'Rd3 Wodonga'!$C$2:$AE$26,29,0),0)</f>
        <v>100</v>
      </c>
      <c r="I6" s="4">
        <f>IFERROR(VLOOKUP($Q6,#REF!,27,0),0)</f>
        <v>0</v>
      </c>
      <c r="J6" s="4">
        <f>IFERROR(VLOOKUP($Q6,#REF!,27,0),0)</f>
        <v>0</v>
      </c>
      <c r="K6" s="4">
        <f>IFERROR(VLOOKUP($Q6,#REF!,27,0),0)</f>
        <v>0</v>
      </c>
      <c r="L6" s="4">
        <f>IFERROR(VLOOKUP($Q6,#REF!,27,0),0)</f>
        <v>0</v>
      </c>
      <c r="M6" s="4">
        <f>IFERROR(VLOOKUP($Q6,#REF!,27,0),0)</f>
        <v>0</v>
      </c>
      <c r="N6" s="4">
        <f>IFERROR(VLOOKUP($Q6,#REF!,27,0),0)</f>
        <v>0</v>
      </c>
      <c r="O6" s="4">
        <f>IFERROR(VLOOKUP($Q6,#REF!,27,0),0)</f>
        <v>0</v>
      </c>
      <c r="P6" s="445">
        <f>IFERROR(VLOOKUP($Q6,#REF!,27,0),0)</f>
        <v>0</v>
      </c>
      <c r="Q6" s="5" t="str">
        <f t="shared" si="1"/>
        <v>leigh mummery</v>
      </c>
    </row>
    <row r="7" spans="1:18" s="5" customFormat="1" x14ac:dyDescent="0.2">
      <c r="A7" s="242">
        <v>5</v>
      </c>
      <c r="B7" s="244" t="s">
        <v>70</v>
      </c>
      <c r="C7" s="219" t="s">
        <v>71</v>
      </c>
      <c r="D7" s="4" t="s">
        <v>41</v>
      </c>
      <c r="E7" s="439">
        <f t="shared" si="0"/>
        <v>205</v>
      </c>
      <c r="F7" s="444">
        <f>IFERROR(VLOOKUP($Q7,'Rd1 PI'!$C$2:$AE$24,29,0),0)</f>
        <v>95</v>
      </c>
      <c r="G7" s="4">
        <f>IFERROR(VLOOKUP($Q7,'Rd2 Sandown'!$C$2:$AE$23,29,0),0)</f>
        <v>110</v>
      </c>
      <c r="H7" s="4">
        <f>IFERROR(VLOOKUP($Q7,'Rd3 Wodonga'!$C$2:$AE$26,29,0),0)</f>
        <v>0</v>
      </c>
      <c r="I7" s="4">
        <f>IFERROR(VLOOKUP($Q7,#REF!,27,0),0)</f>
        <v>0</v>
      </c>
      <c r="J7" s="4">
        <f>IFERROR(VLOOKUP($Q7,#REF!,27,0),0)</f>
        <v>0</v>
      </c>
      <c r="K7" s="4">
        <f>IFERROR(VLOOKUP($Q7,#REF!,27,0),0)</f>
        <v>0</v>
      </c>
      <c r="L7" s="4">
        <f>IFERROR(VLOOKUP($Q7,#REF!,27,0),0)</f>
        <v>0</v>
      </c>
      <c r="M7" s="4">
        <f>IFERROR(VLOOKUP($Q7,#REF!,27,0),0)</f>
        <v>0</v>
      </c>
      <c r="N7" s="4">
        <f>IFERROR(VLOOKUP($Q7,#REF!,27,0),0)</f>
        <v>0</v>
      </c>
      <c r="O7" s="4">
        <f>IFERROR(VLOOKUP($Q7,#REF!,27,0),0)</f>
        <v>0</v>
      </c>
      <c r="P7" s="445">
        <f>IFERROR(VLOOKUP($Q7,#REF!,27,0),0)</f>
        <v>0</v>
      </c>
      <c r="Q7" s="5" t="str">
        <f t="shared" si="1"/>
        <v>david adam</v>
      </c>
    </row>
    <row r="8" spans="1:18" s="5" customFormat="1" x14ac:dyDescent="0.2">
      <c r="A8" s="242">
        <v>6</v>
      </c>
      <c r="B8" s="244" t="s">
        <v>68</v>
      </c>
      <c r="C8" s="219" t="s">
        <v>69</v>
      </c>
      <c r="D8" s="4" t="s">
        <v>41</v>
      </c>
      <c r="E8" s="439">
        <f t="shared" si="0"/>
        <v>195</v>
      </c>
      <c r="F8" s="444">
        <f>IFERROR(VLOOKUP($Q8,'Rd1 PI'!$C$2:$AE$24,29,0),0)</f>
        <v>65</v>
      </c>
      <c r="G8" s="4">
        <f>IFERROR(VLOOKUP($Q8,'Rd2 Sandown'!$C$2:$AE$23,29,0),0)</f>
        <v>65</v>
      </c>
      <c r="H8" s="4">
        <f>IFERROR(VLOOKUP($Q8,'Rd3 Wodonga'!$C$2:$AE$26,29,0),0)</f>
        <v>65</v>
      </c>
      <c r="I8" s="4">
        <f>IFERROR(VLOOKUP($Q8,#REF!,27,0),0)</f>
        <v>0</v>
      </c>
      <c r="J8" s="4">
        <f>IFERROR(VLOOKUP($Q8,#REF!,27,0),0)</f>
        <v>0</v>
      </c>
      <c r="K8" s="4">
        <f>IFERROR(VLOOKUP($Q8,#REF!,27,0),0)</f>
        <v>0</v>
      </c>
      <c r="L8" s="4">
        <f>IFERROR(VLOOKUP($Q8,#REF!,27,0),0)</f>
        <v>0</v>
      </c>
      <c r="M8" s="4">
        <f>IFERROR(VLOOKUP($Q8,#REF!,27,0),0)</f>
        <v>0</v>
      </c>
      <c r="N8" s="4">
        <f>IFERROR(VLOOKUP($Q8,#REF!,27,0),0)</f>
        <v>0</v>
      </c>
      <c r="O8" s="4">
        <f>IFERROR(VLOOKUP($Q8,#REF!,27,0),0)</f>
        <v>0</v>
      </c>
      <c r="P8" s="445">
        <f>IFERROR(VLOOKUP($Q8,#REF!,27,0),0)</f>
        <v>0</v>
      </c>
      <c r="Q8" s="5" t="str">
        <f t="shared" si="1"/>
        <v>alan conrad</v>
      </c>
    </row>
    <row r="9" spans="1:18" s="5" customFormat="1" x14ac:dyDescent="0.2">
      <c r="A9" s="242">
        <v>7</v>
      </c>
      <c r="B9" s="244" t="s">
        <v>93</v>
      </c>
      <c r="C9" s="219" t="s">
        <v>94</v>
      </c>
      <c r="D9" s="4" t="s">
        <v>85</v>
      </c>
      <c r="E9" s="439">
        <f t="shared" si="0"/>
        <v>185</v>
      </c>
      <c r="F9" s="444">
        <f>IFERROR(VLOOKUP($Q9,'Rd1 PI'!$C$2:$AE$24,29,0),0)</f>
        <v>65</v>
      </c>
      <c r="G9" s="4">
        <f>IFERROR(VLOOKUP($Q9,'Rd2 Sandown'!$C$2:$AE$23,29,0),0)</f>
        <v>50</v>
      </c>
      <c r="H9" s="4">
        <f>IFERROR(VLOOKUP($Q9,'Rd3 Wodonga'!$C$2:$AE$26,29,0),0)</f>
        <v>70</v>
      </c>
      <c r="I9" s="4">
        <f>IFERROR(VLOOKUP($Q9,#REF!,27,0),0)</f>
        <v>0</v>
      </c>
      <c r="J9" s="4">
        <f>IFERROR(VLOOKUP($Q9,#REF!,27,0),0)</f>
        <v>0</v>
      </c>
      <c r="K9" s="4">
        <f>IFERROR(VLOOKUP($Q9,#REF!,27,0),0)</f>
        <v>0</v>
      </c>
      <c r="L9" s="4">
        <f>IFERROR(VLOOKUP($Q9,#REF!,27,0),0)</f>
        <v>0</v>
      </c>
      <c r="M9" s="4">
        <f>IFERROR(VLOOKUP($Q9,#REF!,27,0),0)</f>
        <v>0</v>
      </c>
      <c r="N9" s="4">
        <f>IFERROR(VLOOKUP($Q9,#REF!,27,0),0)</f>
        <v>0</v>
      </c>
      <c r="O9" s="4">
        <f>IFERROR(VLOOKUP($Q9,#REF!,27,0),0)</f>
        <v>0</v>
      </c>
      <c r="P9" s="445">
        <f>IFERROR(VLOOKUP($Q9,#REF!,27,0),0)</f>
        <v>0</v>
      </c>
      <c r="Q9" s="5" t="str">
        <f t="shared" si="1"/>
        <v>craig girvan</v>
      </c>
    </row>
    <row r="10" spans="1:18" s="5" customFormat="1" x14ac:dyDescent="0.2">
      <c r="A10" s="242">
        <v>8</v>
      </c>
      <c r="B10" s="244" t="s">
        <v>134</v>
      </c>
      <c r="C10" s="219" t="s">
        <v>135</v>
      </c>
      <c r="D10" s="4" t="s">
        <v>5</v>
      </c>
      <c r="E10" s="439">
        <f t="shared" si="0"/>
        <v>180</v>
      </c>
      <c r="F10" s="444">
        <f>IFERROR(VLOOKUP($Q10,'Rd1 PI'!$C$2:$AE$24,29,0),0)</f>
        <v>65</v>
      </c>
      <c r="G10" s="4">
        <f>IFERROR(VLOOKUP($Q10,'Rd2 Sandown'!$C$2:$AE$23,29,0),0)</f>
        <v>50</v>
      </c>
      <c r="H10" s="4">
        <f>IFERROR(VLOOKUP($Q10,'Rd3 Wodonga'!$C$2:$AE$26,29,0),0)</f>
        <v>65</v>
      </c>
      <c r="I10" s="4">
        <f>IFERROR(VLOOKUP($Q10,#REF!,27,0),0)</f>
        <v>0</v>
      </c>
      <c r="J10" s="4">
        <f>IFERROR(VLOOKUP($Q10,#REF!,27,0),0)</f>
        <v>0</v>
      </c>
      <c r="K10" s="4">
        <f>IFERROR(VLOOKUP($Q10,#REF!,27,0),0)</f>
        <v>0</v>
      </c>
      <c r="L10" s="4">
        <f>IFERROR(VLOOKUP($Q10,#REF!,27,0),0)</f>
        <v>0</v>
      </c>
      <c r="M10" s="4">
        <f>IFERROR(VLOOKUP($Q10,#REF!,27,0),0)</f>
        <v>0</v>
      </c>
      <c r="N10" s="4">
        <f>IFERROR(VLOOKUP($Q10,#REF!,27,0),0)</f>
        <v>0</v>
      </c>
      <c r="O10" s="4">
        <f>IFERROR(VLOOKUP($Q10,#REF!,27,0),0)</f>
        <v>0</v>
      </c>
      <c r="P10" s="445">
        <f>IFERROR(VLOOKUP($Q10,#REF!,27,0),0)</f>
        <v>0</v>
      </c>
      <c r="Q10" s="5" t="str">
        <f t="shared" si="1"/>
        <v>sam hurst</v>
      </c>
    </row>
    <row r="11" spans="1:18" s="5" customFormat="1" x14ac:dyDescent="0.2">
      <c r="A11" s="242">
        <v>9</v>
      </c>
      <c r="B11" s="244" t="s">
        <v>76</v>
      </c>
      <c r="C11" s="219" t="s">
        <v>75</v>
      </c>
      <c r="D11" s="4" t="s">
        <v>21</v>
      </c>
      <c r="E11" s="439">
        <f t="shared" si="0"/>
        <v>155</v>
      </c>
      <c r="F11" s="444">
        <f>IFERROR(VLOOKUP($Q11,'Rd1 PI'!$C$2:$AE$24,29,0),0)</f>
        <v>90</v>
      </c>
      <c r="G11" s="4">
        <f>IFERROR(VLOOKUP($Q11,'Rd2 Sandown'!$C$2:$AE$23,29,0),0)</f>
        <v>0</v>
      </c>
      <c r="H11" s="4">
        <f>IFERROR(VLOOKUP($Q11,'Rd3 Wodonga'!$C$2:$AE$26,29,0),0)</f>
        <v>65</v>
      </c>
      <c r="I11" s="4">
        <f>IFERROR(VLOOKUP($Q11,#REF!,27,0),0)</f>
        <v>0</v>
      </c>
      <c r="J11" s="4">
        <f>IFERROR(VLOOKUP($Q11,#REF!,27,0),0)</f>
        <v>0</v>
      </c>
      <c r="K11" s="4">
        <f>IFERROR(VLOOKUP($Q11,#REF!,27,0),0)</f>
        <v>0</v>
      </c>
      <c r="L11" s="4">
        <f>IFERROR(VLOOKUP($Q11,#REF!,27,0),0)</f>
        <v>0</v>
      </c>
      <c r="M11" s="4">
        <f>IFERROR(VLOOKUP($Q11,#REF!,27,0),0)</f>
        <v>0</v>
      </c>
      <c r="N11" s="4">
        <f>IFERROR(VLOOKUP($Q11,#REF!,27,0),0)</f>
        <v>0</v>
      </c>
      <c r="O11" s="4">
        <f>IFERROR(VLOOKUP($Q11,#REF!,27,0),0)</f>
        <v>0</v>
      </c>
      <c r="P11" s="445">
        <f>IFERROR(VLOOKUP($Q11,#REF!,27,0),0)</f>
        <v>0</v>
      </c>
      <c r="Q11" s="5" t="str">
        <f t="shared" si="1"/>
        <v>peter dannock</v>
      </c>
    </row>
    <row r="12" spans="1:18" s="5" customFormat="1" x14ac:dyDescent="0.2">
      <c r="A12" s="242">
        <v>10</v>
      </c>
      <c r="B12" s="244" t="s">
        <v>77</v>
      </c>
      <c r="C12" s="219" t="s">
        <v>78</v>
      </c>
      <c r="D12" s="4" t="s">
        <v>40</v>
      </c>
      <c r="E12" s="439">
        <f t="shared" si="0"/>
        <v>115</v>
      </c>
      <c r="F12" s="444">
        <f>IFERROR(VLOOKUP($Q12,'Rd1 PI'!$C$2:$AE$24,29,0),0)</f>
        <v>50</v>
      </c>
      <c r="G12" s="4">
        <f>IFERROR(VLOOKUP($Q12,'Rd2 Sandown'!$C$2:$AE$23,29,0),0)</f>
        <v>65</v>
      </c>
      <c r="H12" s="4">
        <f>IFERROR(VLOOKUP($Q12,'Rd3 Wodonga'!$C$2:$AE$26,29,0),0)</f>
        <v>0</v>
      </c>
      <c r="I12" s="4">
        <f>IFERROR(VLOOKUP($Q12,#REF!,27,0),0)</f>
        <v>0</v>
      </c>
      <c r="J12" s="4">
        <f>IFERROR(VLOOKUP($Q12,#REF!,27,0),0)</f>
        <v>0</v>
      </c>
      <c r="K12" s="4">
        <f>IFERROR(VLOOKUP($Q12,#REF!,27,0),0)</f>
        <v>0</v>
      </c>
      <c r="L12" s="4">
        <f>IFERROR(VLOOKUP($Q12,#REF!,27,0),0)</f>
        <v>0</v>
      </c>
      <c r="M12" s="4">
        <f>IFERROR(VLOOKUP($Q12,#REF!,27,0),0)</f>
        <v>0</v>
      </c>
      <c r="N12" s="4">
        <f>IFERROR(VLOOKUP($Q12,#REF!,27,0),0)</f>
        <v>0</v>
      </c>
      <c r="O12" s="4">
        <f>IFERROR(VLOOKUP($Q12,#REF!,27,0),0)</f>
        <v>0</v>
      </c>
      <c r="P12" s="445">
        <f>IFERROR(VLOOKUP($Q12,#REF!,27,0),0)</f>
        <v>0</v>
      </c>
      <c r="Q12" s="5" t="str">
        <f t="shared" si="1"/>
        <v>noel heritage</v>
      </c>
    </row>
    <row r="13" spans="1:18" s="5" customFormat="1" x14ac:dyDescent="0.2">
      <c r="A13" s="242">
        <v>10</v>
      </c>
      <c r="B13" s="244" t="s">
        <v>95</v>
      </c>
      <c r="C13" s="219" t="s">
        <v>191</v>
      </c>
      <c r="D13" s="4" t="s">
        <v>5</v>
      </c>
      <c r="E13" s="439">
        <f t="shared" si="0"/>
        <v>115</v>
      </c>
      <c r="F13" s="444">
        <f>IFERROR(VLOOKUP($Q13,'Rd1 PI'!$C$2:$AE$24,29,0),0)</f>
        <v>0</v>
      </c>
      <c r="G13" s="4">
        <f>IFERROR(VLOOKUP($Q13,'Rd2 Sandown'!$C$2:$AE$23,29,0),0)</f>
        <v>65</v>
      </c>
      <c r="H13" s="4">
        <f>IFERROR(VLOOKUP($Q13,'Rd3 Wodonga'!$C$2:$AE$26,29,0),0)</f>
        <v>50</v>
      </c>
      <c r="I13" s="4">
        <f>IFERROR(VLOOKUP($Q13,#REF!,27,0),0)</f>
        <v>0</v>
      </c>
      <c r="J13" s="4">
        <f>IFERROR(VLOOKUP($Q13,#REF!,27,0),0)</f>
        <v>0</v>
      </c>
      <c r="K13" s="4">
        <f>IFERROR(VLOOKUP($Q13,#REF!,27,0),0)</f>
        <v>0</v>
      </c>
      <c r="L13" s="4">
        <f>IFERROR(VLOOKUP($Q13,#REF!,27,0),0)</f>
        <v>0</v>
      </c>
      <c r="M13" s="4">
        <f>IFERROR(VLOOKUP($Q13,#REF!,27,0),0)</f>
        <v>0</v>
      </c>
      <c r="N13" s="4">
        <f>IFERROR(VLOOKUP($Q13,#REF!,27,0),0)</f>
        <v>0</v>
      </c>
      <c r="O13" s="4">
        <f>IFERROR(VLOOKUP($Q13,#REF!,27,0),0)</f>
        <v>0</v>
      </c>
      <c r="P13" s="445">
        <f>IFERROR(VLOOKUP($Q13,#REF!,27,0),0)</f>
        <v>0</v>
      </c>
      <c r="Q13" s="5" t="str">
        <f t="shared" si="1"/>
        <v>john downes</v>
      </c>
    </row>
    <row r="14" spans="1:18" s="5" customFormat="1" x14ac:dyDescent="0.2">
      <c r="A14" s="242">
        <v>12</v>
      </c>
      <c r="B14" s="244" t="s">
        <v>192</v>
      </c>
      <c r="C14" s="219" t="s">
        <v>193</v>
      </c>
      <c r="D14" s="4" t="s">
        <v>3</v>
      </c>
      <c r="E14" s="439">
        <f t="shared" si="0"/>
        <v>90</v>
      </c>
      <c r="F14" s="444">
        <f>IFERROR(VLOOKUP($Q14,'Rd1 PI'!$C$2:$AE$24,29,0),0)</f>
        <v>0</v>
      </c>
      <c r="G14" s="4">
        <f>IFERROR(VLOOKUP($Q14,'Rd2 Sandown'!$C$2:$AE$23,29,0),0)</f>
        <v>90</v>
      </c>
      <c r="H14" s="4">
        <f>IFERROR(VLOOKUP($Q14,'Rd3 Wodonga'!$C$2:$AE$26,29,0),0)</f>
        <v>0</v>
      </c>
      <c r="I14" s="4">
        <f>IFERROR(VLOOKUP($Q14,#REF!,27,0),0)</f>
        <v>0</v>
      </c>
      <c r="J14" s="4">
        <f>IFERROR(VLOOKUP($Q14,#REF!,27,0),0)</f>
        <v>0</v>
      </c>
      <c r="K14" s="4">
        <f>IFERROR(VLOOKUP($Q14,#REF!,27,0),0)</f>
        <v>0</v>
      </c>
      <c r="L14" s="4">
        <f>IFERROR(VLOOKUP($Q14,#REF!,27,0),0)</f>
        <v>0</v>
      </c>
      <c r="M14" s="4">
        <f>IFERROR(VLOOKUP($Q14,#REF!,27,0),0)</f>
        <v>0</v>
      </c>
      <c r="N14" s="4">
        <f>IFERROR(VLOOKUP($Q14,#REF!,27,0),0)</f>
        <v>0</v>
      </c>
      <c r="O14" s="4">
        <f>IFERROR(VLOOKUP($Q14,#REF!,27,0),0)</f>
        <v>0</v>
      </c>
      <c r="P14" s="445">
        <f>IFERROR(VLOOKUP($Q14,#REF!,27,0),0)</f>
        <v>0</v>
      </c>
      <c r="Q14" s="5" t="str">
        <f t="shared" si="1"/>
        <v>robert mason</v>
      </c>
    </row>
    <row r="15" spans="1:18" s="5" customFormat="1" x14ac:dyDescent="0.2">
      <c r="A15" s="242">
        <v>12</v>
      </c>
      <c r="B15" s="244" t="s">
        <v>128</v>
      </c>
      <c r="C15" s="219" t="s">
        <v>129</v>
      </c>
      <c r="D15" s="4" t="s">
        <v>14</v>
      </c>
      <c r="E15" s="439">
        <f t="shared" si="0"/>
        <v>90</v>
      </c>
      <c r="F15" s="444">
        <f>IFERROR(VLOOKUP($Q15,'Rd1 PI'!$C$2:$AE$24,29,0),0)</f>
        <v>90</v>
      </c>
      <c r="G15" s="4">
        <f>IFERROR(VLOOKUP($Q15,'Rd2 Sandown'!$C$2:$AE$23,29,0),0)</f>
        <v>0</v>
      </c>
      <c r="H15" s="4">
        <f>IFERROR(VLOOKUP($Q15,'Rd3 Wodonga'!$C$2:$AE$26,29,0),0)</f>
        <v>0</v>
      </c>
      <c r="I15" s="4">
        <f>IFERROR(VLOOKUP($Q15,#REF!,27,0),0)</f>
        <v>0</v>
      </c>
      <c r="J15" s="4">
        <f>IFERROR(VLOOKUP($Q15,#REF!,27,0),0)</f>
        <v>0</v>
      </c>
      <c r="K15" s="4">
        <f>IFERROR(VLOOKUP($Q15,#REF!,27,0),0)</f>
        <v>0</v>
      </c>
      <c r="L15" s="4">
        <f>IFERROR(VLOOKUP($Q15,#REF!,27,0),0)</f>
        <v>0</v>
      </c>
      <c r="M15" s="4">
        <f>IFERROR(VLOOKUP($Q15,#REF!,27,0),0)</f>
        <v>0</v>
      </c>
      <c r="N15" s="4">
        <f>IFERROR(VLOOKUP($Q15,#REF!,27,0),0)</f>
        <v>0</v>
      </c>
      <c r="O15" s="4">
        <f>IFERROR(VLOOKUP($Q15,#REF!,27,0),0)</f>
        <v>0</v>
      </c>
      <c r="P15" s="445">
        <f>IFERROR(VLOOKUP($Q15,#REF!,27,0),0)</f>
        <v>0</v>
      </c>
      <c r="Q15" s="5" t="str">
        <f t="shared" si="1"/>
        <v>ben sale</v>
      </c>
    </row>
    <row r="16" spans="1:18" s="5" customFormat="1" x14ac:dyDescent="0.2">
      <c r="A16" s="242">
        <v>14</v>
      </c>
      <c r="B16" s="244" t="s">
        <v>246</v>
      </c>
      <c r="C16" s="219" t="s">
        <v>247</v>
      </c>
      <c r="D16" s="4" t="s">
        <v>5</v>
      </c>
      <c r="E16" s="439">
        <f t="shared" si="0"/>
        <v>85</v>
      </c>
      <c r="F16" s="444">
        <f>IFERROR(VLOOKUP($Q16,'Rd1 PI'!$C$2:$AE$24,29,0),0)</f>
        <v>0</v>
      </c>
      <c r="G16" s="4">
        <f>IFERROR(VLOOKUP($Q16,'Rd2 Sandown'!$C$2:$AE$23,29,0),0)</f>
        <v>0</v>
      </c>
      <c r="H16" s="4">
        <f>IFERROR(VLOOKUP($Q16,'Rd3 Wodonga'!$C$2:$AE$26,29,0),0)</f>
        <v>85</v>
      </c>
      <c r="I16" s="4">
        <f>IFERROR(VLOOKUP($Q16,#REF!,27,0),0)</f>
        <v>0</v>
      </c>
      <c r="J16" s="4">
        <f>IFERROR(VLOOKUP($Q16,#REF!,27,0),0)</f>
        <v>0</v>
      </c>
      <c r="K16" s="4">
        <f>IFERROR(VLOOKUP($Q16,#REF!,27,0),0)</f>
        <v>0</v>
      </c>
      <c r="L16" s="4">
        <f>IFERROR(VLOOKUP($Q16,#REF!,27,0),0)</f>
        <v>0</v>
      </c>
      <c r="M16" s="4">
        <f>IFERROR(VLOOKUP($Q16,#REF!,27,0),0)</f>
        <v>0</v>
      </c>
      <c r="N16" s="4">
        <f>IFERROR(VLOOKUP($Q16,#REF!,27,0),0)</f>
        <v>0</v>
      </c>
      <c r="O16" s="4">
        <f>IFERROR(VLOOKUP($Q16,#REF!,27,0),0)</f>
        <v>0</v>
      </c>
      <c r="P16" s="445">
        <f>IFERROR(VLOOKUP($Q16,#REF!,27,0),0)</f>
        <v>0</v>
      </c>
      <c r="Q16" s="5" t="str">
        <f t="shared" si="1"/>
        <v>adrian zadro</v>
      </c>
    </row>
    <row r="17" spans="1:18" s="5" customFormat="1" x14ac:dyDescent="0.2">
      <c r="A17" s="242">
        <v>15</v>
      </c>
      <c r="B17" s="244" t="s">
        <v>95</v>
      </c>
      <c r="C17" s="219" t="s">
        <v>136</v>
      </c>
      <c r="D17" s="4" t="s">
        <v>86</v>
      </c>
      <c r="E17" s="439">
        <f t="shared" si="0"/>
        <v>60</v>
      </c>
      <c r="F17" s="444">
        <f>IFERROR(VLOOKUP($Q17,'Rd1 PI'!$C$2:$AE$24,29,0),0)</f>
        <v>35</v>
      </c>
      <c r="G17" s="4">
        <f>IFERROR(VLOOKUP($Q17,'Rd2 Sandown'!$C$2:$AE$23,29,0),0)</f>
        <v>20</v>
      </c>
      <c r="H17" s="4">
        <f>IFERROR(VLOOKUP($Q17,'Rd3 Wodonga'!$C$2:$AE$26,29,0),0)</f>
        <v>5</v>
      </c>
      <c r="I17" s="4">
        <f>IFERROR(VLOOKUP($Q17,#REF!,27,0),0)</f>
        <v>0</v>
      </c>
      <c r="J17" s="4">
        <f>IFERROR(VLOOKUP($Q17,#REF!,27,0),0)</f>
        <v>0</v>
      </c>
      <c r="K17" s="4">
        <f>IFERROR(VLOOKUP($Q17,#REF!,27,0),0)</f>
        <v>0</v>
      </c>
      <c r="L17" s="4">
        <f>IFERROR(VLOOKUP($Q17,#REF!,27,0),0)</f>
        <v>0</v>
      </c>
      <c r="M17" s="4">
        <f>IFERROR(VLOOKUP($Q17,#REF!,27,0),0)</f>
        <v>0</v>
      </c>
      <c r="N17" s="4">
        <f>IFERROR(VLOOKUP($Q17,#REF!,27,0),0)</f>
        <v>0</v>
      </c>
      <c r="O17" s="4">
        <f>IFERROR(VLOOKUP($Q17,#REF!,27,0),0)</f>
        <v>0</v>
      </c>
      <c r="P17" s="445">
        <f>IFERROR(VLOOKUP($Q17,#REF!,27,0),0)</f>
        <v>0</v>
      </c>
      <c r="Q17" s="5" t="str">
        <f t="shared" si="1"/>
        <v>john mcbreen</v>
      </c>
    </row>
    <row r="18" spans="1:18" s="5" customFormat="1" x14ac:dyDescent="0.2">
      <c r="A18" s="242">
        <v>16</v>
      </c>
      <c r="B18" s="244" t="s">
        <v>149</v>
      </c>
      <c r="C18" s="219" t="s">
        <v>150</v>
      </c>
      <c r="D18" s="4" t="s">
        <v>13</v>
      </c>
      <c r="E18" s="439">
        <f t="shared" si="0"/>
        <v>65</v>
      </c>
      <c r="F18" s="444">
        <f>IFERROR(VLOOKUP($Q18,'Rd1 PI'!$C$2:$AE$24,29,0),0)</f>
        <v>65</v>
      </c>
      <c r="G18" s="4">
        <f>IFERROR(VLOOKUP($Q18,'Rd2 Sandown'!$C$2:$AE$23,29,0),0)</f>
        <v>0</v>
      </c>
      <c r="H18" s="4">
        <f>IFERROR(VLOOKUP($Q18,'Rd3 Wodonga'!$C$2:$AE$26,29,0),0)</f>
        <v>0</v>
      </c>
      <c r="I18" s="4">
        <f>IFERROR(VLOOKUP($Q18,#REF!,27,0),0)</f>
        <v>0</v>
      </c>
      <c r="J18" s="4">
        <f>IFERROR(VLOOKUP($Q18,#REF!,27,0),0)</f>
        <v>0</v>
      </c>
      <c r="K18" s="4">
        <f>IFERROR(VLOOKUP($Q18,#REF!,27,0),0)</f>
        <v>0</v>
      </c>
      <c r="L18" s="4">
        <f>IFERROR(VLOOKUP($Q18,#REF!,27,0),0)</f>
        <v>0</v>
      </c>
      <c r="M18" s="4">
        <f>IFERROR(VLOOKUP($Q18,#REF!,27,0),0)</f>
        <v>0</v>
      </c>
      <c r="N18" s="4">
        <f>IFERROR(VLOOKUP($Q18,#REF!,27,0),0)</f>
        <v>0</v>
      </c>
      <c r="O18" s="4">
        <f>IFERROR(VLOOKUP($Q18,#REF!,27,0),0)</f>
        <v>0</v>
      </c>
      <c r="P18" s="445">
        <f>IFERROR(VLOOKUP($Q18,#REF!,27,0),0)</f>
        <v>0</v>
      </c>
      <c r="Q18" s="5" t="str">
        <f t="shared" si="1"/>
        <v>kim cole</v>
      </c>
    </row>
    <row r="19" spans="1:18" s="5" customFormat="1" x14ac:dyDescent="0.2">
      <c r="A19" s="242">
        <v>16</v>
      </c>
      <c r="B19" s="244" t="s">
        <v>132</v>
      </c>
      <c r="C19" s="219" t="s">
        <v>133</v>
      </c>
      <c r="D19" s="4" t="s">
        <v>40</v>
      </c>
      <c r="E19" s="439">
        <f t="shared" si="0"/>
        <v>65</v>
      </c>
      <c r="F19" s="444">
        <f>IFERROR(VLOOKUP($Q19,'Rd1 PI'!$C$2:$AE$24,29,0),0)</f>
        <v>65</v>
      </c>
      <c r="G19" s="4">
        <f>IFERROR(VLOOKUP($Q19,'Rd2 Sandown'!$C$2:$AE$23,29,0),0)</f>
        <v>0</v>
      </c>
      <c r="H19" s="4">
        <f>IFERROR(VLOOKUP($Q19,'Rd3 Wodonga'!$C$2:$AE$26,29,0),0)</f>
        <v>0</v>
      </c>
      <c r="I19" s="4">
        <f>IFERROR(VLOOKUP($Q19,#REF!,27,0),0)</f>
        <v>0</v>
      </c>
      <c r="J19" s="4">
        <f>IFERROR(VLOOKUP($Q19,#REF!,27,0),0)</f>
        <v>0</v>
      </c>
      <c r="K19" s="4">
        <f>IFERROR(VLOOKUP($Q19,#REF!,27,0),0)</f>
        <v>0</v>
      </c>
      <c r="L19" s="4">
        <f>IFERROR(VLOOKUP($Q19,#REF!,27,0),0)</f>
        <v>0</v>
      </c>
      <c r="M19" s="4">
        <f>IFERROR(VLOOKUP($Q19,#REF!,27,0),0)</f>
        <v>0</v>
      </c>
      <c r="N19" s="4">
        <f>IFERROR(VLOOKUP($Q19,#REF!,27,0),0)</f>
        <v>0</v>
      </c>
      <c r="O19" s="4">
        <f>IFERROR(VLOOKUP($Q19,#REF!,27,0),0)</f>
        <v>0</v>
      </c>
      <c r="P19" s="445">
        <f>IFERROR(VLOOKUP($Q19,#REF!,27,0),0)</f>
        <v>0</v>
      </c>
      <c r="Q19" s="5" t="str">
        <f t="shared" si="1"/>
        <v>gavin newman</v>
      </c>
    </row>
    <row r="20" spans="1:18" s="5" customFormat="1" x14ac:dyDescent="0.2">
      <c r="A20" s="242">
        <v>18</v>
      </c>
      <c r="B20" s="244" t="s">
        <v>248</v>
      </c>
      <c r="C20" s="219" t="s">
        <v>249</v>
      </c>
      <c r="D20" s="4" t="s">
        <v>85</v>
      </c>
      <c r="E20" s="439">
        <f t="shared" si="0"/>
        <v>40</v>
      </c>
      <c r="F20" s="444">
        <f>IFERROR(VLOOKUP($Q20,'Rd1 PI'!$C$2:$AE$24,29,0),0)</f>
        <v>0</v>
      </c>
      <c r="G20" s="4">
        <f>IFERROR(VLOOKUP($Q20,'Rd2 Sandown'!$C$2:$AE$23,29,0),0)</f>
        <v>0</v>
      </c>
      <c r="H20" s="4">
        <f>IFERROR(VLOOKUP($Q20,'Rd3 Wodonga'!$C$2:$AE$26,29,0),0)</f>
        <v>40</v>
      </c>
      <c r="I20" s="4">
        <f>IFERROR(VLOOKUP($Q20,#REF!,27,0),0)</f>
        <v>0</v>
      </c>
      <c r="J20" s="4">
        <f>IFERROR(VLOOKUP($Q20,#REF!,27,0),0)</f>
        <v>0</v>
      </c>
      <c r="K20" s="4">
        <f>IFERROR(VLOOKUP($Q20,#REF!,27,0),0)</f>
        <v>0</v>
      </c>
      <c r="L20" s="4">
        <f>IFERROR(VLOOKUP($Q20,#REF!,27,0),0)</f>
        <v>0</v>
      </c>
      <c r="M20" s="4">
        <f>IFERROR(VLOOKUP($Q20,#REF!,27,0),0)</f>
        <v>0</v>
      </c>
      <c r="N20" s="4">
        <f>IFERROR(VLOOKUP($Q20,#REF!,27,0),0)</f>
        <v>0</v>
      </c>
      <c r="O20" s="4">
        <f>IFERROR(VLOOKUP($Q20,#REF!,27,0),0)</f>
        <v>0</v>
      </c>
      <c r="P20" s="445">
        <f>IFERROR(VLOOKUP($Q20,#REF!,27,0),0)</f>
        <v>0</v>
      </c>
      <c r="Q20" s="5" t="str">
        <f t="shared" si="1"/>
        <v>roberto ferrari</v>
      </c>
    </row>
    <row r="21" spans="1:18" s="5" customFormat="1" x14ac:dyDescent="0.2">
      <c r="A21" s="242">
        <v>19</v>
      </c>
      <c r="B21" s="244" t="s">
        <v>151</v>
      </c>
      <c r="C21" s="219" t="s">
        <v>152</v>
      </c>
      <c r="D21" s="4" t="s">
        <v>41</v>
      </c>
      <c r="E21" s="439">
        <f t="shared" si="0"/>
        <v>15</v>
      </c>
      <c r="F21" s="444">
        <f>IFERROR(VLOOKUP($Q21,'Rd1 PI'!$C$2:$AE$24,29,0),0)</f>
        <v>5</v>
      </c>
      <c r="G21" s="4">
        <f>IFERROR(VLOOKUP($Q21,'Rd2 Sandown'!$C$2:$AE$23,29,0),0)</f>
        <v>5</v>
      </c>
      <c r="H21" s="4">
        <f>IFERROR(VLOOKUP($Q21,'Rd3 Wodonga'!$C$2:$AE$26,29,0),0)</f>
        <v>5</v>
      </c>
      <c r="I21" s="4">
        <f>IFERROR(VLOOKUP($Q21,#REF!,27,0),0)</f>
        <v>0</v>
      </c>
      <c r="J21" s="4">
        <f>IFERROR(VLOOKUP($Q21,#REF!,27,0),0)</f>
        <v>0</v>
      </c>
      <c r="K21" s="4">
        <f>IFERROR(VLOOKUP($Q21,#REF!,27,0),0)</f>
        <v>0</v>
      </c>
      <c r="L21" s="4">
        <f>IFERROR(VLOOKUP($Q21,#REF!,27,0),0)</f>
        <v>0</v>
      </c>
      <c r="M21" s="4">
        <f>IFERROR(VLOOKUP($Q21,#REF!,27,0),0)</f>
        <v>0</v>
      </c>
      <c r="N21" s="4">
        <f>IFERROR(VLOOKUP($Q21,#REF!,27,0),0)</f>
        <v>0</v>
      </c>
      <c r="O21" s="4">
        <f>IFERROR(VLOOKUP($Q21,#REF!,27,0),0)</f>
        <v>0</v>
      </c>
      <c r="P21" s="445">
        <f>IFERROR(VLOOKUP($Q21,#REF!,27,0),0)</f>
        <v>0</v>
      </c>
      <c r="Q21" s="5" t="str">
        <f t="shared" si="1"/>
        <v>travis nott</v>
      </c>
    </row>
    <row r="22" spans="1:18" s="5" customFormat="1" x14ac:dyDescent="0.2">
      <c r="A22" s="242">
        <v>20</v>
      </c>
      <c r="B22" s="244" t="s">
        <v>244</v>
      </c>
      <c r="C22" s="219" t="s">
        <v>245</v>
      </c>
      <c r="D22" s="4" t="s">
        <v>16</v>
      </c>
      <c r="E22" s="439">
        <f t="shared" si="0"/>
        <v>5</v>
      </c>
      <c r="F22" s="444">
        <f>IFERROR(VLOOKUP($Q22,'Rd1 PI'!$C$2:$AE$24,29,0),0)</f>
        <v>0</v>
      </c>
      <c r="G22" s="4">
        <f>IFERROR(VLOOKUP($Q22,'Rd2 Sandown'!$C$2:$AE$23,29,0),0)</f>
        <v>0</v>
      </c>
      <c r="H22" s="4">
        <f>IFERROR(VLOOKUP($Q22,'Rd3 Wodonga'!$C$2:$AE$26,29,0),0)</f>
        <v>5</v>
      </c>
      <c r="I22" s="4">
        <f>IFERROR(VLOOKUP($Q22,#REF!,27,0),0)</f>
        <v>0</v>
      </c>
      <c r="J22" s="4">
        <f>IFERROR(VLOOKUP($Q22,#REF!,27,0),0)</f>
        <v>0</v>
      </c>
      <c r="K22" s="4">
        <f>IFERROR(VLOOKUP($Q22,#REF!,27,0),0)</f>
        <v>0</v>
      </c>
      <c r="L22" s="4">
        <f>IFERROR(VLOOKUP($Q22,#REF!,27,0),0)</f>
        <v>0</v>
      </c>
      <c r="M22" s="4">
        <f>IFERROR(VLOOKUP($Q22,#REF!,27,0),0)</f>
        <v>0</v>
      </c>
      <c r="N22" s="4">
        <f>IFERROR(VLOOKUP($Q22,#REF!,27,0),0)</f>
        <v>0</v>
      </c>
      <c r="O22" s="4">
        <f>IFERROR(VLOOKUP($Q22,#REF!,27,0),0)</f>
        <v>0</v>
      </c>
      <c r="P22" s="445">
        <f>IFERROR(VLOOKUP($Q22,#REF!,27,0),0)</f>
        <v>0</v>
      </c>
      <c r="Q22" s="5" t="str">
        <f t="shared" si="1"/>
        <v>russell garner</v>
      </c>
    </row>
    <row r="23" spans="1:18" s="5" customFormat="1" x14ac:dyDescent="0.2">
      <c r="A23" s="242">
        <v>20</v>
      </c>
      <c r="B23" s="244" t="s">
        <v>189</v>
      </c>
      <c r="C23" s="219" t="s">
        <v>190</v>
      </c>
      <c r="D23" s="4" t="s">
        <v>40</v>
      </c>
      <c r="E23" s="439">
        <f t="shared" si="0"/>
        <v>5</v>
      </c>
      <c r="F23" s="444">
        <f>IFERROR(VLOOKUP($Q23,'Rd1 PI'!$C$2:$AE$24,29,0),0)</f>
        <v>0</v>
      </c>
      <c r="G23" s="4">
        <f>IFERROR(VLOOKUP($Q23,'Rd2 Sandown'!$C$2:$AE$23,29,0),0)</f>
        <v>5</v>
      </c>
      <c r="H23" s="4">
        <f>IFERROR(VLOOKUP($Q23,'Rd3 Wodonga'!$C$2:$AE$26,29,0),0)</f>
        <v>0</v>
      </c>
      <c r="I23" s="4">
        <f>IFERROR(VLOOKUP($Q23,#REF!,27,0),0)</f>
        <v>0</v>
      </c>
      <c r="J23" s="4">
        <f>IFERROR(VLOOKUP($Q23,#REF!,27,0),0)</f>
        <v>0</v>
      </c>
      <c r="K23" s="4">
        <f>IFERROR(VLOOKUP($Q23,#REF!,27,0),0)</f>
        <v>0</v>
      </c>
      <c r="L23" s="4">
        <f>IFERROR(VLOOKUP($Q23,#REF!,27,0),0)</f>
        <v>0</v>
      </c>
      <c r="M23" s="4">
        <f>IFERROR(VLOOKUP($Q23,#REF!,27,0),0)</f>
        <v>0</v>
      </c>
      <c r="N23" s="4">
        <f>IFERROR(VLOOKUP($Q23,#REF!,27,0),0)</f>
        <v>0</v>
      </c>
      <c r="O23" s="4">
        <f>IFERROR(VLOOKUP($Q23,#REF!,27,0),0)</f>
        <v>0</v>
      </c>
      <c r="P23" s="445">
        <f>IFERROR(VLOOKUP($Q23,#REF!,27,0),0)</f>
        <v>0</v>
      </c>
      <c r="Q23" s="5" t="str">
        <f t="shared" si="1"/>
        <v>simon acfield</v>
      </c>
    </row>
    <row r="24" spans="1:18" s="5" customFormat="1" ht="13.5" thickBot="1" x14ac:dyDescent="0.25">
      <c r="A24" s="242">
        <v>20</v>
      </c>
      <c r="B24" s="432" t="s">
        <v>87</v>
      </c>
      <c r="C24" s="433" t="s">
        <v>88</v>
      </c>
      <c r="D24" s="434" t="s">
        <v>40</v>
      </c>
      <c r="E24" s="440">
        <f t="shared" si="0"/>
        <v>5</v>
      </c>
      <c r="F24" s="446">
        <f>IFERROR(VLOOKUP($Q24,'Rd1 PI'!$C$2:$AE$24,29,0),0)</f>
        <v>5</v>
      </c>
      <c r="G24" s="447">
        <f>IFERROR(VLOOKUP($Q24,'Rd2 Sandown'!$C$2:$AE$23,29,0),0)</f>
        <v>0</v>
      </c>
      <c r="H24" s="447">
        <f>IFERROR(VLOOKUP($Q24,'Rd3 Wodonga'!$C$2:$AE$26,29,0),0)</f>
        <v>0</v>
      </c>
      <c r="I24" s="447">
        <f>IFERROR(VLOOKUP($Q24,#REF!,27,0),0)</f>
        <v>0</v>
      </c>
      <c r="J24" s="447">
        <f>IFERROR(VLOOKUP($Q24,#REF!,27,0),0)</f>
        <v>0</v>
      </c>
      <c r="K24" s="447">
        <f>IFERROR(VLOOKUP($Q24,#REF!,27,0),0)</f>
        <v>0</v>
      </c>
      <c r="L24" s="447">
        <f>IFERROR(VLOOKUP($Q24,#REF!,27,0),0)</f>
        <v>0</v>
      </c>
      <c r="M24" s="447">
        <f>IFERROR(VLOOKUP($Q24,#REF!,27,0),0)</f>
        <v>0</v>
      </c>
      <c r="N24" s="447">
        <f>IFERROR(VLOOKUP($Q24,#REF!,27,0),0)</f>
        <v>0</v>
      </c>
      <c r="O24" s="447">
        <f>IFERROR(VLOOKUP($Q24,#REF!,27,0),0)</f>
        <v>0</v>
      </c>
      <c r="P24" s="448">
        <f>IFERROR(VLOOKUP($Q24,#REF!,27,0),0)</f>
        <v>0</v>
      </c>
      <c r="Q24" s="5" t="str">
        <f t="shared" si="1"/>
        <v>max lloyd</v>
      </c>
    </row>
    <row r="25" spans="1:18" x14ac:dyDescent="0.2">
      <c r="A25" s="3"/>
      <c r="B25" s="9"/>
      <c r="C25" s="9"/>
      <c r="D25" s="12"/>
      <c r="E25" s="12"/>
      <c r="F25" s="5"/>
      <c r="G25" s="5"/>
      <c r="H25" s="5"/>
      <c r="I25" s="5"/>
      <c r="J25" s="5"/>
      <c r="K25" s="5"/>
      <c r="L25" s="5"/>
      <c r="M25" s="5"/>
      <c r="N25" s="5"/>
      <c r="O25" s="5"/>
      <c r="P25" s="5"/>
      <c r="Q25" s="14"/>
      <c r="R25" s="15"/>
    </row>
    <row r="26" spans="1:18" ht="15.75" x14ac:dyDescent="0.25">
      <c r="A26" s="10" t="s">
        <v>6</v>
      </c>
      <c r="B26" s="6"/>
      <c r="C26" s="6"/>
      <c r="D26" s="17"/>
      <c r="E26" s="24"/>
      <c r="F26" s="12"/>
      <c r="G26" s="12"/>
      <c r="H26" s="12"/>
      <c r="I26" s="12"/>
      <c r="J26" s="12"/>
      <c r="K26" s="12"/>
      <c r="L26" s="12"/>
      <c r="M26" s="12"/>
      <c r="N26" s="12"/>
      <c r="O26" s="12"/>
      <c r="P26" s="12"/>
      <c r="Q26" s="14"/>
      <c r="R26" s="15"/>
    </row>
    <row r="27" spans="1:18" x14ac:dyDescent="0.2">
      <c r="A27" s="16"/>
      <c r="B27" s="6"/>
      <c r="C27" s="6"/>
      <c r="D27" s="17"/>
      <c r="E27" s="24"/>
      <c r="F27" s="12"/>
      <c r="G27" s="12"/>
      <c r="H27" s="12"/>
      <c r="I27" s="12"/>
      <c r="J27" s="12"/>
      <c r="K27" s="12"/>
      <c r="L27" s="12"/>
      <c r="M27" s="12"/>
      <c r="N27" s="12"/>
      <c r="O27" s="12"/>
      <c r="P27" s="12"/>
      <c r="Q27" s="14"/>
      <c r="R27" s="15"/>
    </row>
    <row r="28" spans="1:18" s="5" customFormat="1" ht="13.5" thickBot="1" x14ac:dyDescent="0.25">
      <c r="A28" s="232" t="s">
        <v>7</v>
      </c>
      <c r="B28" s="233"/>
      <c r="C28" s="233"/>
      <c r="D28" s="7"/>
      <c r="E28" s="24"/>
      <c r="F28" s="12"/>
      <c r="G28" s="12"/>
      <c r="H28" s="12"/>
      <c r="I28" s="12"/>
      <c r="J28" s="12"/>
      <c r="K28" s="12"/>
      <c r="L28" s="12"/>
      <c r="M28" s="12"/>
      <c r="N28" s="12"/>
      <c r="O28" s="12"/>
      <c r="P28" s="12"/>
    </row>
    <row r="29" spans="1:18" s="5" customFormat="1" x14ac:dyDescent="0.2">
      <c r="A29" s="223">
        <v>1</v>
      </c>
      <c r="B29" s="219" t="s">
        <v>194</v>
      </c>
      <c r="C29" s="219" t="s">
        <v>195</v>
      </c>
      <c r="D29" s="225" t="s">
        <v>3</v>
      </c>
      <c r="E29" s="226">
        <f>SUM(F29:P29) - SMALL(F29:P29,2) - MIN(F29:P29)</f>
        <v>275</v>
      </c>
      <c r="F29" s="227">
        <f>IFERROR(VLOOKUP($Q29,'Rd1 PI'!$C$2:$AE$24,19,0),0)</f>
        <v>100</v>
      </c>
      <c r="G29" s="4">
        <f>IFERROR(VLOOKUP($Q29,'Rd2 Sandown'!$C$2:$AE$23,19,0),0)</f>
        <v>75</v>
      </c>
      <c r="H29" s="4">
        <f>IFERROR(VLOOKUP($Q29,'Rd3 Wodonga'!$C$2:$AE$26,19,0),0)</f>
        <v>100</v>
      </c>
      <c r="I29" s="4">
        <f>IFERROR(VLOOKUP($Q29,#REF!,17,0),0)</f>
        <v>0</v>
      </c>
      <c r="J29" s="4">
        <f>IFERROR(VLOOKUP($Q29,#REF!,17,0),0)</f>
        <v>0</v>
      </c>
      <c r="K29" s="4">
        <f>IFERROR(VLOOKUP($Q29,#REF!,17,0),0)</f>
        <v>0</v>
      </c>
      <c r="L29" s="4">
        <f>IFERROR(VLOOKUP($Q29,#REF!,17,0),0)</f>
        <v>0</v>
      </c>
      <c r="M29" s="4">
        <f>IFERROR(VLOOKUP($Q29,#REF!,17,0),0)</f>
        <v>0</v>
      </c>
      <c r="N29" s="4">
        <f>IFERROR(VLOOKUP($Q29,#REF!,17,0),0)</f>
        <v>0</v>
      </c>
      <c r="O29" s="4">
        <f>IFERROR(VLOOKUP($Q29,#REF!,17,0),0)</f>
        <v>0</v>
      </c>
      <c r="P29" s="4">
        <f>IFERROR(VLOOKUP($Q29,#REF!,17,0),0)</f>
        <v>0</v>
      </c>
      <c r="Q29" s="5" t="str">
        <f>CONCATENATE(LOWER(B29)," ",LOWER(C29))</f>
        <v>leigh mummery</v>
      </c>
    </row>
    <row r="30" spans="1:18" s="5" customFormat="1" x14ac:dyDescent="0.2">
      <c r="A30" s="223">
        <v>2</v>
      </c>
      <c r="B30" s="219" t="s">
        <v>192</v>
      </c>
      <c r="C30" s="219" t="s">
        <v>193</v>
      </c>
      <c r="D30" s="225" t="s">
        <v>3</v>
      </c>
      <c r="E30" s="228">
        <f>SUM(F30:P30) - SMALL(F30:P30,2) - MIN(F30:P30)</f>
        <v>100</v>
      </c>
      <c r="F30" s="227">
        <f>IFERROR(VLOOKUP($Q30,'Rd1 PI'!$C$2:$AE$24,19,0),0)</f>
        <v>0</v>
      </c>
      <c r="G30" s="4">
        <f>IFERROR(VLOOKUP($Q30,'Rd2 Sandown'!$C$2:$AE$23,19,0),0)</f>
        <v>100</v>
      </c>
      <c r="H30" s="4">
        <f>IFERROR(VLOOKUP($Q30,'Rd3 Wodonga'!$C$2:$AE$26,19,0),0)</f>
        <v>0</v>
      </c>
      <c r="I30" s="4">
        <f>IFERROR(VLOOKUP($Q30,#REF!,17,0),0)</f>
        <v>0</v>
      </c>
      <c r="J30" s="4">
        <f>IFERROR(VLOOKUP($Q30,#REF!,17,0),0)</f>
        <v>0</v>
      </c>
      <c r="K30" s="4">
        <f>IFERROR(VLOOKUP($Q30,#REF!,17,0),0)</f>
        <v>0</v>
      </c>
      <c r="L30" s="4">
        <f>IFERROR(VLOOKUP($Q30,#REF!,17,0),0)</f>
        <v>0</v>
      </c>
      <c r="M30" s="4">
        <f>IFERROR(VLOOKUP($Q30,#REF!,17,0),0)</f>
        <v>0</v>
      </c>
      <c r="N30" s="4">
        <f>IFERROR(VLOOKUP($Q30,#REF!,17,0),0)</f>
        <v>0</v>
      </c>
      <c r="O30" s="4">
        <f>IFERROR(VLOOKUP($Q30,#REF!,17,0),0)</f>
        <v>0</v>
      </c>
      <c r="P30" s="4">
        <f>IFERROR(VLOOKUP($Q30,#REF!,17,0),0)</f>
        <v>0</v>
      </c>
      <c r="Q30" s="5" t="str">
        <f>CONCATENATE(LOWER(B30)," ",LOWER(C30))</f>
        <v>robert mason</v>
      </c>
    </row>
    <row r="31" spans="1:18" s="5" customFormat="1" x14ac:dyDescent="0.2">
      <c r="A31" s="223">
        <v>3</v>
      </c>
      <c r="B31" s="224"/>
      <c r="C31" s="224"/>
      <c r="D31" s="225" t="s">
        <v>3</v>
      </c>
      <c r="E31" s="228">
        <f>SUM(F31:P31) - SMALL(F31:P31,2) - MIN(F31:P31)</f>
        <v>0</v>
      </c>
      <c r="F31" s="227">
        <f>IFERROR(VLOOKUP($Q31,'Rd1 PI'!$C$2:$AE$24,19,0),0)</f>
        <v>0</v>
      </c>
      <c r="G31" s="4">
        <f>IFERROR(VLOOKUP($Q31,'Rd2 Sandown'!$C$2:$AE$23,19,0),0)</f>
        <v>0</v>
      </c>
      <c r="H31" s="4">
        <f>IFERROR(VLOOKUP($Q31,'Rd3 Wodonga'!$C$2:$AE$26,19,0),0)</f>
        <v>0</v>
      </c>
      <c r="I31" s="4">
        <f>IFERROR(VLOOKUP($Q31,#REF!,17,0),0)</f>
        <v>0</v>
      </c>
      <c r="J31" s="4">
        <f>IFERROR(VLOOKUP($Q31,#REF!,17,0),0)</f>
        <v>0</v>
      </c>
      <c r="K31" s="4">
        <f>IFERROR(VLOOKUP($Q31,#REF!,17,0),0)</f>
        <v>0</v>
      </c>
      <c r="L31" s="4">
        <f>IFERROR(VLOOKUP($Q31,#REF!,17,0),0)</f>
        <v>0</v>
      </c>
      <c r="M31" s="4">
        <f>IFERROR(VLOOKUP($Q31,#REF!,17,0),0)</f>
        <v>0</v>
      </c>
      <c r="N31" s="4">
        <f>IFERROR(VLOOKUP($Q31,#REF!,17,0),0)</f>
        <v>0</v>
      </c>
      <c r="O31" s="4">
        <f>IFERROR(VLOOKUP($Q31,#REF!,17,0),0)</f>
        <v>0</v>
      </c>
      <c r="P31" s="4">
        <f>IFERROR(VLOOKUP($Q31,#REF!,17,0),0)</f>
        <v>0</v>
      </c>
      <c r="Q31" s="5" t="str">
        <f>CONCATENATE(LOWER(B31)," ",LOWER(C31))</f>
        <v xml:space="preserve"> </v>
      </c>
    </row>
    <row r="32" spans="1:18" x14ac:dyDescent="0.2">
      <c r="A32" s="223">
        <v>4</v>
      </c>
      <c r="B32" s="229"/>
      <c r="C32" s="229"/>
      <c r="D32" s="225" t="s">
        <v>3</v>
      </c>
      <c r="E32" s="228">
        <f>SUM(F32:P32) - SMALL(F32:P32,2) - MIN(F32:P32)</f>
        <v>0</v>
      </c>
      <c r="F32" s="227">
        <f>IFERROR(VLOOKUP($Q32,'Rd1 PI'!$C$2:$AE$24,19,0),0)</f>
        <v>0</v>
      </c>
      <c r="G32" s="4">
        <f>IFERROR(VLOOKUP($Q32,'Rd2 Sandown'!$C$2:$AE$23,19,0),0)</f>
        <v>0</v>
      </c>
      <c r="H32" s="4">
        <f>IFERROR(VLOOKUP($Q32,'Rd3 Wodonga'!$C$2:$AE$26,19,0),0)</f>
        <v>0</v>
      </c>
      <c r="I32" s="4">
        <f>IFERROR(VLOOKUP($Q32,#REF!,17,0),0)</f>
        <v>0</v>
      </c>
      <c r="J32" s="4">
        <f>IFERROR(VLOOKUP($Q32,#REF!,17,0),0)</f>
        <v>0</v>
      </c>
      <c r="K32" s="4">
        <f>IFERROR(VLOOKUP($Q32,#REF!,17,0),0)</f>
        <v>0</v>
      </c>
      <c r="L32" s="4">
        <f>IFERROR(VLOOKUP($Q32,#REF!,17,0),0)</f>
        <v>0</v>
      </c>
      <c r="M32" s="4">
        <f>IFERROR(VLOOKUP($Q32,#REF!,17,0),0)</f>
        <v>0</v>
      </c>
      <c r="N32" s="4">
        <f>IFERROR(VLOOKUP($Q32,#REF!,17,0),0)</f>
        <v>0</v>
      </c>
      <c r="O32" s="4">
        <f>IFERROR(VLOOKUP($Q32,#REF!,17,0),0)</f>
        <v>0</v>
      </c>
      <c r="P32" s="4">
        <f>IFERROR(VLOOKUP($Q32,#REF!,17,0),0)</f>
        <v>0</v>
      </c>
      <c r="Q32" s="5" t="str">
        <f>CONCATENATE(LOWER(B32)," ",LOWER(C32))</f>
        <v xml:space="preserve"> </v>
      </c>
      <c r="R32" s="15"/>
    </row>
    <row r="33" spans="1:18" ht="13.5" thickBot="1" x14ac:dyDescent="0.25">
      <c r="A33" s="230">
        <v>5</v>
      </c>
      <c r="B33" s="222"/>
      <c r="C33" s="222"/>
      <c r="D33" s="225" t="s">
        <v>3</v>
      </c>
      <c r="E33" s="231">
        <f>SUM(F33:P33) - SMALL(F33:P33,2) - MIN(F33:P33)</f>
        <v>0</v>
      </c>
      <c r="F33" s="227">
        <f>IFERROR(VLOOKUP($Q33,'Rd1 PI'!$C$2:$AE$24,19,0),0)</f>
        <v>0</v>
      </c>
      <c r="G33" s="4">
        <f>IFERROR(VLOOKUP($Q33,'Rd2 Sandown'!$C$2:$AE$23,19,0),0)</f>
        <v>0</v>
      </c>
      <c r="H33" s="4">
        <f>IFERROR(VLOOKUP($Q33,'Rd3 Wodonga'!$C$2:$AE$26,19,0),0)</f>
        <v>0</v>
      </c>
      <c r="I33" s="251">
        <f>IFERROR(VLOOKUP($Q33,#REF!,17,0),0)</f>
        <v>0</v>
      </c>
      <c r="J33" s="251">
        <f>IFERROR(VLOOKUP($Q33,#REF!,17,0),0)</f>
        <v>0</v>
      </c>
      <c r="K33" s="251">
        <f>IFERROR(VLOOKUP($Q33,#REF!,17,0),0)</f>
        <v>0</v>
      </c>
      <c r="L33" s="251">
        <f>IFERROR(VLOOKUP($Q33,#REF!,17,0),0)</f>
        <v>0</v>
      </c>
      <c r="M33" s="251">
        <f>IFERROR(VLOOKUP($Q33,#REF!,17,0),0)</f>
        <v>0</v>
      </c>
      <c r="N33" s="251">
        <f>IFERROR(VLOOKUP($Q33,#REF!,17,0),0)</f>
        <v>0</v>
      </c>
      <c r="O33" s="251">
        <f>IFERROR(VLOOKUP($Q33,#REF!,17,0),0)</f>
        <v>0</v>
      </c>
      <c r="P33" s="251">
        <f>IFERROR(VLOOKUP($Q33,#REF!,17,0),0)</f>
        <v>0</v>
      </c>
      <c r="Q33" s="5" t="str">
        <f>CONCATENATE(LOWER(B33)," ",LOWER(C33))</f>
        <v xml:space="preserve"> </v>
      </c>
      <c r="R33" s="15"/>
    </row>
    <row r="34" spans="1:18" x14ac:dyDescent="0.2">
      <c r="B34" s="6"/>
      <c r="C34" s="6"/>
      <c r="D34" s="17"/>
      <c r="E34" s="24"/>
      <c r="F34" s="4"/>
      <c r="G34" s="4"/>
      <c r="H34" s="4"/>
      <c r="I34" s="4"/>
      <c r="J34" s="12"/>
      <c r="K34" s="12"/>
      <c r="L34" s="4"/>
      <c r="M34" s="4"/>
      <c r="N34" s="4"/>
      <c r="O34" s="4"/>
      <c r="P34" s="4"/>
      <c r="Q34" s="14"/>
      <c r="R34" s="15"/>
    </row>
    <row r="35" spans="1:18" s="5" customFormat="1" ht="13.5" thickBot="1" x14ac:dyDescent="0.25">
      <c r="A35" s="41" t="s">
        <v>8</v>
      </c>
      <c r="B35" s="42"/>
      <c r="C35" s="42"/>
      <c r="D35" s="7"/>
      <c r="E35" s="24"/>
      <c r="F35" s="4"/>
      <c r="G35" s="4"/>
      <c r="H35" s="4"/>
      <c r="I35" s="4"/>
      <c r="J35" s="12"/>
      <c r="K35" s="12"/>
      <c r="L35" s="4"/>
      <c r="M35" s="4"/>
      <c r="N35" s="4"/>
      <c r="O35" s="4"/>
      <c r="P35" s="4"/>
    </row>
    <row r="36" spans="1:18" s="5" customFormat="1" x14ac:dyDescent="0.2">
      <c r="A36" s="43">
        <v>1</v>
      </c>
      <c r="B36" s="44" t="s">
        <v>27</v>
      </c>
      <c r="C36" s="44" t="s">
        <v>28</v>
      </c>
      <c r="D36" s="40" t="s">
        <v>5</v>
      </c>
      <c r="E36" s="58">
        <f>SUM(F36:P36) - SMALL(F36:P36,2) - MIN(F36:P36)</f>
        <v>300</v>
      </c>
      <c r="F36" s="108">
        <f>IFERROR(VLOOKUP($Q36,'Rd1 PI'!$C$2:$AE$24,19,0),0)</f>
        <v>100</v>
      </c>
      <c r="G36" s="4">
        <f>IFERROR(VLOOKUP($Q36,'Rd2 Sandown'!$C$2:$AE$23,19,0),0)</f>
        <v>100</v>
      </c>
      <c r="H36" s="4">
        <f>IFERROR(VLOOKUP($Q36,'Rd3 Wodonga'!$C$2:$AE$26,19,0),0)</f>
        <v>100</v>
      </c>
      <c r="I36" s="4">
        <f>IFERROR(VLOOKUP($Q36,#REF!,17,0),0)</f>
        <v>0</v>
      </c>
      <c r="J36" s="4">
        <f>IFERROR(VLOOKUP($Q36,#REF!,17,0),0)</f>
        <v>0</v>
      </c>
      <c r="K36" s="4">
        <f>IFERROR(VLOOKUP($Q36,#REF!,17,0),0)</f>
        <v>0</v>
      </c>
      <c r="L36" s="4">
        <f>IFERROR(VLOOKUP($Q36,#REF!,17,0),0)</f>
        <v>0</v>
      </c>
      <c r="M36" s="4">
        <f>IFERROR(VLOOKUP($Q36,#REF!,17,0),0)</f>
        <v>0</v>
      </c>
      <c r="N36" s="4">
        <f>IFERROR(VLOOKUP($Q36,#REF!,17,0),0)</f>
        <v>0</v>
      </c>
      <c r="O36" s="4">
        <f>IFERROR(VLOOKUP($Q36,#REF!,17,0),0)</f>
        <v>0</v>
      </c>
      <c r="P36" s="4">
        <f>IFERROR(VLOOKUP($Q36,#REF!,17,0),0)</f>
        <v>0</v>
      </c>
      <c r="Q36" s="5" t="str">
        <f>CONCATENATE(LOWER(B36)," ",LOWER(C36))</f>
        <v>simeon ouzas</v>
      </c>
    </row>
    <row r="37" spans="1:18" x14ac:dyDescent="0.2">
      <c r="A37" s="43">
        <v>2</v>
      </c>
      <c r="B37" s="44" t="s">
        <v>134</v>
      </c>
      <c r="C37" s="44" t="s">
        <v>135</v>
      </c>
      <c r="D37" s="40" t="s">
        <v>5</v>
      </c>
      <c r="E37" s="59">
        <f>SUM(F37:P37) - SMALL(F37:P37,2) - MIN(F37:P37)</f>
        <v>195</v>
      </c>
      <c r="F37" s="108">
        <f>IFERROR(VLOOKUP($Q37,'Rd1 PI'!$C$2:$AE$24,19,0),0)</f>
        <v>75</v>
      </c>
      <c r="G37" s="4">
        <f>IFERROR(VLOOKUP($Q37,'Rd2 Sandown'!$C$2:$AE$23,19,0),0)</f>
        <v>60</v>
      </c>
      <c r="H37" s="4">
        <f>IFERROR(VLOOKUP($Q37,'Rd3 Wodonga'!$C$2:$AE$26,19,0),0)</f>
        <v>60</v>
      </c>
      <c r="I37" s="4">
        <f>IFERROR(VLOOKUP($Q37,#REF!,17,0),0)</f>
        <v>0</v>
      </c>
      <c r="J37" s="4">
        <f>IFERROR(VLOOKUP($Q37,#REF!,17,0),0)</f>
        <v>0</v>
      </c>
      <c r="K37" s="4">
        <f>IFERROR(VLOOKUP($Q37,#REF!,17,0),0)</f>
        <v>0</v>
      </c>
      <c r="L37" s="4">
        <f>IFERROR(VLOOKUP($Q37,#REF!,17,0),0)</f>
        <v>0</v>
      </c>
      <c r="M37" s="4">
        <f>IFERROR(VLOOKUP($Q37,#REF!,17,0),0)</f>
        <v>0</v>
      </c>
      <c r="N37" s="4">
        <f>IFERROR(VLOOKUP($Q37,#REF!,17,0),0)</f>
        <v>0</v>
      </c>
      <c r="O37" s="4">
        <f>IFERROR(VLOOKUP($Q37,#REF!,17,0),0)</f>
        <v>0</v>
      </c>
      <c r="P37" s="4">
        <f>IFERROR(VLOOKUP($Q37,#REF!,17,0),0)</f>
        <v>0</v>
      </c>
      <c r="Q37" s="5" t="str">
        <f>CONCATENATE(LOWER(B37)," ",LOWER(C37))</f>
        <v>sam hurst</v>
      </c>
      <c r="R37" s="15"/>
    </row>
    <row r="38" spans="1:18" x14ac:dyDescent="0.2">
      <c r="A38" s="43">
        <v>3</v>
      </c>
      <c r="B38" s="44" t="s">
        <v>95</v>
      </c>
      <c r="C38" s="44" t="s">
        <v>191</v>
      </c>
      <c r="D38" s="40" t="s">
        <v>5</v>
      </c>
      <c r="E38" s="59">
        <f>SUM(F38:P38) - SMALL(F38:P38,2) - MIN(F38:P38)</f>
        <v>120</v>
      </c>
      <c r="F38" s="108">
        <f>IFERROR(VLOOKUP($Q38,'Rd1 PI'!$C$2:$AE$24,19,0),0)</f>
        <v>0</v>
      </c>
      <c r="G38" s="4">
        <f>IFERROR(VLOOKUP($Q38,'Rd2 Sandown'!$C$2:$AE$23,19,0),0)</f>
        <v>75</v>
      </c>
      <c r="H38" s="4">
        <f>IFERROR(VLOOKUP($Q38,'Rd3 Wodonga'!$C$2:$AE$26,19,0),0)</f>
        <v>45</v>
      </c>
      <c r="I38" s="4">
        <f>IFERROR(VLOOKUP($Q38,#REF!,17,0),0)</f>
        <v>0</v>
      </c>
      <c r="J38" s="4">
        <f>IFERROR(VLOOKUP($Q38,#REF!,17,0),0)</f>
        <v>0</v>
      </c>
      <c r="K38" s="4">
        <f>IFERROR(VLOOKUP($Q38,#REF!,17,0),0)</f>
        <v>0</v>
      </c>
      <c r="L38" s="4">
        <f>IFERROR(VLOOKUP($Q38,#REF!,17,0),0)</f>
        <v>0</v>
      </c>
      <c r="M38" s="4">
        <f>IFERROR(VLOOKUP($Q38,#REF!,17,0),0)</f>
        <v>0</v>
      </c>
      <c r="N38" s="4">
        <f>IFERROR(VLOOKUP($Q38,#REF!,17,0),0)</f>
        <v>0</v>
      </c>
      <c r="O38" s="4">
        <f>IFERROR(VLOOKUP($Q38,#REF!,17,0),0)</f>
        <v>0</v>
      </c>
      <c r="P38" s="4">
        <f>IFERROR(VLOOKUP($Q38,#REF!,17,0),0)</f>
        <v>0</v>
      </c>
      <c r="Q38" s="5" t="str">
        <f>CONCATENATE(LOWER(B38)," ",LOWER(C38))</f>
        <v>john downes</v>
      </c>
      <c r="R38" s="15"/>
    </row>
    <row r="39" spans="1:18" x14ac:dyDescent="0.2">
      <c r="A39" s="43">
        <v>4</v>
      </c>
      <c r="B39" s="44" t="s">
        <v>246</v>
      </c>
      <c r="C39" s="44" t="s">
        <v>247</v>
      </c>
      <c r="D39" s="40" t="s">
        <v>5</v>
      </c>
      <c r="E39" s="59">
        <f>SUM(F39:P39) - SMALL(F39:P39,2) - MIN(F39:P39)</f>
        <v>75</v>
      </c>
      <c r="F39" s="108">
        <f>IFERROR(VLOOKUP($Q39,'Rd1 PI'!$C$2:$AE$24,19,0),0)</f>
        <v>0</v>
      </c>
      <c r="G39" s="4">
        <f>IFERROR(VLOOKUP($Q39,'Rd2 Sandown'!$C$2:$AE$23,19,0),0)</f>
        <v>0</v>
      </c>
      <c r="H39" s="4">
        <f>IFERROR(VLOOKUP($Q39,'Rd3 Wodonga'!$C$2:$AE$26,19,0),0)</f>
        <v>75</v>
      </c>
      <c r="I39" s="4">
        <f>IFERROR(VLOOKUP($Q39,#REF!,17,0),0)</f>
        <v>0</v>
      </c>
      <c r="J39" s="4">
        <f>IFERROR(VLOOKUP($Q39,#REF!,17,0),0)</f>
        <v>0</v>
      </c>
      <c r="K39" s="4">
        <f>IFERROR(VLOOKUP($Q39,#REF!,17,0),0)</f>
        <v>0</v>
      </c>
      <c r="L39" s="4">
        <f>IFERROR(VLOOKUP($Q39,#REF!,17,0),0)</f>
        <v>0</v>
      </c>
      <c r="M39" s="4">
        <f>IFERROR(VLOOKUP($Q39,#REF!,17,0),0)</f>
        <v>0</v>
      </c>
      <c r="N39" s="4">
        <f>IFERROR(VLOOKUP($Q39,#REF!,17,0),0)</f>
        <v>0</v>
      </c>
      <c r="O39" s="4">
        <f>IFERROR(VLOOKUP($Q39,#REF!,17,0),0)</f>
        <v>0</v>
      </c>
      <c r="P39" s="4">
        <f>IFERROR(VLOOKUP($Q39,#REF!,17,0),0)</f>
        <v>0</v>
      </c>
      <c r="Q39" s="5" t="str">
        <f>CONCATENATE(LOWER(B39)," ",LOWER(C39))</f>
        <v>adrian zadro</v>
      </c>
      <c r="R39" s="15"/>
    </row>
    <row r="40" spans="1:18" ht="13.5" thickBot="1" x14ac:dyDescent="0.25">
      <c r="A40" s="43">
        <v>5</v>
      </c>
      <c r="B40" s="44"/>
      <c r="C40" s="44"/>
      <c r="D40" s="40" t="s">
        <v>5</v>
      </c>
      <c r="E40" s="60">
        <f t="shared" ref="E40" si="2">SUM(F40:P40) - SMALL(F40:P40,2) - MIN(F40:P40)</f>
        <v>0</v>
      </c>
      <c r="F40" s="108">
        <f>IFERROR(VLOOKUP($Q40,'Rd1 PI'!$C$2:$AE$24,19,0),0)</f>
        <v>0</v>
      </c>
      <c r="G40" s="4">
        <f>IFERROR(VLOOKUP($Q40,'Rd2 Sandown'!$C$2:$AE$23,19,0),0)</f>
        <v>0</v>
      </c>
      <c r="H40" s="4">
        <f>IFERROR(VLOOKUP($Q40,'Rd3 Wodonga'!$C$2:$AE$26,19,0),0)</f>
        <v>0</v>
      </c>
      <c r="I40" s="252">
        <f>IFERROR(VLOOKUP($Q40,#REF!,17,0),0)</f>
        <v>0</v>
      </c>
      <c r="J40" s="252">
        <f>IFERROR(VLOOKUP($Q40,#REF!,17,0),0)</f>
        <v>0</v>
      </c>
      <c r="K40" s="252">
        <f>IFERROR(VLOOKUP($Q40,#REF!,17,0),0)</f>
        <v>0</v>
      </c>
      <c r="L40" s="252">
        <f>IFERROR(VLOOKUP($Q40,#REF!,17,0),0)</f>
        <v>0</v>
      </c>
      <c r="M40" s="252">
        <f>IFERROR(VLOOKUP($Q40,#REF!,17,0),0)</f>
        <v>0</v>
      </c>
      <c r="N40" s="252">
        <f>IFERROR(VLOOKUP($Q40,#REF!,17,0),0)</f>
        <v>0</v>
      </c>
      <c r="O40" s="252">
        <f>IFERROR(VLOOKUP($Q40,#REF!,17,0),0)</f>
        <v>0</v>
      </c>
      <c r="P40" s="252">
        <f>IFERROR(VLOOKUP($Q40,#REF!,17,0),0)</f>
        <v>0</v>
      </c>
      <c r="Q40" s="5" t="str">
        <f t="shared" ref="Q40" si="3">CONCATENATE(LOWER(B40)," ",LOWER(C40))</f>
        <v xml:space="preserve"> </v>
      </c>
      <c r="R40" s="15"/>
    </row>
    <row r="41" spans="1:18" x14ac:dyDescent="0.2">
      <c r="B41" s="18"/>
      <c r="C41" s="18"/>
      <c r="D41" s="19"/>
      <c r="E41" s="24"/>
      <c r="F41" s="4"/>
      <c r="G41" s="4"/>
      <c r="H41" s="4"/>
      <c r="I41" s="4"/>
      <c r="J41" s="4"/>
      <c r="K41" s="4"/>
      <c r="L41" s="4"/>
      <c r="M41" s="4"/>
      <c r="N41" s="4"/>
      <c r="O41" s="4"/>
      <c r="P41" s="4"/>
      <c r="Q41" s="14"/>
      <c r="R41" s="15"/>
    </row>
    <row r="42" spans="1:18" ht="13.5" thickBot="1" x14ac:dyDescent="0.25">
      <c r="A42" s="101" t="s">
        <v>9</v>
      </c>
      <c r="B42" s="102"/>
      <c r="C42" s="102"/>
      <c r="D42" s="15"/>
      <c r="E42" s="24"/>
      <c r="F42" s="258"/>
      <c r="G42" s="4"/>
      <c r="H42" s="4"/>
      <c r="I42" s="4"/>
      <c r="J42" s="4"/>
      <c r="K42" s="4"/>
      <c r="L42" s="4"/>
      <c r="M42" s="4"/>
      <c r="N42" s="4"/>
      <c r="O42" s="4"/>
      <c r="P42" s="4"/>
      <c r="Q42" s="14"/>
      <c r="R42" s="15"/>
    </row>
    <row r="43" spans="1:18" x14ac:dyDescent="0.2">
      <c r="A43" s="94">
        <v>1</v>
      </c>
      <c r="B43" s="95"/>
      <c r="C43" s="175"/>
      <c r="D43" s="97" t="s">
        <v>4</v>
      </c>
      <c r="E43" s="92">
        <f>SUM(F43:P43) - SMALL(F43:P43,2) - MIN(F43:P43)</f>
        <v>0</v>
      </c>
      <c r="F43" s="257">
        <f>IFERROR(VLOOKUP($Q43,'Rd1 PI'!$C$2:$AE$24,19,0),0)</f>
        <v>0</v>
      </c>
      <c r="G43" s="4">
        <f>IFERROR(VLOOKUP($Q43,'Rd2 Sandown'!$C$2:$AE$23,19,0),0)</f>
        <v>0</v>
      </c>
      <c r="H43" s="4">
        <f>IFERROR(VLOOKUP($Q43,'Rd3 Wodonga'!$C$2:$AE$26,19,0),0)</f>
        <v>0</v>
      </c>
      <c r="I43" s="4">
        <f>IFERROR(VLOOKUP($Q43,#REF!,17,0),0)</f>
        <v>0</v>
      </c>
      <c r="J43" s="4">
        <f>IFERROR(VLOOKUP($Q43,#REF!,17,0),0)</f>
        <v>0</v>
      </c>
      <c r="K43" s="4">
        <f>IFERROR(VLOOKUP($Q43,#REF!,17,0),0)</f>
        <v>0</v>
      </c>
      <c r="L43" s="4">
        <f>IFERROR(VLOOKUP($Q43,#REF!,17,0),0)</f>
        <v>0</v>
      </c>
      <c r="M43" s="4">
        <f>IFERROR(VLOOKUP($Q43,#REF!,17,0),0)</f>
        <v>0</v>
      </c>
      <c r="N43" s="4">
        <f>IFERROR(VLOOKUP($Q43,#REF!,17,0),0)</f>
        <v>0</v>
      </c>
      <c r="O43" s="4">
        <f>IFERROR(VLOOKUP($Q43,#REF!,17,0),0)</f>
        <v>0</v>
      </c>
      <c r="P43" s="4">
        <f>IFERROR(VLOOKUP($Q43,#REF!,17,0),0)</f>
        <v>0</v>
      </c>
      <c r="Q43" s="5" t="str">
        <f>CONCATENATE(LOWER(B43)," ",LOWER(C43))</f>
        <v xml:space="preserve"> </v>
      </c>
      <c r="R43" s="15"/>
    </row>
    <row r="44" spans="1:18" x14ac:dyDescent="0.2">
      <c r="A44" s="94">
        <v>2</v>
      </c>
      <c r="B44" s="98"/>
      <c r="C44" s="98"/>
      <c r="D44" s="97" t="s">
        <v>4</v>
      </c>
      <c r="E44" s="93">
        <f>SUM(F44:P44) - SMALL(F44:P44,2) - MIN(F44:P44)</f>
        <v>0</v>
      </c>
      <c r="F44" s="257">
        <f>IFERROR(VLOOKUP($Q44,'Rd1 PI'!$C$2:$AE$24,19,0),0)</f>
        <v>0</v>
      </c>
      <c r="G44" s="4">
        <f>IFERROR(VLOOKUP($Q44,'Rd2 Sandown'!$C$2:$AE$23,19,0),0)</f>
        <v>0</v>
      </c>
      <c r="H44" s="4">
        <f>IFERROR(VLOOKUP($Q44,'Rd3 Wodonga'!$C$2:$AE$26,19,0),0)</f>
        <v>0</v>
      </c>
      <c r="I44" s="4">
        <f>IFERROR(VLOOKUP($Q44,#REF!,17,0),0)</f>
        <v>0</v>
      </c>
      <c r="J44" s="4">
        <f>IFERROR(VLOOKUP($Q44,#REF!,17,0),0)</f>
        <v>0</v>
      </c>
      <c r="K44" s="4">
        <f>IFERROR(VLOOKUP($Q44,#REF!,17,0),0)</f>
        <v>0</v>
      </c>
      <c r="L44" s="4">
        <f>IFERROR(VLOOKUP($Q44,#REF!,17,0),0)</f>
        <v>0</v>
      </c>
      <c r="M44" s="4">
        <f>IFERROR(VLOOKUP($Q44,#REF!,17,0),0)</f>
        <v>0</v>
      </c>
      <c r="N44" s="4">
        <f>IFERROR(VLOOKUP($Q44,#REF!,17,0),0)</f>
        <v>0</v>
      </c>
      <c r="O44" s="4">
        <f>IFERROR(VLOOKUP($Q44,#REF!,17,0),0)</f>
        <v>0</v>
      </c>
      <c r="P44" s="4">
        <f>IFERROR(VLOOKUP($Q44,#REF!,17,0),0)</f>
        <v>0</v>
      </c>
      <c r="Q44" s="5" t="str">
        <f>CONCATENATE(LOWER(B44)," ",LOWER(C44))</f>
        <v xml:space="preserve"> </v>
      </c>
      <c r="R44" s="15"/>
    </row>
    <row r="45" spans="1:18" x14ac:dyDescent="0.2">
      <c r="A45" s="94">
        <v>3</v>
      </c>
      <c r="B45" s="98"/>
      <c r="C45" s="98"/>
      <c r="D45" s="97" t="s">
        <v>4</v>
      </c>
      <c r="E45" s="93">
        <f>SUM(F45:P45) - SMALL(F45:P45,2) - MIN(F45:P45)</f>
        <v>0</v>
      </c>
      <c r="F45" s="257">
        <f>IFERROR(VLOOKUP($Q45,'Rd1 PI'!$C$2:$AE$24,19,0),0)</f>
        <v>0</v>
      </c>
      <c r="G45" s="4">
        <f>IFERROR(VLOOKUP($Q45,'Rd2 Sandown'!$C$2:$AE$23,19,0),0)</f>
        <v>0</v>
      </c>
      <c r="H45" s="4">
        <f>IFERROR(VLOOKUP($Q45,'Rd3 Wodonga'!$C$2:$AE$26,19,0),0)</f>
        <v>0</v>
      </c>
      <c r="I45" s="4">
        <f>IFERROR(VLOOKUP($Q45,#REF!,17,0),0)</f>
        <v>0</v>
      </c>
      <c r="J45" s="4">
        <f>IFERROR(VLOOKUP($Q45,#REF!,17,0),0)</f>
        <v>0</v>
      </c>
      <c r="K45" s="4">
        <f>IFERROR(VLOOKUP($Q45,#REF!,17,0),0)</f>
        <v>0</v>
      </c>
      <c r="L45" s="4">
        <f>IFERROR(VLOOKUP($Q45,#REF!,17,0),0)</f>
        <v>0</v>
      </c>
      <c r="M45" s="4">
        <f>IFERROR(VLOOKUP($Q45,#REF!,17,0),0)</f>
        <v>0</v>
      </c>
      <c r="N45" s="4">
        <f>IFERROR(VLOOKUP($Q45,#REF!,17,0),0)</f>
        <v>0</v>
      </c>
      <c r="O45" s="4">
        <f>IFERROR(VLOOKUP($Q45,#REF!,17,0),0)</f>
        <v>0</v>
      </c>
      <c r="P45" s="4">
        <f>IFERROR(VLOOKUP($Q45,#REF!,17,0),0)</f>
        <v>0</v>
      </c>
      <c r="Q45" s="5" t="str">
        <f>CONCATENATE(LOWER(B45)," ",LOWER(C45))</f>
        <v xml:space="preserve"> </v>
      </c>
      <c r="R45" s="15"/>
    </row>
    <row r="46" spans="1:18" x14ac:dyDescent="0.2">
      <c r="A46" s="94">
        <v>4</v>
      </c>
      <c r="B46" s="98"/>
      <c r="C46" s="98"/>
      <c r="D46" s="97" t="s">
        <v>4</v>
      </c>
      <c r="E46" s="93">
        <f>SUM(F46:P46) - SMALL(F46:P46,2) - MIN(F46:P46)</f>
        <v>0</v>
      </c>
      <c r="F46" s="257">
        <f>IFERROR(VLOOKUP($Q46,'Rd1 PI'!$C$2:$AE$24,19,0),0)</f>
        <v>0</v>
      </c>
      <c r="G46" s="4">
        <f>IFERROR(VLOOKUP($Q46,'Rd2 Sandown'!$C$2:$AE$23,19,0),0)</f>
        <v>0</v>
      </c>
      <c r="H46" s="4">
        <f>IFERROR(VLOOKUP($Q46,'Rd3 Wodonga'!$C$2:$AE$26,19,0),0)</f>
        <v>0</v>
      </c>
      <c r="I46" s="4">
        <f>IFERROR(VLOOKUP($Q46,#REF!,17,0),0)</f>
        <v>0</v>
      </c>
      <c r="J46" s="4">
        <f>IFERROR(VLOOKUP($Q46,#REF!,17,0),0)</f>
        <v>0</v>
      </c>
      <c r="K46" s="4">
        <f>IFERROR(VLOOKUP($Q46,#REF!,17,0),0)</f>
        <v>0</v>
      </c>
      <c r="L46" s="4">
        <f>IFERROR(VLOOKUP($Q46,#REF!,17,0),0)</f>
        <v>0</v>
      </c>
      <c r="M46" s="4">
        <f>IFERROR(VLOOKUP($Q46,#REF!,17,0),0)</f>
        <v>0</v>
      </c>
      <c r="N46" s="4">
        <f>IFERROR(VLOOKUP($Q46,#REF!,17,0),0)</f>
        <v>0</v>
      </c>
      <c r="O46" s="4">
        <f>IFERROR(VLOOKUP($Q46,#REF!,17,0),0)</f>
        <v>0</v>
      </c>
      <c r="P46" s="4">
        <f>IFERROR(VLOOKUP($Q46,#REF!,17,0),0)</f>
        <v>0</v>
      </c>
      <c r="Q46" s="5" t="str">
        <f>CONCATENATE(LOWER(B46)," ",LOWER(C46))</f>
        <v xml:space="preserve"> </v>
      </c>
      <c r="R46" s="15"/>
    </row>
    <row r="47" spans="1:18" ht="13.5" thickBot="1" x14ac:dyDescent="0.25">
      <c r="A47" s="254">
        <v>5</v>
      </c>
      <c r="B47" s="253"/>
      <c r="C47" s="253"/>
      <c r="D47" s="255" t="s">
        <v>4</v>
      </c>
      <c r="E47" s="256">
        <f>SUM(F47:P47) - SMALL(F47:P47,2) - MIN(F47:P47)</f>
        <v>0</v>
      </c>
      <c r="F47" s="257">
        <f>IFERROR(VLOOKUP($Q47,'Rd1 PI'!$C$2:$AE$24,19,0),0)</f>
        <v>0</v>
      </c>
      <c r="G47" s="4">
        <f>IFERROR(VLOOKUP($Q47,'Rd2 Sandown'!$C$2:$AE$23,19,0),0)</f>
        <v>0</v>
      </c>
      <c r="H47" s="4">
        <f>IFERROR(VLOOKUP($Q47,'Rd3 Wodonga'!$C$2:$AE$26,19,0),0)</f>
        <v>0</v>
      </c>
      <c r="I47" s="258">
        <f>IFERROR(VLOOKUP($Q47,#REF!,17,0),0)</f>
        <v>0</v>
      </c>
      <c r="J47" s="258">
        <f>IFERROR(VLOOKUP($Q47,#REF!,17,0),0)</f>
        <v>0</v>
      </c>
      <c r="K47" s="258">
        <f>IFERROR(VLOOKUP($Q47,#REF!,17,0),0)</f>
        <v>0</v>
      </c>
      <c r="L47" s="258">
        <f>IFERROR(VLOOKUP($Q47,#REF!,17,0),0)</f>
        <v>0</v>
      </c>
      <c r="M47" s="258">
        <f>IFERROR(VLOOKUP($Q47,#REF!,17,0),0)</f>
        <v>0</v>
      </c>
      <c r="N47" s="258">
        <f>IFERROR(VLOOKUP($Q47,#REF!,17,0),0)</f>
        <v>0</v>
      </c>
      <c r="O47" s="258">
        <f>IFERROR(VLOOKUP($Q47,#REF!,17,0),0)</f>
        <v>0</v>
      </c>
      <c r="P47" s="258">
        <f>IFERROR(VLOOKUP($Q47,#REF!,17,0),0)</f>
        <v>0</v>
      </c>
      <c r="Q47" s="5" t="str">
        <f>CONCATENATE(LOWER(B47)," ",LOWER(C47))</f>
        <v xml:space="preserve"> </v>
      </c>
      <c r="R47" s="15"/>
    </row>
    <row r="48" spans="1:18" x14ac:dyDescent="0.2">
      <c r="A48" s="13"/>
      <c r="B48" s="22"/>
      <c r="C48" s="22"/>
      <c r="D48" s="23"/>
      <c r="E48" s="24"/>
      <c r="F48" s="4"/>
      <c r="G48" s="4"/>
      <c r="H48" s="4"/>
      <c r="I48" s="4"/>
      <c r="J48" s="4"/>
      <c r="K48" s="4"/>
      <c r="L48" s="4"/>
      <c r="M48" s="4"/>
      <c r="N48" s="4"/>
      <c r="O48" s="4"/>
      <c r="P48" s="4"/>
      <c r="Q48" s="14"/>
      <c r="R48" s="15"/>
    </row>
    <row r="49" spans="1:18" ht="13.5" thickBot="1" x14ac:dyDescent="0.25">
      <c r="A49" s="259" t="s">
        <v>20</v>
      </c>
      <c r="B49" s="260"/>
      <c r="C49" s="260"/>
      <c r="D49" s="261"/>
      <c r="E49" s="262"/>
      <c r="F49" s="263"/>
      <c r="G49" s="263"/>
      <c r="H49" s="263"/>
      <c r="I49" s="263"/>
      <c r="J49" s="263"/>
      <c r="K49" s="263"/>
      <c r="L49" s="263"/>
      <c r="M49" s="263"/>
      <c r="N49" s="263"/>
      <c r="O49" s="263"/>
      <c r="P49" s="263"/>
      <c r="Q49" s="14"/>
      <c r="R49" s="15"/>
    </row>
    <row r="50" spans="1:18" x14ac:dyDescent="0.2">
      <c r="A50" s="264">
        <v>1</v>
      </c>
      <c r="B50" s="265"/>
      <c r="C50" s="266"/>
      <c r="D50" s="261" t="s">
        <v>39</v>
      </c>
      <c r="E50" s="267">
        <f>SUM(F50:P50) - SMALL(F50:P50,2) - MIN(F50:P50)</f>
        <v>0</v>
      </c>
      <c r="F50" s="268">
        <f>IFERROR(VLOOKUP($Q50,'Rd1 PI'!$C$2:$AE$24,19,0),0)</f>
        <v>0</v>
      </c>
      <c r="G50" s="4">
        <f>IFERROR(VLOOKUP($Q50,'Rd2 Sandown'!$C$2:$AE$23,19,0),0)</f>
        <v>0</v>
      </c>
      <c r="H50" s="4">
        <f>IFERROR(VLOOKUP($Q50,'Rd3 Wodonga'!$C$2:$AE$26,19,0),0)</f>
        <v>0</v>
      </c>
      <c r="I50" s="263">
        <f>IFERROR(VLOOKUP($Q50,#REF!,17,0),0)</f>
        <v>0</v>
      </c>
      <c r="J50" s="263">
        <f>IFERROR(VLOOKUP($Q50,#REF!,17,0),0)</f>
        <v>0</v>
      </c>
      <c r="K50" s="263">
        <f>IFERROR(VLOOKUP($Q50,#REF!,17,0),0)</f>
        <v>0</v>
      </c>
      <c r="L50" s="263">
        <f>IFERROR(VLOOKUP($Q50,#REF!,17,0),0)</f>
        <v>0</v>
      </c>
      <c r="M50" s="263">
        <f>IFERROR(VLOOKUP($Q50,#REF!,17,0),0)</f>
        <v>0</v>
      </c>
      <c r="N50" s="263">
        <f>IFERROR(VLOOKUP($Q50,#REF!,17,0),0)</f>
        <v>0</v>
      </c>
      <c r="O50" s="263">
        <f>IFERROR(VLOOKUP($Q50,#REF!,17,0),0)</f>
        <v>0</v>
      </c>
      <c r="P50" s="263">
        <f>IFERROR(VLOOKUP($Q50,#REF!,17,0),0)</f>
        <v>0</v>
      </c>
      <c r="Q50" s="5" t="str">
        <f>CONCATENATE(LOWER(B50)," ",LOWER(C50))</f>
        <v xml:space="preserve"> </v>
      </c>
      <c r="R50" s="15"/>
    </row>
    <row r="51" spans="1:18" x14ac:dyDescent="0.2">
      <c r="A51" s="264">
        <v>2</v>
      </c>
      <c r="B51" s="266"/>
      <c r="C51" s="266"/>
      <c r="D51" s="261" t="s">
        <v>39</v>
      </c>
      <c r="E51" s="269">
        <f>SUM(F51:P51) - SMALL(F51:P51,2) - MIN(F51:P51)</f>
        <v>0</v>
      </c>
      <c r="F51" s="268">
        <f>IFERROR(VLOOKUP($Q51,'Rd1 PI'!$C$2:$AE$24,19,0),0)</f>
        <v>0</v>
      </c>
      <c r="G51" s="4">
        <f>IFERROR(VLOOKUP($Q51,'Rd2 Sandown'!$C$2:$AE$23,19,0),0)</f>
        <v>0</v>
      </c>
      <c r="H51" s="4">
        <f>IFERROR(VLOOKUP($Q51,'Rd3 Wodonga'!$C$2:$AE$26,19,0),0)</f>
        <v>0</v>
      </c>
      <c r="I51" s="263">
        <f>IFERROR(VLOOKUP($Q51,#REF!,17,0),0)</f>
        <v>0</v>
      </c>
      <c r="J51" s="263">
        <f>IFERROR(VLOOKUP($Q51,#REF!,17,0),0)</f>
        <v>0</v>
      </c>
      <c r="K51" s="263">
        <f>IFERROR(VLOOKUP($Q51,#REF!,17,0),0)</f>
        <v>0</v>
      </c>
      <c r="L51" s="263">
        <f>IFERROR(VLOOKUP($Q51,#REF!,17,0),0)</f>
        <v>0</v>
      </c>
      <c r="M51" s="263">
        <f>IFERROR(VLOOKUP($Q51,#REF!,17,0),0)</f>
        <v>0</v>
      </c>
      <c r="N51" s="263">
        <f>IFERROR(VLOOKUP($Q51,#REF!,17,0),0)</f>
        <v>0</v>
      </c>
      <c r="O51" s="263">
        <f>IFERROR(VLOOKUP($Q51,#REF!,17,0),0)</f>
        <v>0</v>
      </c>
      <c r="P51" s="263">
        <f>IFERROR(VLOOKUP($Q51,#REF!,17,0),0)</f>
        <v>0</v>
      </c>
      <c r="Q51" s="5" t="str">
        <f>CONCATENATE(LOWER(B51)," ",LOWER(C51))</f>
        <v xml:space="preserve"> </v>
      </c>
      <c r="R51" s="15"/>
    </row>
    <row r="52" spans="1:18" x14ac:dyDescent="0.2">
      <c r="A52" s="264">
        <v>3</v>
      </c>
      <c r="B52" s="270"/>
      <c r="C52" s="270"/>
      <c r="D52" s="261" t="s">
        <v>39</v>
      </c>
      <c r="E52" s="269">
        <f>SUM(F52:P52) - SMALL(F52:P52,2) - MIN(F52:P52)</f>
        <v>0</v>
      </c>
      <c r="F52" s="268">
        <f>IFERROR(VLOOKUP($Q52,'Rd1 PI'!$C$2:$AE$24,19,0),0)</f>
        <v>0</v>
      </c>
      <c r="G52" s="4">
        <f>IFERROR(VLOOKUP($Q52,'Rd2 Sandown'!$C$2:$AE$23,19,0),0)</f>
        <v>0</v>
      </c>
      <c r="H52" s="4">
        <f>IFERROR(VLOOKUP($Q52,'Rd3 Wodonga'!$C$2:$AE$26,19,0),0)</f>
        <v>0</v>
      </c>
      <c r="I52" s="263">
        <f>IFERROR(VLOOKUP($Q52,#REF!,17,0),0)</f>
        <v>0</v>
      </c>
      <c r="J52" s="263">
        <f>IFERROR(VLOOKUP($Q52,#REF!,17,0),0)</f>
        <v>0</v>
      </c>
      <c r="K52" s="263">
        <f>IFERROR(VLOOKUP($Q52,#REF!,17,0),0)</f>
        <v>0</v>
      </c>
      <c r="L52" s="263">
        <f>IFERROR(VLOOKUP($Q52,#REF!,17,0),0)</f>
        <v>0</v>
      </c>
      <c r="M52" s="263">
        <f>IFERROR(VLOOKUP($Q52,#REF!,17,0),0)</f>
        <v>0</v>
      </c>
      <c r="N52" s="263">
        <f>IFERROR(VLOOKUP($Q52,#REF!,17,0),0)</f>
        <v>0</v>
      </c>
      <c r="O52" s="263">
        <f>IFERROR(VLOOKUP($Q52,#REF!,17,0),0)</f>
        <v>0</v>
      </c>
      <c r="P52" s="263">
        <f>IFERROR(VLOOKUP($Q52,#REF!,17,0),0)</f>
        <v>0</v>
      </c>
      <c r="Q52" s="5" t="str">
        <f>CONCATENATE(LOWER(B52)," ",LOWER(C52))</f>
        <v xml:space="preserve"> </v>
      </c>
      <c r="R52" s="15"/>
    </row>
    <row r="53" spans="1:18" x14ac:dyDescent="0.2">
      <c r="A53" s="264">
        <v>4</v>
      </c>
      <c r="B53" s="271"/>
      <c r="C53" s="271"/>
      <c r="D53" s="261" t="s">
        <v>39</v>
      </c>
      <c r="E53" s="269">
        <f>SUM(F53:P53) - SMALL(F53:P53,2) - MIN(F53:P53)</f>
        <v>0</v>
      </c>
      <c r="F53" s="268">
        <f>IFERROR(VLOOKUP($Q53,'Rd1 PI'!$C$2:$AE$24,19,0),0)</f>
        <v>0</v>
      </c>
      <c r="G53" s="4">
        <f>IFERROR(VLOOKUP($Q53,'Rd2 Sandown'!$C$2:$AE$23,19,0),0)</f>
        <v>0</v>
      </c>
      <c r="H53" s="4">
        <f>IFERROR(VLOOKUP($Q53,'Rd3 Wodonga'!$C$2:$AE$26,19,0),0)</f>
        <v>0</v>
      </c>
      <c r="I53" s="263">
        <f>IFERROR(VLOOKUP($Q53,#REF!,17,0),0)</f>
        <v>0</v>
      </c>
      <c r="J53" s="263">
        <f>IFERROR(VLOOKUP($Q53,#REF!,17,0),0)</f>
        <v>0</v>
      </c>
      <c r="K53" s="263">
        <f>IFERROR(VLOOKUP($Q53,#REF!,17,0),0)</f>
        <v>0</v>
      </c>
      <c r="L53" s="263">
        <f>IFERROR(VLOOKUP($Q53,#REF!,17,0),0)</f>
        <v>0</v>
      </c>
      <c r="M53" s="263">
        <f>IFERROR(VLOOKUP($Q53,#REF!,17,0),0)</f>
        <v>0</v>
      </c>
      <c r="N53" s="263">
        <f>IFERROR(VLOOKUP($Q53,#REF!,17,0),0)</f>
        <v>0</v>
      </c>
      <c r="O53" s="263">
        <f>IFERROR(VLOOKUP($Q53,#REF!,17,0),0)</f>
        <v>0</v>
      </c>
      <c r="P53" s="263">
        <f>IFERROR(VLOOKUP($Q53,#REF!,17,0),0)</f>
        <v>0</v>
      </c>
      <c r="Q53" s="5" t="str">
        <f>CONCATENATE(LOWER(B53)," ",LOWER(C53))</f>
        <v xml:space="preserve"> </v>
      </c>
      <c r="R53" s="15"/>
    </row>
    <row r="54" spans="1:18" ht="13.5" thickBot="1" x14ac:dyDescent="0.25">
      <c r="A54" s="264">
        <v>5</v>
      </c>
      <c r="B54" s="270"/>
      <c r="C54" s="270"/>
      <c r="D54" s="261" t="s">
        <v>39</v>
      </c>
      <c r="E54" s="272">
        <f>SUM(F54:P54) - SMALL(F54:P54,2) - MIN(F54:P54)</f>
        <v>0</v>
      </c>
      <c r="F54" s="268">
        <f>IFERROR(VLOOKUP($Q54,'Rd1 PI'!$C$2:$AE$24,19,0),0)</f>
        <v>0</v>
      </c>
      <c r="G54" s="4">
        <f>IFERROR(VLOOKUP($Q54,'Rd2 Sandown'!$C$2:$AE$23,19,0),0)</f>
        <v>0</v>
      </c>
      <c r="H54" s="4">
        <f>IFERROR(VLOOKUP($Q54,'Rd3 Wodonga'!$C$2:$AE$26,19,0),0)</f>
        <v>0</v>
      </c>
      <c r="I54" s="263">
        <f>IFERROR(VLOOKUP($Q54,#REF!,17,0),0)</f>
        <v>0</v>
      </c>
      <c r="J54" s="263">
        <f>IFERROR(VLOOKUP($Q54,#REF!,17,0),0)</f>
        <v>0</v>
      </c>
      <c r="K54" s="263">
        <f>IFERROR(VLOOKUP($Q54,#REF!,17,0),0)</f>
        <v>0</v>
      </c>
      <c r="L54" s="263">
        <f>IFERROR(VLOOKUP($Q54,#REF!,17,0),0)</f>
        <v>0</v>
      </c>
      <c r="M54" s="263">
        <f>IFERROR(VLOOKUP($Q54,#REF!,17,0),0)</f>
        <v>0</v>
      </c>
      <c r="N54" s="263">
        <f>IFERROR(VLOOKUP($Q54,#REF!,17,0),0)</f>
        <v>0</v>
      </c>
      <c r="O54" s="263">
        <f>IFERROR(VLOOKUP($Q54,#REF!,17,0),0)</f>
        <v>0</v>
      </c>
      <c r="P54" s="263">
        <f>IFERROR(VLOOKUP($Q54,#REF!,17,0),0)</f>
        <v>0</v>
      </c>
      <c r="Q54" s="5" t="str">
        <f>CONCATENATE(LOWER(B54)," ",LOWER(C54))</f>
        <v xml:space="preserve"> </v>
      </c>
      <c r="R54" s="15"/>
    </row>
    <row r="55" spans="1:18" x14ac:dyDescent="0.2">
      <c r="A55" s="13"/>
      <c r="B55" s="22"/>
      <c r="C55" s="22"/>
      <c r="D55" s="23"/>
      <c r="E55" s="24"/>
      <c r="F55" s="4"/>
      <c r="G55" s="4"/>
      <c r="H55" s="4"/>
      <c r="I55" s="4"/>
      <c r="J55" s="4"/>
      <c r="K55" s="4"/>
      <c r="L55" s="4"/>
      <c r="M55" s="4"/>
      <c r="N55" s="4"/>
      <c r="O55" s="4"/>
      <c r="P55" s="4"/>
      <c r="Q55" s="14"/>
      <c r="R55" s="15"/>
    </row>
    <row r="56" spans="1:18" s="5" customFormat="1" ht="13.5" thickBot="1" x14ac:dyDescent="0.25">
      <c r="A56" s="273" t="s">
        <v>18</v>
      </c>
      <c r="B56" s="274"/>
      <c r="C56" s="274"/>
      <c r="D56" s="275"/>
      <c r="E56" s="276"/>
      <c r="F56" s="277"/>
      <c r="G56" s="277"/>
      <c r="H56" s="277"/>
      <c r="I56" s="277"/>
      <c r="J56" s="277"/>
      <c r="K56" s="277"/>
      <c r="L56" s="277"/>
      <c r="M56" s="277"/>
      <c r="N56" s="277"/>
      <c r="O56" s="277"/>
      <c r="P56" s="277"/>
    </row>
    <row r="57" spans="1:18" s="5" customFormat="1" x14ac:dyDescent="0.2">
      <c r="A57" s="278">
        <v>1</v>
      </c>
      <c r="B57" s="279"/>
      <c r="C57" s="279"/>
      <c r="D57" s="280" t="s">
        <v>22</v>
      </c>
      <c r="E57" s="281">
        <f>SUM(F57:P57) - SMALL(F57:P57,2) - MIN(F57:P57)</f>
        <v>0</v>
      </c>
      <c r="F57" s="282">
        <f>IFERROR(VLOOKUP($Q57,'Rd1 PI'!$C$2:$AE$24,19,0),0)</f>
        <v>0</v>
      </c>
      <c r="G57" s="4">
        <f>IFERROR(VLOOKUP($Q57,'Rd2 Sandown'!$C$2:$AE$23,19,0),0)</f>
        <v>0</v>
      </c>
      <c r="H57" s="4">
        <f>IFERROR(VLOOKUP($Q57,'Rd3 Wodonga'!$C$2:$AE$26,19,0),0)</f>
        <v>0</v>
      </c>
      <c r="I57" s="277">
        <f>IFERROR(VLOOKUP($Q57,#REF!,17,0),0)</f>
        <v>0</v>
      </c>
      <c r="J57" s="277">
        <f>IFERROR(VLOOKUP($Q57,#REF!,17,0),0)</f>
        <v>0</v>
      </c>
      <c r="K57" s="277">
        <f>IFERROR(VLOOKUP($Q57,#REF!,17,0),0)</f>
        <v>0</v>
      </c>
      <c r="L57" s="277">
        <f>IFERROR(VLOOKUP($Q57,#REF!,17,0),0)</f>
        <v>0</v>
      </c>
      <c r="M57" s="277">
        <f>IFERROR(VLOOKUP($Q57,#REF!,17,0),0)</f>
        <v>0</v>
      </c>
      <c r="N57" s="277">
        <f>IFERROR(VLOOKUP($Q57,#REF!,17,0),0)</f>
        <v>0</v>
      </c>
      <c r="O57" s="277">
        <f>IFERROR(VLOOKUP($Q57,#REF!,17,0),0)</f>
        <v>0</v>
      </c>
      <c r="P57" s="277">
        <f>IFERROR(VLOOKUP($Q57,#REF!,17,0),0)</f>
        <v>0</v>
      </c>
      <c r="Q57" s="5" t="str">
        <f>CONCATENATE(LOWER(B57)," ",LOWER(C57))</f>
        <v xml:space="preserve"> </v>
      </c>
    </row>
    <row r="58" spans="1:18" s="5" customFormat="1" x14ac:dyDescent="0.2">
      <c r="A58" s="278">
        <v>2</v>
      </c>
      <c r="B58" s="279"/>
      <c r="C58" s="279"/>
      <c r="D58" s="280" t="s">
        <v>22</v>
      </c>
      <c r="E58" s="283">
        <f>SUM(F58:P58) - SMALL(F58:P58,2) - MIN(F58:P58)</f>
        <v>0</v>
      </c>
      <c r="F58" s="282">
        <f>IFERROR(VLOOKUP($Q58,'Rd1 PI'!$C$2:$AE$24,19,0),0)</f>
        <v>0</v>
      </c>
      <c r="G58" s="4">
        <f>IFERROR(VLOOKUP($Q58,'Rd2 Sandown'!$C$2:$AE$23,19,0),0)</f>
        <v>0</v>
      </c>
      <c r="H58" s="4">
        <f>IFERROR(VLOOKUP($Q58,'Rd3 Wodonga'!$C$2:$AE$26,19,0),0)</f>
        <v>0</v>
      </c>
      <c r="I58" s="277">
        <f>IFERROR(VLOOKUP($Q58,#REF!,17,0),0)</f>
        <v>0</v>
      </c>
      <c r="J58" s="277">
        <f>IFERROR(VLOOKUP($Q58,#REF!,17,0),0)</f>
        <v>0</v>
      </c>
      <c r="K58" s="277">
        <f>IFERROR(VLOOKUP($Q58,#REF!,17,0),0)</f>
        <v>0</v>
      </c>
      <c r="L58" s="277">
        <f>IFERROR(VLOOKUP($Q58,#REF!,17,0),0)</f>
        <v>0</v>
      </c>
      <c r="M58" s="277">
        <f>IFERROR(VLOOKUP($Q58,#REF!,17,0),0)</f>
        <v>0</v>
      </c>
      <c r="N58" s="277">
        <f>IFERROR(VLOOKUP($Q58,#REF!,17,0),0)</f>
        <v>0</v>
      </c>
      <c r="O58" s="277">
        <f>IFERROR(VLOOKUP($Q58,#REF!,17,0),0)</f>
        <v>0</v>
      </c>
      <c r="P58" s="277">
        <f>IFERROR(VLOOKUP($Q58,#REF!,17,0),0)</f>
        <v>0</v>
      </c>
      <c r="Q58" s="5" t="str">
        <f>CONCATENATE(LOWER(B58)," ",LOWER(C58))</f>
        <v xml:space="preserve"> </v>
      </c>
    </row>
    <row r="59" spans="1:18" s="5" customFormat="1" x14ac:dyDescent="0.2">
      <c r="A59" s="278">
        <v>3</v>
      </c>
      <c r="B59" s="279"/>
      <c r="C59" s="279"/>
      <c r="D59" s="280" t="s">
        <v>22</v>
      </c>
      <c r="E59" s="283">
        <f>SUM(F59:P59) - SMALL(F59:P59,2) - MIN(F59:P59)</f>
        <v>0</v>
      </c>
      <c r="F59" s="282">
        <f>IFERROR(VLOOKUP($Q59,'Rd1 PI'!$C$2:$AE$24,19,0),0)</f>
        <v>0</v>
      </c>
      <c r="G59" s="4">
        <f>IFERROR(VLOOKUP($Q59,'Rd2 Sandown'!$C$2:$AE$23,19,0),0)</f>
        <v>0</v>
      </c>
      <c r="H59" s="4">
        <f>IFERROR(VLOOKUP($Q59,'Rd3 Wodonga'!$C$2:$AE$26,19,0),0)</f>
        <v>0</v>
      </c>
      <c r="I59" s="277">
        <f>IFERROR(VLOOKUP($Q59,#REF!,17,0),0)</f>
        <v>0</v>
      </c>
      <c r="J59" s="277">
        <f>IFERROR(VLOOKUP($Q59,#REF!,17,0),0)</f>
        <v>0</v>
      </c>
      <c r="K59" s="277">
        <f>IFERROR(VLOOKUP($Q59,#REF!,17,0),0)</f>
        <v>0</v>
      </c>
      <c r="L59" s="277">
        <f>IFERROR(VLOOKUP($Q59,#REF!,17,0),0)</f>
        <v>0</v>
      </c>
      <c r="M59" s="277">
        <f>IFERROR(VLOOKUP($Q59,#REF!,17,0),0)</f>
        <v>0</v>
      </c>
      <c r="N59" s="277">
        <f>IFERROR(VLOOKUP($Q59,#REF!,17,0),0)</f>
        <v>0</v>
      </c>
      <c r="O59" s="277">
        <f>IFERROR(VLOOKUP($Q59,#REF!,17,0),0)</f>
        <v>0</v>
      </c>
      <c r="P59" s="277">
        <f>IFERROR(VLOOKUP($Q59,#REF!,17,0),0)</f>
        <v>0</v>
      </c>
      <c r="Q59" s="5" t="str">
        <f>CONCATENATE(LOWER(B59)," ",LOWER(C59))</f>
        <v xml:space="preserve"> </v>
      </c>
    </row>
    <row r="60" spans="1:18" s="5" customFormat="1" x14ac:dyDescent="0.2">
      <c r="A60" s="278">
        <v>4</v>
      </c>
      <c r="B60" s="284"/>
      <c r="C60" s="284"/>
      <c r="D60" s="280" t="s">
        <v>22</v>
      </c>
      <c r="E60" s="283">
        <f>SUM(F60:P60) - SMALL(F60:P60,2) - MIN(F60:P60)</f>
        <v>0</v>
      </c>
      <c r="F60" s="282">
        <f>IFERROR(VLOOKUP($Q60,'Rd1 PI'!$C$2:$AE$24,19,0),0)</f>
        <v>0</v>
      </c>
      <c r="G60" s="4">
        <f>IFERROR(VLOOKUP($Q60,'Rd2 Sandown'!$C$2:$AE$23,19,0),0)</f>
        <v>0</v>
      </c>
      <c r="H60" s="4">
        <f>IFERROR(VLOOKUP($Q60,'Rd3 Wodonga'!$C$2:$AE$26,19,0),0)</f>
        <v>0</v>
      </c>
      <c r="I60" s="277">
        <f>IFERROR(VLOOKUP($Q60,#REF!,17,0),0)</f>
        <v>0</v>
      </c>
      <c r="J60" s="277">
        <f>IFERROR(VLOOKUP($Q60,#REF!,17,0),0)</f>
        <v>0</v>
      </c>
      <c r="K60" s="277">
        <f>IFERROR(VLOOKUP($Q60,#REF!,17,0),0)</f>
        <v>0</v>
      </c>
      <c r="L60" s="277">
        <f>IFERROR(VLOOKUP($Q60,#REF!,17,0),0)</f>
        <v>0</v>
      </c>
      <c r="M60" s="277">
        <f>IFERROR(VLOOKUP($Q60,#REF!,17,0),0)</f>
        <v>0</v>
      </c>
      <c r="N60" s="277">
        <f>IFERROR(VLOOKUP($Q60,#REF!,17,0),0)</f>
        <v>0</v>
      </c>
      <c r="O60" s="277">
        <f>IFERROR(VLOOKUP($Q60,#REF!,17,0),0)</f>
        <v>0</v>
      </c>
      <c r="P60" s="277">
        <f>IFERROR(VLOOKUP($Q60,#REF!,17,0),0)</f>
        <v>0</v>
      </c>
      <c r="Q60" s="5" t="str">
        <f>CONCATENATE(LOWER(B60)," ",LOWER(C60))</f>
        <v xml:space="preserve"> </v>
      </c>
      <c r="R60" s="15"/>
    </row>
    <row r="61" spans="1:18" s="5" customFormat="1" ht="13.5" thickBot="1" x14ac:dyDescent="0.25">
      <c r="A61" s="285">
        <v>5</v>
      </c>
      <c r="B61" s="284"/>
      <c r="C61" s="284"/>
      <c r="D61" s="280" t="s">
        <v>22</v>
      </c>
      <c r="E61" s="286">
        <f>SUM(F61:P61) - SMALL(F61:P61,2) - MIN(F61:P61)</f>
        <v>0</v>
      </c>
      <c r="F61" s="282">
        <f>IFERROR(VLOOKUP($Q61,'Rd1 PI'!$C$2:$AE$24,19,0),0)</f>
        <v>0</v>
      </c>
      <c r="G61" s="4">
        <f>IFERROR(VLOOKUP($Q61,'Rd2 Sandown'!$C$2:$AE$23,19,0),0)</f>
        <v>0</v>
      </c>
      <c r="H61" s="4">
        <f>IFERROR(VLOOKUP($Q61,'Rd3 Wodonga'!$C$2:$AE$26,19,0),0)</f>
        <v>0</v>
      </c>
      <c r="I61" s="277">
        <f>IFERROR(VLOOKUP($Q61,#REF!,17,0),0)</f>
        <v>0</v>
      </c>
      <c r="J61" s="277">
        <f>IFERROR(VLOOKUP($Q61,#REF!,17,0),0)</f>
        <v>0</v>
      </c>
      <c r="K61" s="277">
        <f>IFERROR(VLOOKUP($Q61,#REF!,17,0),0)</f>
        <v>0</v>
      </c>
      <c r="L61" s="277">
        <f>IFERROR(VLOOKUP($Q61,#REF!,17,0),0)</f>
        <v>0</v>
      </c>
      <c r="M61" s="277">
        <f>IFERROR(VLOOKUP($Q61,#REF!,17,0),0)</f>
        <v>0</v>
      </c>
      <c r="N61" s="277">
        <f>IFERROR(VLOOKUP($Q61,#REF!,17,0),0)</f>
        <v>0</v>
      </c>
      <c r="O61" s="277">
        <f>IFERROR(VLOOKUP($Q61,#REF!,17,0),0)</f>
        <v>0</v>
      </c>
      <c r="P61" s="277">
        <f>IFERROR(VLOOKUP($Q61,#REF!,17,0),0)</f>
        <v>0</v>
      </c>
      <c r="Q61" s="5" t="str">
        <f>CONCATENATE(LOWER(B61)," ",LOWER(C61))</f>
        <v xml:space="preserve"> </v>
      </c>
      <c r="R61" s="15"/>
    </row>
    <row r="62" spans="1:18" s="5" customFormat="1" x14ac:dyDescent="0.2">
      <c r="A62" s="13"/>
      <c r="B62" s="22"/>
      <c r="C62" s="22"/>
      <c r="D62" s="4"/>
      <c r="E62" s="24"/>
      <c r="F62" s="4"/>
      <c r="G62" s="4"/>
      <c r="H62" s="4"/>
      <c r="I62" s="4"/>
      <c r="J62" s="4"/>
      <c r="K62" s="4"/>
      <c r="L62" s="4"/>
      <c r="M62" s="4"/>
      <c r="N62" s="4"/>
      <c r="O62" s="4"/>
      <c r="P62" s="4"/>
      <c r="Q62" s="14"/>
      <c r="R62" s="15"/>
    </row>
    <row r="63" spans="1:18" s="5" customFormat="1" ht="13.5" thickBot="1" x14ac:dyDescent="0.25">
      <c r="A63" s="99" t="s">
        <v>19</v>
      </c>
      <c r="B63" s="100"/>
      <c r="C63" s="100"/>
      <c r="D63" s="96"/>
      <c r="E63" s="287"/>
      <c r="F63" s="288"/>
      <c r="G63" s="288"/>
      <c r="H63" s="288"/>
      <c r="I63" s="288"/>
      <c r="J63" s="288"/>
      <c r="K63" s="288"/>
      <c r="L63" s="288"/>
      <c r="M63" s="288"/>
      <c r="N63" s="288"/>
      <c r="O63" s="288"/>
      <c r="P63" s="288"/>
    </row>
    <row r="64" spans="1:18" s="5" customFormat="1" x14ac:dyDescent="0.2">
      <c r="A64" s="289">
        <v>1</v>
      </c>
      <c r="B64" s="106" t="s">
        <v>76</v>
      </c>
      <c r="C64" s="106" t="s">
        <v>75</v>
      </c>
      <c r="D64" s="290" t="s">
        <v>21</v>
      </c>
      <c r="E64" s="88">
        <f>SUM(F64:P64) - SMALL(F64:P64,2) - MIN(F64:P64)</f>
        <v>200</v>
      </c>
      <c r="F64" s="339">
        <f>IFERROR(VLOOKUP($Q64,'Rd1 PI'!$C$2:$AE$24,19,0),0)</f>
        <v>100</v>
      </c>
      <c r="G64" s="4">
        <f>IFERROR(VLOOKUP($Q64,'Rd2 Sandown'!$C$2:$AE$23,19,0),0)</f>
        <v>0</v>
      </c>
      <c r="H64" s="4">
        <f>IFERROR(VLOOKUP($Q64,'Rd3 Wodonga'!$C$2:$AE$26,19,0),0)</f>
        <v>100</v>
      </c>
      <c r="I64" s="288">
        <f>IFERROR(VLOOKUP($Q64,#REF!,17,0),0)</f>
        <v>0</v>
      </c>
      <c r="J64" s="288">
        <f>IFERROR(VLOOKUP($Q64,#REF!,17,0),0)</f>
        <v>0</v>
      </c>
      <c r="K64" s="288">
        <f>IFERROR(VLOOKUP($Q64,#REF!,17,0),0)</f>
        <v>0</v>
      </c>
      <c r="L64" s="288">
        <f>IFERROR(VLOOKUP($Q64,#REF!,17,0),0)</f>
        <v>0</v>
      </c>
      <c r="M64" s="288">
        <f>IFERROR(VLOOKUP($Q64,#REF!,17,0),0)</f>
        <v>0</v>
      </c>
      <c r="N64" s="288">
        <f>IFERROR(VLOOKUP($Q64,#REF!,17,0),0)</f>
        <v>0</v>
      </c>
      <c r="O64" s="288">
        <f>IFERROR(VLOOKUP($Q64,#REF!,17,0),0)</f>
        <v>0</v>
      </c>
      <c r="P64" s="288">
        <f>IFERROR(VLOOKUP($Q64,#REF!,17,0),0)</f>
        <v>0</v>
      </c>
      <c r="Q64" s="5" t="str">
        <f>CONCATENATE(LOWER(B64)," ",LOWER(C64))</f>
        <v>peter dannock</v>
      </c>
      <c r="R64" s="15"/>
    </row>
    <row r="65" spans="1:18" s="5" customFormat="1" x14ac:dyDescent="0.2">
      <c r="A65" s="289">
        <v>2</v>
      </c>
      <c r="B65" s="106"/>
      <c r="C65" s="106"/>
      <c r="D65" s="290" t="s">
        <v>21</v>
      </c>
      <c r="E65" s="89">
        <f>SUM(F65:P65) - SMALL(F65:P65,2) - MIN(F65:P65)</f>
        <v>0</v>
      </c>
      <c r="F65" s="339">
        <f>IFERROR(VLOOKUP($Q65,'Rd1 PI'!$C$2:$AE$24,19,0),0)</f>
        <v>0</v>
      </c>
      <c r="G65" s="4">
        <f>IFERROR(VLOOKUP($Q65,'Rd2 Sandown'!$C$2:$AE$23,19,0),0)</f>
        <v>0</v>
      </c>
      <c r="H65" s="4">
        <f>IFERROR(VLOOKUP($Q65,'Rd3 Wodonga'!$C$2:$AE$26,19,0),0)</f>
        <v>0</v>
      </c>
      <c r="I65" s="288">
        <f>IFERROR(VLOOKUP($Q65,#REF!,17,0),0)</f>
        <v>0</v>
      </c>
      <c r="J65" s="288">
        <f>IFERROR(VLOOKUP($Q65,#REF!,17,0),0)</f>
        <v>0</v>
      </c>
      <c r="K65" s="288">
        <f>IFERROR(VLOOKUP($Q65,#REF!,17,0),0)</f>
        <v>0</v>
      </c>
      <c r="L65" s="288">
        <f>IFERROR(VLOOKUP($Q65,#REF!,17,0),0)</f>
        <v>0</v>
      </c>
      <c r="M65" s="288">
        <f>IFERROR(VLOOKUP($Q65,#REF!,17,0),0)</f>
        <v>0</v>
      </c>
      <c r="N65" s="288">
        <f>IFERROR(VLOOKUP($Q65,#REF!,17,0),0)</f>
        <v>0</v>
      </c>
      <c r="O65" s="288">
        <f>IFERROR(VLOOKUP($Q65,#REF!,17,0),0)</f>
        <v>0</v>
      </c>
      <c r="P65" s="288">
        <f>IFERROR(VLOOKUP($Q65,#REF!,17,0),0)</f>
        <v>0</v>
      </c>
      <c r="Q65" s="5" t="str">
        <f>CONCATENATE(LOWER(B65)," ",LOWER(C65))</f>
        <v xml:space="preserve"> </v>
      </c>
    </row>
    <row r="66" spans="1:18" s="5" customFormat="1" x14ac:dyDescent="0.2">
      <c r="A66" s="289">
        <v>3</v>
      </c>
      <c r="B66" s="106"/>
      <c r="C66" s="106"/>
      <c r="D66" s="290" t="s">
        <v>21</v>
      </c>
      <c r="E66" s="89">
        <f>SUM(F66:P66) - SMALL(F66:P66,2) - MIN(F66:P66)</f>
        <v>0</v>
      </c>
      <c r="F66" s="339">
        <f>IFERROR(VLOOKUP($Q66,'Rd1 PI'!$C$2:$AE$24,19,0),0)</f>
        <v>0</v>
      </c>
      <c r="G66" s="4">
        <f>IFERROR(VLOOKUP($Q66,'Rd2 Sandown'!$C$2:$AE$23,19,0),0)</f>
        <v>0</v>
      </c>
      <c r="H66" s="4">
        <f>IFERROR(VLOOKUP($Q66,'Rd3 Wodonga'!$C$2:$AE$26,19,0),0)</f>
        <v>0</v>
      </c>
      <c r="I66" s="288">
        <f>IFERROR(VLOOKUP($Q66,#REF!,17,0),0)</f>
        <v>0</v>
      </c>
      <c r="J66" s="288">
        <f>IFERROR(VLOOKUP($Q66,#REF!,17,0),0)</f>
        <v>0</v>
      </c>
      <c r="K66" s="288">
        <f>IFERROR(VLOOKUP($Q66,#REF!,17,0),0)</f>
        <v>0</v>
      </c>
      <c r="L66" s="288">
        <f>IFERROR(VLOOKUP($Q66,#REF!,17,0),0)</f>
        <v>0</v>
      </c>
      <c r="M66" s="288">
        <f>IFERROR(VLOOKUP($Q66,#REF!,17,0),0)</f>
        <v>0</v>
      </c>
      <c r="N66" s="288">
        <f>IFERROR(VLOOKUP($Q66,#REF!,17,0),0)</f>
        <v>0</v>
      </c>
      <c r="O66" s="288">
        <f>IFERROR(VLOOKUP($Q66,#REF!,17,0),0)</f>
        <v>0</v>
      </c>
      <c r="P66" s="288">
        <f>IFERROR(VLOOKUP($Q66,#REF!,17,0),0)</f>
        <v>0</v>
      </c>
      <c r="Q66" s="5" t="str">
        <f>CONCATENATE(LOWER(B66)," ",LOWER(C66))</f>
        <v xml:space="preserve"> </v>
      </c>
    </row>
    <row r="67" spans="1:18" x14ac:dyDescent="0.2">
      <c r="A67" s="289">
        <v>4</v>
      </c>
      <c r="B67" s="106"/>
      <c r="C67" s="106"/>
      <c r="D67" s="290" t="s">
        <v>21</v>
      </c>
      <c r="E67" s="89">
        <f>SUM(F67:P67) - SMALL(F67:P67,2) - MIN(F67:P67)</f>
        <v>0</v>
      </c>
      <c r="F67" s="339">
        <f>IFERROR(VLOOKUP($Q67,'Rd1 PI'!$C$2:$AE$24,19,0),0)</f>
        <v>0</v>
      </c>
      <c r="G67" s="4">
        <f>IFERROR(VLOOKUP($Q67,'Rd2 Sandown'!$C$2:$AE$23,19,0),0)</f>
        <v>0</v>
      </c>
      <c r="H67" s="4">
        <f>IFERROR(VLOOKUP($Q67,'Rd3 Wodonga'!$C$2:$AE$26,19,0),0)</f>
        <v>0</v>
      </c>
      <c r="I67" s="288">
        <f>IFERROR(VLOOKUP($Q67,#REF!,17,0),0)</f>
        <v>0</v>
      </c>
      <c r="J67" s="288">
        <f>IFERROR(VLOOKUP($Q67,#REF!,17,0),0)</f>
        <v>0</v>
      </c>
      <c r="K67" s="288">
        <f>IFERROR(VLOOKUP($Q67,#REF!,17,0),0)</f>
        <v>0</v>
      </c>
      <c r="L67" s="288">
        <f>IFERROR(VLOOKUP($Q67,#REF!,17,0),0)</f>
        <v>0</v>
      </c>
      <c r="M67" s="288">
        <f>IFERROR(VLOOKUP($Q67,#REF!,17,0),0)</f>
        <v>0</v>
      </c>
      <c r="N67" s="288">
        <f>IFERROR(VLOOKUP($Q67,#REF!,17,0),0)</f>
        <v>0</v>
      </c>
      <c r="O67" s="288">
        <f>IFERROR(VLOOKUP($Q67,#REF!,17,0),0)</f>
        <v>0</v>
      </c>
      <c r="P67" s="288">
        <f>IFERROR(VLOOKUP($Q67,#REF!,17,0),0)</f>
        <v>0</v>
      </c>
      <c r="Q67" s="5" t="str">
        <f>CONCATENATE(LOWER(B67)," ",LOWER(C67))</f>
        <v xml:space="preserve"> </v>
      </c>
      <c r="R67" s="5"/>
    </row>
    <row r="68" spans="1:18" ht="13.5" thickBot="1" x14ac:dyDescent="0.25">
      <c r="A68" s="90">
        <v>5</v>
      </c>
      <c r="B68" s="106"/>
      <c r="C68" s="106"/>
      <c r="D68" s="290" t="s">
        <v>21</v>
      </c>
      <c r="E68" s="91">
        <f>SUM(F68:P68) - SMALL(F68:P68,2) - MIN(F68:P68)</f>
        <v>0</v>
      </c>
      <c r="F68" s="339">
        <f>IFERROR(VLOOKUP($Q68,'Rd1 PI'!$C$2:$AE$24,19,0),0)</f>
        <v>0</v>
      </c>
      <c r="G68" s="4">
        <f>IFERROR(VLOOKUP($Q68,'Rd2 Sandown'!$C$2:$AE$23,19,0),0)</f>
        <v>0</v>
      </c>
      <c r="H68" s="4">
        <f>IFERROR(VLOOKUP($Q68,'Rd3 Wodonga'!$C$2:$AE$26,19,0),0)</f>
        <v>0</v>
      </c>
      <c r="I68" s="288">
        <f>IFERROR(VLOOKUP($Q68,#REF!,17,0),0)</f>
        <v>0</v>
      </c>
      <c r="J68" s="288">
        <f>IFERROR(VLOOKUP($Q68,#REF!,17,0),0)</f>
        <v>0</v>
      </c>
      <c r="K68" s="288">
        <f>IFERROR(VLOOKUP($Q68,#REF!,17,0),0)</f>
        <v>0</v>
      </c>
      <c r="L68" s="288">
        <f>IFERROR(VLOOKUP($Q68,#REF!,17,0),0)</f>
        <v>0</v>
      </c>
      <c r="M68" s="288">
        <f>IFERROR(VLOOKUP($Q68,#REF!,17,0),0)</f>
        <v>0</v>
      </c>
      <c r="N68" s="288">
        <f>IFERROR(VLOOKUP($Q68,#REF!,17,0),0)</f>
        <v>0</v>
      </c>
      <c r="O68" s="288">
        <f>IFERROR(VLOOKUP($Q68,#REF!,17,0),0)</f>
        <v>0</v>
      </c>
      <c r="P68" s="288">
        <f>IFERROR(VLOOKUP($Q68,#REF!,17,0),0)</f>
        <v>0</v>
      </c>
      <c r="Q68" s="5" t="str">
        <f>CONCATENATE(LOWER(B68)," ",LOWER(C68))</f>
        <v xml:space="preserve"> </v>
      </c>
      <c r="R68" s="15"/>
    </row>
    <row r="69" spans="1:18" x14ac:dyDescent="0.2">
      <c r="A69" s="13"/>
      <c r="B69" s="22"/>
      <c r="C69" s="22"/>
      <c r="D69" s="4"/>
      <c r="E69" s="24"/>
      <c r="F69" s="4"/>
      <c r="G69" s="4"/>
      <c r="H69" s="4"/>
      <c r="I69" s="4"/>
      <c r="J69" s="4"/>
      <c r="K69" s="4"/>
      <c r="L69" s="4"/>
      <c r="M69" s="4"/>
      <c r="N69" s="4"/>
      <c r="O69" s="4"/>
      <c r="P69" s="4"/>
      <c r="Q69" s="14"/>
      <c r="R69" s="15"/>
    </row>
    <row r="70" spans="1:18" s="5" customFormat="1" ht="13.5" thickBot="1" x14ac:dyDescent="0.25">
      <c r="A70" s="291" t="s">
        <v>96</v>
      </c>
      <c r="B70" s="292"/>
      <c r="C70" s="292"/>
      <c r="D70" s="293"/>
      <c r="E70" s="294"/>
      <c r="F70" s="295"/>
      <c r="G70" s="295"/>
      <c r="H70" s="295"/>
      <c r="I70" s="295"/>
      <c r="J70" s="295"/>
      <c r="K70" s="295"/>
      <c r="L70" s="295"/>
      <c r="M70" s="295"/>
      <c r="N70" s="295"/>
      <c r="O70" s="295"/>
      <c r="P70" s="295"/>
    </row>
    <row r="71" spans="1:18" s="5" customFormat="1" x14ac:dyDescent="0.2">
      <c r="A71" s="296">
        <v>1</v>
      </c>
      <c r="B71" s="297" t="s">
        <v>89</v>
      </c>
      <c r="C71" s="297" t="s">
        <v>90</v>
      </c>
      <c r="D71" s="298" t="s">
        <v>85</v>
      </c>
      <c r="E71" s="299">
        <f>SUM(F71:P71) - SMALL(F71:P71,2) - MIN(F71:P71)</f>
        <v>300</v>
      </c>
      <c r="F71" s="300">
        <f>IFERROR(VLOOKUP($Q71,'Rd1 PI'!$C$2:$AE$24,19,0),0)</f>
        <v>100</v>
      </c>
      <c r="G71" s="4">
        <f>IFERROR(VLOOKUP($Q71,'Rd2 Sandown'!$C$2:$AE$23,19,0),0)</f>
        <v>100</v>
      </c>
      <c r="H71" s="4">
        <f>IFERROR(VLOOKUP($Q71,'Rd3 Wodonga'!$C$2:$AE$26,19,0),0)</f>
        <v>100</v>
      </c>
      <c r="I71" s="295">
        <f>IFERROR(VLOOKUP($Q71,#REF!,17,0),0)</f>
        <v>0</v>
      </c>
      <c r="J71" s="295">
        <f>IFERROR(VLOOKUP($Q71,#REF!,17,0),0)</f>
        <v>0</v>
      </c>
      <c r="K71" s="295">
        <f>IFERROR(VLOOKUP($Q71,#REF!,17,0),0)</f>
        <v>0</v>
      </c>
      <c r="L71" s="295">
        <f>IFERROR(VLOOKUP($Q71,#REF!,17,0),0)</f>
        <v>0</v>
      </c>
      <c r="M71" s="295">
        <f>IFERROR(VLOOKUP($Q71,#REF!,17,0),0)</f>
        <v>0</v>
      </c>
      <c r="N71" s="295">
        <f>IFERROR(VLOOKUP($Q71,#REF!,17,0),0)</f>
        <v>0</v>
      </c>
      <c r="O71" s="295">
        <f>IFERROR(VLOOKUP($Q71,#REF!,17,0),0)</f>
        <v>0</v>
      </c>
      <c r="P71" s="295">
        <f>IFERROR(VLOOKUP($Q71,#REF!,17,0),0)</f>
        <v>0</v>
      </c>
      <c r="Q71" s="5" t="str">
        <f>CONCATENATE(LOWER(B71)," ",LOWER(C71))</f>
        <v>hung do</v>
      </c>
    </row>
    <row r="72" spans="1:18" s="5" customFormat="1" x14ac:dyDescent="0.2">
      <c r="A72" s="296">
        <v>2</v>
      </c>
      <c r="B72" s="297" t="s">
        <v>93</v>
      </c>
      <c r="C72" s="297" t="s">
        <v>94</v>
      </c>
      <c r="D72" s="298" t="s">
        <v>85</v>
      </c>
      <c r="E72" s="301">
        <f>SUM(F72:P72) - SMALL(F72:P72,2) - MIN(F72:P72)</f>
        <v>225</v>
      </c>
      <c r="F72" s="300">
        <f>IFERROR(VLOOKUP($Q72,'Rd1 PI'!$C$2:$AE$24,19,0),0)</f>
        <v>75</v>
      </c>
      <c r="G72" s="4">
        <f>IFERROR(VLOOKUP($Q72,'Rd2 Sandown'!$C$2:$AE$23,19,0),0)</f>
        <v>75</v>
      </c>
      <c r="H72" s="4">
        <f>IFERROR(VLOOKUP($Q72,'Rd3 Wodonga'!$C$2:$AE$26,19,0),0)</f>
        <v>75</v>
      </c>
      <c r="I72" s="295">
        <f>IFERROR(VLOOKUP($Q72,#REF!,17,0),0)</f>
        <v>0</v>
      </c>
      <c r="J72" s="295">
        <f>IFERROR(VLOOKUP($Q72,#REF!,17,0),0)</f>
        <v>0</v>
      </c>
      <c r="K72" s="295">
        <f>IFERROR(VLOOKUP($Q72,#REF!,17,0),0)</f>
        <v>0</v>
      </c>
      <c r="L72" s="295">
        <f>IFERROR(VLOOKUP($Q72,#REF!,17,0),0)</f>
        <v>0</v>
      </c>
      <c r="M72" s="295">
        <f>IFERROR(VLOOKUP($Q72,#REF!,17,0),0)</f>
        <v>0</v>
      </c>
      <c r="N72" s="295">
        <f>IFERROR(VLOOKUP($Q72,#REF!,17,0),0)</f>
        <v>0</v>
      </c>
      <c r="O72" s="295">
        <f>IFERROR(VLOOKUP($Q72,#REF!,17,0),0)</f>
        <v>0</v>
      </c>
      <c r="P72" s="295">
        <f>IFERROR(VLOOKUP($Q72,#REF!,17,0),0)</f>
        <v>0</v>
      </c>
      <c r="Q72" s="5" t="str">
        <f>CONCATENATE(LOWER(B72)," ",LOWER(C72))</f>
        <v>craig girvan</v>
      </c>
    </row>
    <row r="73" spans="1:18" s="5" customFormat="1" x14ac:dyDescent="0.2">
      <c r="A73" s="296">
        <v>3</v>
      </c>
      <c r="B73" s="297" t="s">
        <v>248</v>
      </c>
      <c r="C73" s="297" t="s">
        <v>249</v>
      </c>
      <c r="D73" s="298" t="s">
        <v>85</v>
      </c>
      <c r="E73" s="301">
        <f>SUM(F73:P73) - SMALL(F73:P73,2) - MIN(F73:P73)</f>
        <v>60</v>
      </c>
      <c r="F73" s="300">
        <f>IFERROR(VLOOKUP($Q73,'Rd1 PI'!$C$2:$AE$24,19,0),0)</f>
        <v>0</v>
      </c>
      <c r="G73" s="4">
        <f>IFERROR(VLOOKUP($Q73,'Rd2 Sandown'!$C$2:$AE$23,19,0),0)</f>
        <v>0</v>
      </c>
      <c r="H73" s="4">
        <f>IFERROR(VLOOKUP($Q73,'Rd3 Wodonga'!$C$2:$AE$26,19,0),0)</f>
        <v>60</v>
      </c>
      <c r="I73" s="295">
        <f>IFERROR(VLOOKUP($Q73,#REF!,17,0),0)</f>
        <v>0</v>
      </c>
      <c r="J73" s="295">
        <f>IFERROR(VLOOKUP($Q73,#REF!,17,0),0)</f>
        <v>0</v>
      </c>
      <c r="K73" s="295">
        <f>IFERROR(VLOOKUP($Q73,#REF!,17,0),0)</f>
        <v>0</v>
      </c>
      <c r="L73" s="295">
        <f>IFERROR(VLOOKUP($Q73,#REF!,17,0),0)</f>
        <v>0</v>
      </c>
      <c r="M73" s="295">
        <f>IFERROR(VLOOKUP($Q73,#REF!,17,0),0)</f>
        <v>0</v>
      </c>
      <c r="N73" s="295">
        <f>IFERROR(VLOOKUP($Q73,#REF!,17,0),0)</f>
        <v>0</v>
      </c>
      <c r="O73" s="295">
        <f>IFERROR(VLOOKUP($Q73,#REF!,17,0),0)</f>
        <v>0</v>
      </c>
      <c r="P73" s="295">
        <f>IFERROR(VLOOKUP($Q73,#REF!,17,0),0)</f>
        <v>0</v>
      </c>
      <c r="Q73" s="5" t="str">
        <f>CONCATENATE(LOWER(B73)," ",LOWER(C73))</f>
        <v>roberto ferrari</v>
      </c>
    </row>
    <row r="74" spans="1:18" s="5" customFormat="1" x14ac:dyDescent="0.2">
      <c r="A74" s="296">
        <v>4</v>
      </c>
      <c r="B74" s="302"/>
      <c r="C74" s="302"/>
      <c r="D74" s="298" t="s">
        <v>85</v>
      </c>
      <c r="E74" s="301">
        <f>SUM(F74:P74) - SMALL(F74:P74,2) - MIN(F74:P74)</f>
        <v>0</v>
      </c>
      <c r="F74" s="300">
        <f>IFERROR(VLOOKUP($Q74,'Rd1 PI'!$C$2:$AE$24,19,0),0)</f>
        <v>0</v>
      </c>
      <c r="G74" s="4">
        <f>IFERROR(VLOOKUP($Q74,'Rd2 Sandown'!$C$2:$AE$23,19,0),0)</f>
        <v>0</v>
      </c>
      <c r="H74" s="4">
        <f>IFERROR(VLOOKUP($Q74,'Rd3 Wodonga'!$C$2:$AE$26,19,0),0)</f>
        <v>0</v>
      </c>
      <c r="I74" s="295">
        <f>IFERROR(VLOOKUP($Q74,#REF!,17,0),0)</f>
        <v>0</v>
      </c>
      <c r="J74" s="295">
        <f>IFERROR(VLOOKUP($Q74,#REF!,17,0),0)</f>
        <v>0</v>
      </c>
      <c r="K74" s="295">
        <f>IFERROR(VLOOKUP($Q74,#REF!,17,0),0)</f>
        <v>0</v>
      </c>
      <c r="L74" s="295">
        <f>IFERROR(VLOOKUP($Q74,#REF!,17,0),0)</f>
        <v>0</v>
      </c>
      <c r="M74" s="295">
        <f>IFERROR(VLOOKUP($Q74,#REF!,17,0),0)</f>
        <v>0</v>
      </c>
      <c r="N74" s="295">
        <f>IFERROR(VLOOKUP($Q74,#REF!,17,0),0)</f>
        <v>0</v>
      </c>
      <c r="O74" s="295">
        <f>IFERROR(VLOOKUP($Q74,#REF!,17,0),0)</f>
        <v>0</v>
      </c>
      <c r="P74" s="295">
        <f>IFERROR(VLOOKUP($Q74,#REF!,17,0),0)</f>
        <v>0</v>
      </c>
      <c r="Q74" s="5" t="str">
        <f>CONCATENATE(LOWER(B74)," ",LOWER(C74))</f>
        <v xml:space="preserve"> </v>
      </c>
      <c r="R74" s="15"/>
    </row>
    <row r="75" spans="1:18" s="5" customFormat="1" ht="13.5" thickBot="1" x14ac:dyDescent="0.25">
      <c r="A75" s="303">
        <v>5</v>
      </c>
      <c r="B75" s="302"/>
      <c r="C75" s="302"/>
      <c r="D75" s="298" t="s">
        <v>85</v>
      </c>
      <c r="E75" s="304">
        <f>SUM(F75:P75) - SMALL(F75:P75,2) - MIN(F75:P75)</f>
        <v>0</v>
      </c>
      <c r="F75" s="300">
        <f>IFERROR(VLOOKUP($Q75,'Rd1 PI'!$C$2:$AE$24,19,0),0)</f>
        <v>0</v>
      </c>
      <c r="G75" s="4">
        <f>IFERROR(VLOOKUP($Q75,'Rd2 Sandown'!$C$2:$AE$23,19,0),0)</f>
        <v>0</v>
      </c>
      <c r="H75" s="4">
        <f>IFERROR(VLOOKUP($Q75,'Rd3 Wodonga'!$C$2:$AE$26,19,0),0)</f>
        <v>0</v>
      </c>
      <c r="I75" s="295">
        <f>IFERROR(VLOOKUP($Q75,#REF!,17,0),0)</f>
        <v>0</v>
      </c>
      <c r="J75" s="295">
        <f>IFERROR(VLOOKUP($Q75,#REF!,17,0),0)</f>
        <v>0</v>
      </c>
      <c r="K75" s="295">
        <f>IFERROR(VLOOKUP($Q75,#REF!,17,0),0)</f>
        <v>0</v>
      </c>
      <c r="L75" s="295">
        <f>IFERROR(VLOOKUP($Q75,#REF!,17,0),0)</f>
        <v>0</v>
      </c>
      <c r="M75" s="295">
        <f>IFERROR(VLOOKUP($Q75,#REF!,17,0),0)</f>
        <v>0</v>
      </c>
      <c r="N75" s="295">
        <f>IFERROR(VLOOKUP($Q75,#REF!,17,0),0)</f>
        <v>0</v>
      </c>
      <c r="O75" s="295">
        <f>IFERROR(VLOOKUP($Q75,#REF!,17,0),0)</f>
        <v>0</v>
      </c>
      <c r="P75" s="295">
        <f>IFERROR(VLOOKUP($Q75,#REF!,17,0),0)</f>
        <v>0</v>
      </c>
      <c r="Q75" s="5" t="str">
        <f>CONCATENATE(LOWER(B75)," ",LOWER(C75))</f>
        <v xml:space="preserve"> </v>
      </c>
      <c r="R75" s="15"/>
    </row>
    <row r="76" spans="1:18" s="5" customFormat="1" x14ac:dyDescent="0.2">
      <c r="A76" s="13"/>
      <c r="B76" s="22"/>
      <c r="C76" s="22"/>
      <c r="D76" s="4"/>
      <c r="E76" s="24"/>
      <c r="F76" s="4"/>
      <c r="G76" s="4"/>
      <c r="H76" s="4"/>
      <c r="I76" s="4"/>
      <c r="J76" s="4"/>
      <c r="K76" s="4"/>
      <c r="L76" s="4"/>
      <c r="M76" s="4"/>
      <c r="N76" s="4"/>
      <c r="O76" s="4"/>
      <c r="P76" s="4"/>
      <c r="Q76" s="14"/>
      <c r="R76" s="15"/>
    </row>
    <row r="77" spans="1:18" s="5" customFormat="1" ht="13.5" thickBot="1" x14ac:dyDescent="0.25">
      <c r="A77" s="305" t="s">
        <v>92</v>
      </c>
      <c r="B77" s="306"/>
      <c r="C77" s="306"/>
      <c r="D77" s="307"/>
      <c r="E77" s="308"/>
      <c r="F77" s="309"/>
      <c r="G77" s="309"/>
      <c r="H77" s="309"/>
      <c r="I77" s="309"/>
      <c r="J77" s="309"/>
      <c r="K77" s="309"/>
      <c r="L77" s="309"/>
      <c r="M77" s="309"/>
      <c r="N77" s="309"/>
      <c r="O77" s="309"/>
      <c r="P77" s="309"/>
    </row>
    <row r="78" spans="1:18" s="5" customFormat="1" x14ac:dyDescent="0.2">
      <c r="A78" s="310">
        <v>1</v>
      </c>
      <c r="B78" s="311" t="s">
        <v>95</v>
      </c>
      <c r="C78" s="311" t="s">
        <v>136</v>
      </c>
      <c r="D78" s="312" t="s">
        <v>86</v>
      </c>
      <c r="E78" s="313">
        <f>SUM(F78:P78) - SMALL(F78:P78,2) - MIN(F78:P78)</f>
        <v>275</v>
      </c>
      <c r="F78" s="340">
        <f>IFERROR(VLOOKUP($Q78,'Rd1 PI'!$C$2:$AE$24,19,0),0)</f>
        <v>100</v>
      </c>
      <c r="G78" s="4">
        <f>IFERROR(VLOOKUP($Q78,'Rd2 Sandown'!$C$2:$AE$23,19,0),0)</f>
        <v>75</v>
      </c>
      <c r="H78" s="4">
        <f>IFERROR(VLOOKUP($Q78,'Rd3 Wodonga'!$C$2:$AE$26,19,0),0)</f>
        <v>100</v>
      </c>
      <c r="I78" s="309">
        <f>IFERROR(VLOOKUP($Q78,#REF!,17,0),0)</f>
        <v>0</v>
      </c>
      <c r="J78" s="309">
        <f>IFERROR(VLOOKUP($Q78,#REF!,17,0),0)</f>
        <v>0</v>
      </c>
      <c r="K78" s="309">
        <f>IFERROR(VLOOKUP($Q78,#REF!,17,0),0)</f>
        <v>0</v>
      </c>
      <c r="L78" s="309">
        <f>IFERROR(VLOOKUP($Q78,#REF!,17,0),0)</f>
        <v>0</v>
      </c>
      <c r="M78" s="309">
        <f>IFERROR(VLOOKUP($Q78,#REF!,17,0),0)</f>
        <v>0</v>
      </c>
      <c r="N78" s="309">
        <f>IFERROR(VLOOKUP($Q78,#REF!,17,0),0)</f>
        <v>0</v>
      </c>
      <c r="O78" s="309">
        <f>IFERROR(VLOOKUP($Q78,#REF!,17,0),0)</f>
        <v>0</v>
      </c>
      <c r="P78" s="309">
        <f>IFERROR(VLOOKUP($Q78,#REF!,17,0),0)</f>
        <v>0</v>
      </c>
      <c r="Q78" s="5" t="str">
        <f>CONCATENATE(LOWER(B78)," ",LOWER(C78))</f>
        <v>john mcbreen</v>
      </c>
      <c r="R78" s="15"/>
    </row>
    <row r="79" spans="1:18" s="5" customFormat="1" x14ac:dyDescent="0.2">
      <c r="A79" s="310">
        <v>2</v>
      </c>
      <c r="B79" s="311" t="s">
        <v>192</v>
      </c>
      <c r="C79" s="311" t="s">
        <v>191</v>
      </c>
      <c r="D79" s="312" t="s">
        <v>86</v>
      </c>
      <c r="E79" s="314">
        <f>SUM(F79:P79) - SMALL(F79:P79,2) - MIN(F79:P79)</f>
        <v>100</v>
      </c>
      <c r="F79" s="340">
        <f>IFERROR(VLOOKUP($Q79,'Rd1 PI'!$C$2:$AE$24,19,0),0)</f>
        <v>0</v>
      </c>
      <c r="G79" s="4">
        <f>IFERROR(VLOOKUP($Q79,'Rd2 Sandown'!$C$2:$AE$23,19,0),0)</f>
        <v>100</v>
      </c>
      <c r="H79" s="4">
        <f>IFERROR(VLOOKUP($Q79,'Rd3 Wodonga'!$C$2:$AE$26,19,0),0)</f>
        <v>0</v>
      </c>
      <c r="I79" s="309">
        <f>IFERROR(VLOOKUP($Q79,#REF!,17,0),0)</f>
        <v>0</v>
      </c>
      <c r="J79" s="309">
        <f>IFERROR(VLOOKUP($Q79,#REF!,17,0),0)</f>
        <v>0</v>
      </c>
      <c r="K79" s="309">
        <f>IFERROR(VLOOKUP($Q79,#REF!,17,0),0)</f>
        <v>0</v>
      </c>
      <c r="L79" s="309">
        <f>IFERROR(VLOOKUP($Q79,#REF!,17,0),0)</f>
        <v>0</v>
      </c>
      <c r="M79" s="309">
        <f>IFERROR(VLOOKUP($Q79,#REF!,17,0),0)</f>
        <v>0</v>
      </c>
      <c r="N79" s="309">
        <f>IFERROR(VLOOKUP($Q79,#REF!,17,0),0)</f>
        <v>0</v>
      </c>
      <c r="O79" s="309">
        <f>IFERROR(VLOOKUP($Q79,#REF!,17,0),0)</f>
        <v>0</v>
      </c>
      <c r="P79" s="309">
        <f>IFERROR(VLOOKUP($Q79,#REF!,17,0),0)</f>
        <v>0</v>
      </c>
      <c r="Q79" s="5" t="str">
        <f>CONCATENATE(LOWER(B79)," ",LOWER(C79))</f>
        <v>robert downes</v>
      </c>
    </row>
    <row r="80" spans="1:18" s="5" customFormat="1" x14ac:dyDescent="0.2">
      <c r="A80" s="310">
        <v>3</v>
      </c>
      <c r="B80" s="311"/>
      <c r="C80" s="311"/>
      <c r="D80" s="312" t="s">
        <v>86</v>
      </c>
      <c r="E80" s="314">
        <f>SUM(F80:P80) - SMALL(F80:P80,2) - MIN(F80:P80)</f>
        <v>0</v>
      </c>
      <c r="F80" s="340">
        <f>IFERROR(VLOOKUP($Q80,'Rd1 PI'!$C$2:$AE$24,19,0),0)</f>
        <v>0</v>
      </c>
      <c r="G80" s="4">
        <f>IFERROR(VLOOKUP($Q80,'Rd2 Sandown'!$C$2:$AE$23,19,0),0)</f>
        <v>0</v>
      </c>
      <c r="H80" s="4">
        <f>IFERROR(VLOOKUP($Q80,'Rd3 Wodonga'!$C$2:$AE$26,19,0),0)</f>
        <v>0</v>
      </c>
      <c r="I80" s="309">
        <f>IFERROR(VLOOKUP($Q80,#REF!,17,0),0)</f>
        <v>0</v>
      </c>
      <c r="J80" s="309">
        <f>IFERROR(VLOOKUP($Q80,#REF!,17,0),0)</f>
        <v>0</v>
      </c>
      <c r="K80" s="309">
        <f>IFERROR(VLOOKUP($Q80,#REF!,17,0),0)</f>
        <v>0</v>
      </c>
      <c r="L80" s="309">
        <f>IFERROR(VLOOKUP($Q80,#REF!,17,0),0)</f>
        <v>0</v>
      </c>
      <c r="M80" s="309">
        <f>IFERROR(VLOOKUP($Q80,#REF!,17,0),0)</f>
        <v>0</v>
      </c>
      <c r="N80" s="309">
        <f>IFERROR(VLOOKUP($Q80,#REF!,17,0),0)</f>
        <v>0</v>
      </c>
      <c r="O80" s="309">
        <f>IFERROR(VLOOKUP($Q80,#REF!,17,0),0)</f>
        <v>0</v>
      </c>
      <c r="P80" s="309">
        <f>IFERROR(VLOOKUP($Q80,#REF!,17,0),0)</f>
        <v>0</v>
      </c>
      <c r="Q80" s="5" t="str">
        <f>CONCATENATE(LOWER(B80)," ",LOWER(C80))</f>
        <v xml:space="preserve"> </v>
      </c>
    </row>
    <row r="81" spans="1:18" x14ac:dyDescent="0.2">
      <c r="A81" s="310">
        <v>4</v>
      </c>
      <c r="B81" s="311"/>
      <c r="C81" s="311"/>
      <c r="D81" s="312" t="s">
        <v>86</v>
      </c>
      <c r="E81" s="314">
        <f>SUM(F81:P81) - SMALL(F81:P81,2) - MIN(F81:P81)</f>
        <v>0</v>
      </c>
      <c r="F81" s="340">
        <f>IFERROR(VLOOKUP($Q81,'Rd1 PI'!$C$2:$AE$24,19,0),0)</f>
        <v>0</v>
      </c>
      <c r="G81" s="4">
        <f>IFERROR(VLOOKUP($Q81,'Rd2 Sandown'!$C$2:$AE$23,19,0),0)</f>
        <v>0</v>
      </c>
      <c r="H81" s="4">
        <f>IFERROR(VLOOKUP($Q81,'Rd3 Wodonga'!$C$2:$AE$26,19,0),0)</f>
        <v>0</v>
      </c>
      <c r="I81" s="309">
        <f>IFERROR(VLOOKUP($Q81,#REF!,17,0),0)</f>
        <v>0</v>
      </c>
      <c r="J81" s="309">
        <f>IFERROR(VLOOKUP($Q81,#REF!,17,0),0)</f>
        <v>0</v>
      </c>
      <c r="K81" s="309">
        <f>IFERROR(VLOOKUP($Q81,#REF!,17,0),0)</f>
        <v>0</v>
      </c>
      <c r="L81" s="309">
        <f>IFERROR(VLOOKUP($Q81,#REF!,17,0),0)</f>
        <v>0</v>
      </c>
      <c r="M81" s="309">
        <f>IFERROR(VLOOKUP($Q81,#REF!,17,0),0)</f>
        <v>0</v>
      </c>
      <c r="N81" s="309">
        <f>IFERROR(VLOOKUP($Q81,#REF!,17,0),0)</f>
        <v>0</v>
      </c>
      <c r="O81" s="309">
        <f>IFERROR(VLOOKUP($Q81,#REF!,17,0),0)</f>
        <v>0</v>
      </c>
      <c r="P81" s="309">
        <f>IFERROR(VLOOKUP($Q81,#REF!,17,0),0)</f>
        <v>0</v>
      </c>
      <c r="Q81" s="5" t="str">
        <f>CONCATENATE(LOWER(B81)," ",LOWER(C81))</f>
        <v xml:space="preserve"> </v>
      </c>
      <c r="R81" s="5"/>
    </row>
    <row r="82" spans="1:18" ht="13.5" thickBot="1" x14ac:dyDescent="0.25">
      <c r="A82" s="315">
        <v>5</v>
      </c>
      <c r="B82" s="311"/>
      <c r="C82" s="311"/>
      <c r="D82" s="312" t="s">
        <v>86</v>
      </c>
      <c r="E82" s="316">
        <f>SUM(F82:P82) - SMALL(F82:P82,2) - MIN(F82:P82)</f>
        <v>0</v>
      </c>
      <c r="F82" s="340">
        <f>IFERROR(VLOOKUP($Q82,'Rd1 PI'!$C$2:$AE$24,19,0),0)</f>
        <v>0</v>
      </c>
      <c r="G82" s="4">
        <f>IFERROR(VLOOKUP($Q82,'Rd2 Sandown'!$C$2:$AE$23,19,0),0)</f>
        <v>0</v>
      </c>
      <c r="H82" s="4">
        <f>IFERROR(VLOOKUP($Q82,'Rd3 Wodonga'!$C$2:$AE$26,19,0),0)</f>
        <v>0</v>
      </c>
      <c r="I82" s="309">
        <f>IFERROR(VLOOKUP($Q82,#REF!,17,0),0)</f>
        <v>0</v>
      </c>
      <c r="J82" s="309">
        <f>IFERROR(VLOOKUP($Q82,#REF!,17,0),0)</f>
        <v>0</v>
      </c>
      <c r="K82" s="309">
        <f>IFERROR(VLOOKUP($Q82,#REF!,17,0),0)</f>
        <v>0</v>
      </c>
      <c r="L82" s="309">
        <f>IFERROR(VLOOKUP($Q82,#REF!,17,0),0)</f>
        <v>0</v>
      </c>
      <c r="M82" s="309">
        <f>IFERROR(VLOOKUP($Q82,#REF!,17,0),0)</f>
        <v>0</v>
      </c>
      <c r="N82" s="309">
        <f>IFERROR(VLOOKUP($Q82,#REF!,17,0),0)</f>
        <v>0</v>
      </c>
      <c r="O82" s="309">
        <f>IFERROR(VLOOKUP($Q82,#REF!,17,0),0)</f>
        <v>0</v>
      </c>
      <c r="P82" s="309">
        <f>IFERROR(VLOOKUP($Q82,#REF!,17,0),0)</f>
        <v>0</v>
      </c>
      <c r="Q82" s="5" t="str">
        <f>CONCATENATE(LOWER(B82)," ",LOWER(C82))</f>
        <v xml:space="preserve"> </v>
      </c>
      <c r="R82" s="15"/>
    </row>
    <row r="83" spans="1:18" x14ac:dyDescent="0.2">
      <c r="A83" s="13"/>
      <c r="B83" s="22"/>
      <c r="C83" s="22"/>
      <c r="D83" s="4"/>
      <c r="E83" s="24"/>
      <c r="F83" s="4"/>
      <c r="G83" s="4"/>
      <c r="H83" s="4"/>
      <c r="I83" s="4"/>
      <c r="J83" s="4"/>
      <c r="K83" s="4"/>
      <c r="L83" s="4"/>
      <c r="M83" s="4"/>
      <c r="N83" s="4"/>
      <c r="O83" s="4"/>
      <c r="P83" s="4"/>
      <c r="Q83" s="14"/>
      <c r="R83" s="15"/>
    </row>
    <row r="84" spans="1:18" s="5" customFormat="1" ht="13.5" thickBot="1" x14ac:dyDescent="0.25">
      <c r="A84" s="240" t="s">
        <v>37</v>
      </c>
      <c r="B84" s="221"/>
      <c r="C84" s="221"/>
      <c r="D84" s="341"/>
      <c r="E84" s="342"/>
      <c r="F84" s="234"/>
      <c r="G84" s="234"/>
      <c r="H84" s="234"/>
      <c r="I84" s="234"/>
      <c r="J84" s="234"/>
      <c r="K84" s="234"/>
      <c r="L84" s="234"/>
      <c r="M84" s="234"/>
      <c r="N84" s="234"/>
      <c r="O84" s="234"/>
      <c r="P84" s="234"/>
    </row>
    <row r="85" spans="1:18" s="5" customFormat="1" x14ac:dyDescent="0.2">
      <c r="A85" s="235">
        <v>1</v>
      </c>
      <c r="B85" s="219" t="s">
        <v>130</v>
      </c>
      <c r="C85" s="219" t="s">
        <v>131</v>
      </c>
      <c r="D85" s="237" t="s">
        <v>40</v>
      </c>
      <c r="E85" s="238">
        <f>SUM(F85:P85) - SMALL(F85:P85,2) - MIN(F85:P85)</f>
        <v>300</v>
      </c>
      <c r="F85" s="343">
        <f>IFERROR(VLOOKUP($Q85,'Rd1 PI'!$C$2:$AE$24,19,0),0)</f>
        <v>100</v>
      </c>
      <c r="G85" s="4">
        <f>IFERROR(VLOOKUP($Q85,'Rd2 Sandown'!$C$2:$AE$23,19,0),0)</f>
        <v>100</v>
      </c>
      <c r="H85" s="4">
        <f>IFERROR(VLOOKUP($Q85,'Rd3 Wodonga'!$C$2:$AE$26,19,0),0)</f>
        <v>100</v>
      </c>
      <c r="I85" s="234">
        <f>IFERROR(VLOOKUP($Q85,#REF!,17,0),0)</f>
        <v>0</v>
      </c>
      <c r="J85" s="234">
        <f>IFERROR(VLOOKUP($Q85,#REF!,17,0),0)</f>
        <v>0</v>
      </c>
      <c r="K85" s="234">
        <f>IFERROR(VLOOKUP($Q85,#REF!,17,0),0)</f>
        <v>0</v>
      </c>
      <c r="L85" s="234">
        <f>IFERROR(VLOOKUP($Q85,#REF!,17,0),0)</f>
        <v>0</v>
      </c>
      <c r="M85" s="234">
        <f>IFERROR(VLOOKUP($Q85,#REF!,17,0),0)</f>
        <v>0</v>
      </c>
      <c r="N85" s="234">
        <f>IFERROR(VLOOKUP($Q85,#REF!,17,0),0)</f>
        <v>0</v>
      </c>
      <c r="O85" s="234">
        <f>IFERROR(VLOOKUP($Q85,#REF!,17,0),0)</f>
        <v>0</v>
      </c>
      <c r="P85" s="234">
        <f>IFERROR(VLOOKUP($Q85,#REF!,17,0),0)</f>
        <v>0</v>
      </c>
      <c r="Q85" s="5" t="str">
        <f>CONCATENATE(LOWER(B85)," ",LOWER(C85))</f>
        <v>dean hasnat</v>
      </c>
    </row>
    <row r="86" spans="1:18" s="5" customFormat="1" x14ac:dyDescent="0.2">
      <c r="A86" s="235">
        <v>2</v>
      </c>
      <c r="B86" s="219" t="s">
        <v>77</v>
      </c>
      <c r="C86" s="219" t="s">
        <v>78</v>
      </c>
      <c r="D86" s="237" t="s">
        <v>40</v>
      </c>
      <c r="E86" s="239">
        <f>SUM(F86:P86) - SMALL(F86:P86,2) - MIN(F86:P86)</f>
        <v>135</v>
      </c>
      <c r="F86" s="343">
        <f>IFERROR(VLOOKUP($Q86,'Rd1 PI'!$C$2:$AE$24,19,0),0)</f>
        <v>60</v>
      </c>
      <c r="G86" s="4">
        <f>IFERROR(VLOOKUP($Q86,'Rd2 Sandown'!$C$2:$AE$23,19,0),0)</f>
        <v>75</v>
      </c>
      <c r="H86" s="4">
        <f>IFERROR(VLOOKUP($Q86,'Rd3 Wodonga'!$C$2:$AE$26,19,0),0)</f>
        <v>0</v>
      </c>
      <c r="I86" s="234">
        <f>IFERROR(VLOOKUP($Q86,#REF!,17,0),0)</f>
        <v>0</v>
      </c>
      <c r="J86" s="234">
        <f>IFERROR(VLOOKUP($Q86,#REF!,17,0),0)</f>
        <v>0</v>
      </c>
      <c r="K86" s="234">
        <f>IFERROR(VLOOKUP($Q86,#REF!,17,0),0)</f>
        <v>0</v>
      </c>
      <c r="L86" s="234">
        <f>IFERROR(VLOOKUP($Q86,#REF!,17,0),0)</f>
        <v>0</v>
      </c>
      <c r="M86" s="234">
        <f>IFERROR(VLOOKUP($Q86,#REF!,17,0),0)</f>
        <v>0</v>
      </c>
      <c r="N86" s="234">
        <f>IFERROR(VLOOKUP($Q86,#REF!,17,0),0)</f>
        <v>0</v>
      </c>
      <c r="O86" s="234">
        <f>IFERROR(VLOOKUP($Q86,#REF!,17,0),0)</f>
        <v>0</v>
      </c>
      <c r="P86" s="234">
        <f>IFERROR(VLOOKUP($Q86,#REF!,17,0),0)</f>
        <v>0</v>
      </c>
      <c r="Q86" s="5" t="str">
        <f>CONCATENATE(LOWER(B86)," ",LOWER(C86))</f>
        <v>noel heritage</v>
      </c>
    </row>
    <row r="87" spans="1:18" s="5" customFormat="1" x14ac:dyDescent="0.2">
      <c r="A87" s="235">
        <v>3</v>
      </c>
      <c r="B87" s="219" t="s">
        <v>132</v>
      </c>
      <c r="C87" s="219" t="s">
        <v>133</v>
      </c>
      <c r="D87" s="237" t="s">
        <v>40</v>
      </c>
      <c r="E87" s="239">
        <f>SUM(F87:P87) - SMALL(F87:P87,2) - MIN(F87:P87)</f>
        <v>75</v>
      </c>
      <c r="F87" s="343">
        <f>IFERROR(VLOOKUP($Q87,'Rd1 PI'!$C$2:$AE$24,19,0),0)</f>
        <v>75</v>
      </c>
      <c r="G87" s="4">
        <f>IFERROR(VLOOKUP($Q87,'Rd2 Sandown'!$C$2:$AE$23,19,0),0)</f>
        <v>0</v>
      </c>
      <c r="H87" s="4">
        <f>IFERROR(VLOOKUP($Q87,'Rd3 Wodonga'!$C$2:$AE$26,19,0),0)</f>
        <v>0</v>
      </c>
      <c r="I87" s="234">
        <f>IFERROR(VLOOKUP($Q87,#REF!,17,0),0)</f>
        <v>0</v>
      </c>
      <c r="J87" s="234">
        <f>IFERROR(VLOOKUP($Q87,#REF!,17,0),0)</f>
        <v>0</v>
      </c>
      <c r="K87" s="234">
        <f>IFERROR(VLOOKUP($Q87,#REF!,17,0),0)</f>
        <v>0</v>
      </c>
      <c r="L87" s="234">
        <f>IFERROR(VLOOKUP($Q87,#REF!,17,0),0)</f>
        <v>0</v>
      </c>
      <c r="M87" s="234">
        <f>IFERROR(VLOOKUP($Q87,#REF!,17,0),0)</f>
        <v>0</v>
      </c>
      <c r="N87" s="234">
        <f>IFERROR(VLOOKUP($Q87,#REF!,17,0),0)</f>
        <v>0</v>
      </c>
      <c r="O87" s="234">
        <f>IFERROR(VLOOKUP($Q87,#REF!,17,0),0)</f>
        <v>0</v>
      </c>
      <c r="P87" s="234">
        <f>IFERROR(VLOOKUP($Q87,#REF!,17,0),0)</f>
        <v>0</v>
      </c>
      <c r="Q87" s="5" t="str">
        <f>CONCATENATE(LOWER(B87)," ",LOWER(C87))</f>
        <v>gavin newman</v>
      </c>
    </row>
    <row r="88" spans="1:18" s="5" customFormat="1" x14ac:dyDescent="0.2">
      <c r="A88" s="235">
        <v>4</v>
      </c>
      <c r="B88" s="236" t="s">
        <v>189</v>
      </c>
      <c r="C88" s="236" t="s">
        <v>190</v>
      </c>
      <c r="D88" s="237" t="s">
        <v>40</v>
      </c>
      <c r="E88" s="239">
        <f>SUM(F88:P88) - SMALL(F88:P88,2) - MIN(F88:P88)</f>
        <v>60</v>
      </c>
      <c r="F88" s="343">
        <f>IFERROR(VLOOKUP($Q88,'Rd1 PI'!$C$2:$AE$24,19,0),0)</f>
        <v>0</v>
      </c>
      <c r="G88" s="4">
        <f>IFERROR(VLOOKUP($Q88,'Rd2 Sandown'!$C$2:$AE$23,19,0),0)</f>
        <v>60</v>
      </c>
      <c r="H88" s="4">
        <f>IFERROR(VLOOKUP($Q88,'Rd3 Wodonga'!$C$2:$AE$26,19,0),0)</f>
        <v>0</v>
      </c>
      <c r="I88" s="234">
        <f>IFERROR(VLOOKUP($Q88,#REF!,17,0),0)</f>
        <v>0</v>
      </c>
      <c r="J88" s="234">
        <f>IFERROR(VLOOKUP($Q88,#REF!,17,0),0)</f>
        <v>0</v>
      </c>
      <c r="K88" s="234">
        <f>IFERROR(VLOOKUP($Q88,#REF!,17,0),0)</f>
        <v>0</v>
      </c>
      <c r="L88" s="234">
        <f>IFERROR(VLOOKUP($Q88,#REF!,17,0),0)</f>
        <v>0</v>
      </c>
      <c r="M88" s="234">
        <f>IFERROR(VLOOKUP($Q88,#REF!,17,0),0)</f>
        <v>0</v>
      </c>
      <c r="N88" s="234">
        <f>IFERROR(VLOOKUP($Q88,#REF!,17,0),0)</f>
        <v>0</v>
      </c>
      <c r="O88" s="234">
        <f>IFERROR(VLOOKUP($Q88,#REF!,17,0),0)</f>
        <v>0</v>
      </c>
      <c r="P88" s="234">
        <f>IFERROR(VLOOKUP($Q88,#REF!,17,0),0)</f>
        <v>0</v>
      </c>
      <c r="Q88" s="5" t="str">
        <f>CONCATENATE(LOWER(B88)," ",LOWER(C88))</f>
        <v>simon acfield</v>
      </c>
    </row>
    <row r="89" spans="1:18" s="5" customFormat="1" x14ac:dyDescent="0.2">
      <c r="A89" s="235">
        <v>5</v>
      </c>
      <c r="B89" s="236" t="s">
        <v>87</v>
      </c>
      <c r="C89" s="236" t="s">
        <v>88</v>
      </c>
      <c r="D89" s="237" t="s">
        <v>40</v>
      </c>
      <c r="E89" s="239">
        <f>SUM(F89:P89) - SMALL(F89:P89,2) - MIN(F89:P89)</f>
        <v>45</v>
      </c>
      <c r="F89" s="343">
        <f>IFERROR(VLOOKUP($Q89,'Rd1 PI'!$C$2:$AE$24,19,0),0)</f>
        <v>45</v>
      </c>
      <c r="G89" s="4">
        <f>IFERROR(VLOOKUP($Q89,'Rd2 Sandown'!$C$2:$AE$23,19,0),0)</f>
        <v>0</v>
      </c>
      <c r="H89" s="4">
        <f>IFERROR(VLOOKUP($Q89,'Rd3 Wodonga'!$C$2:$AE$26,19,0),0)</f>
        <v>0</v>
      </c>
      <c r="I89" s="234">
        <f>IFERROR(VLOOKUP($Q89,#REF!,17,0),0)</f>
        <v>0</v>
      </c>
      <c r="J89" s="234">
        <f>IFERROR(VLOOKUP($Q89,#REF!,17,0),0)</f>
        <v>0</v>
      </c>
      <c r="K89" s="234">
        <f>IFERROR(VLOOKUP($Q89,#REF!,17,0),0)</f>
        <v>0</v>
      </c>
      <c r="L89" s="234">
        <f>IFERROR(VLOOKUP($Q89,#REF!,17,0),0)</f>
        <v>0</v>
      </c>
      <c r="M89" s="234">
        <f>IFERROR(VLOOKUP($Q89,#REF!,17,0),0)</f>
        <v>0</v>
      </c>
      <c r="N89" s="234">
        <f>IFERROR(VLOOKUP($Q89,#REF!,17,0),0)</f>
        <v>0</v>
      </c>
      <c r="O89" s="234">
        <f>IFERROR(VLOOKUP($Q89,#REF!,17,0),0)</f>
        <v>0</v>
      </c>
      <c r="P89" s="234">
        <f>IFERROR(VLOOKUP($Q89,#REF!,17,0),0)</f>
        <v>0</v>
      </c>
      <c r="Q89" s="5" t="str">
        <f>CONCATENATE(LOWER(B89)," ",LOWER(C89))</f>
        <v>max lloyd</v>
      </c>
    </row>
    <row r="90" spans="1:18" x14ac:dyDescent="0.2">
      <c r="A90" s="13"/>
      <c r="B90" s="5"/>
      <c r="C90" s="5"/>
      <c r="D90" s="23"/>
      <c r="E90" s="24"/>
      <c r="F90" s="4"/>
      <c r="G90" s="4"/>
      <c r="H90" s="4"/>
      <c r="I90" s="12"/>
      <c r="J90" s="12"/>
      <c r="K90" s="12"/>
      <c r="L90" s="4"/>
      <c r="M90" s="4"/>
      <c r="N90" s="4"/>
      <c r="O90" s="4"/>
      <c r="P90" s="4"/>
      <c r="Q90" s="14"/>
      <c r="R90" s="15"/>
    </row>
    <row r="91" spans="1:18" s="5" customFormat="1" ht="13.5" thickBot="1" x14ac:dyDescent="0.25">
      <c r="A91" s="37" t="s">
        <v>38</v>
      </c>
      <c r="B91" s="38"/>
      <c r="C91" s="38"/>
      <c r="D91" s="344"/>
      <c r="E91" s="345"/>
      <c r="F91" s="317"/>
      <c r="G91" s="317"/>
      <c r="H91" s="317"/>
      <c r="I91" s="317"/>
      <c r="J91" s="317"/>
      <c r="K91" s="317"/>
      <c r="L91" s="317"/>
      <c r="M91" s="317"/>
      <c r="N91" s="317"/>
      <c r="O91" s="317"/>
      <c r="P91" s="317"/>
    </row>
    <row r="92" spans="1:18" s="5" customFormat="1" x14ac:dyDescent="0.2">
      <c r="A92" s="35">
        <v>1</v>
      </c>
      <c r="B92" s="73" t="s">
        <v>68</v>
      </c>
      <c r="C92" s="73" t="s">
        <v>69</v>
      </c>
      <c r="D92" s="36" t="s">
        <v>41</v>
      </c>
      <c r="E92" s="61">
        <f>SUM(F92:P92) - SMALL(F92:P92,2) - MIN(F92:P92)</f>
        <v>250</v>
      </c>
      <c r="F92" s="174">
        <f>IFERROR(VLOOKUP($Q92,'Rd1 PI'!$C$2:$AE$24,19,0),0)</f>
        <v>75</v>
      </c>
      <c r="G92" s="4">
        <f>IFERROR(VLOOKUP($Q92,'Rd2 Sandown'!$C$2:$AE$23,19,0),0)</f>
        <v>75</v>
      </c>
      <c r="H92" s="4">
        <f>IFERROR(VLOOKUP($Q92,'Rd3 Wodonga'!$C$2:$AE$26,19,0),0)</f>
        <v>100</v>
      </c>
      <c r="I92" s="317">
        <f>IFERROR(VLOOKUP($Q92,#REF!,17,0),0)</f>
        <v>0</v>
      </c>
      <c r="J92" s="317">
        <f>IFERROR(VLOOKUP($Q92,#REF!,17,0),0)</f>
        <v>0</v>
      </c>
      <c r="K92" s="317">
        <f>IFERROR(VLOOKUP($Q92,#REF!,17,0),0)</f>
        <v>0</v>
      </c>
      <c r="L92" s="317">
        <f>IFERROR(VLOOKUP($Q92,#REF!,17,0),0)</f>
        <v>0</v>
      </c>
      <c r="M92" s="317">
        <f>IFERROR(VLOOKUP($Q92,#REF!,17,0),0)</f>
        <v>0</v>
      </c>
      <c r="N92" s="317">
        <f>IFERROR(VLOOKUP($Q92,#REF!,17,0),0)</f>
        <v>0</v>
      </c>
      <c r="O92" s="317">
        <f>IFERROR(VLOOKUP($Q92,#REF!,17,0),0)</f>
        <v>0</v>
      </c>
      <c r="P92" s="317">
        <f>IFERROR(VLOOKUP($Q92,#REF!,17,0),0)</f>
        <v>0</v>
      </c>
      <c r="Q92" s="5" t="str">
        <f>CONCATENATE(LOWER(B92)," ",LOWER(C92))</f>
        <v>alan conrad</v>
      </c>
    </row>
    <row r="93" spans="1:18" s="5" customFormat="1" x14ac:dyDescent="0.2">
      <c r="A93" s="35">
        <v>2</v>
      </c>
      <c r="B93" s="73" t="s">
        <v>70</v>
      </c>
      <c r="C93" s="73" t="s">
        <v>71</v>
      </c>
      <c r="D93" s="36" t="s">
        <v>41</v>
      </c>
      <c r="E93" s="62">
        <f>SUM(F93:P93) - SMALL(F93:P93,2) - MIN(F93:P93)</f>
        <v>200</v>
      </c>
      <c r="F93" s="174">
        <f>IFERROR(VLOOKUP($Q93,'Rd1 PI'!$C$2:$AE$24,19,0),0)</f>
        <v>100</v>
      </c>
      <c r="G93" s="4">
        <f>IFERROR(VLOOKUP($Q93,'Rd2 Sandown'!$C$2:$AE$23,19,0),0)</f>
        <v>100</v>
      </c>
      <c r="H93" s="4">
        <f>IFERROR(VLOOKUP($Q93,'Rd3 Wodonga'!$C$2:$AE$26,19,0),0)</f>
        <v>0</v>
      </c>
      <c r="I93" s="317">
        <f>IFERROR(VLOOKUP($Q93,#REF!,17,0),0)</f>
        <v>0</v>
      </c>
      <c r="J93" s="317">
        <f>IFERROR(VLOOKUP($Q93,#REF!,17,0),0)</f>
        <v>0</v>
      </c>
      <c r="K93" s="317">
        <f>IFERROR(VLOOKUP($Q93,#REF!,17,0),0)</f>
        <v>0</v>
      </c>
      <c r="L93" s="317">
        <f>IFERROR(VLOOKUP($Q93,#REF!,17,0),0)</f>
        <v>0</v>
      </c>
      <c r="M93" s="317">
        <f>IFERROR(VLOOKUP($Q93,#REF!,17,0),0)</f>
        <v>0</v>
      </c>
      <c r="N93" s="317">
        <f>IFERROR(VLOOKUP($Q93,#REF!,17,0),0)</f>
        <v>0</v>
      </c>
      <c r="O93" s="317">
        <f>IFERROR(VLOOKUP($Q93,#REF!,17,0),0)</f>
        <v>0</v>
      </c>
      <c r="P93" s="317">
        <f>IFERROR(VLOOKUP($Q93,#REF!,17,0),0)</f>
        <v>0</v>
      </c>
      <c r="Q93" s="5" t="str">
        <f>CONCATENATE(LOWER(B93)," ",LOWER(C93))</f>
        <v>david adam</v>
      </c>
    </row>
    <row r="94" spans="1:18" s="5" customFormat="1" x14ac:dyDescent="0.2">
      <c r="A94" s="35">
        <v>3</v>
      </c>
      <c r="B94" s="73" t="s">
        <v>151</v>
      </c>
      <c r="C94" s="73" t="s">
        <v>152</v>
      </c>
      <c r="D94" s="36" t="s">
        <v>41</v>
      </c>
      <c r="E94" s="62">
        <f>SUM(F94:P94) - SMALL(F94:P94,2) - MIN(F94:P94)</f>
        <v>195</v>
      </c>
      <c r="F94" s="174">
        <f>IFERROR(VLOOKUP($Q94,'Rd1 PI'!$C$2:$AE$24,19,0),0)</f>
        <v>60</v>
      </c>
      <c r="G94" s="4">
        <f>IFERROR(VLOOKUP($Q94,'Rd2 Sandown'!$C$2:$AE$23,19,0),0)</f>
        <v>60</v>
      </c>
      <c r="H94" s="4">
        <f>IFERROR(VLOOKUP($Q94,'Rd3 Wodonga'!$C$2:$AE$26,19,0),0)</f>
        <v>75</v>
      </c>
      <c r="I94" s="317">
        <f>IFERROR(VLOOKUP($Q94,#REF!,17,0),0)</f>
        <v>0</v>
      </c>
      <c r="J94" s="317">
        <f>IFERROR(VLOOKUP($Q94,#REF!,17,0),0)</f>
        <v>0</v>
      </c>
      <c r="K94" s="317">
        <f>IFERROR(VLOOKUP($Q94,#REF!,17,0),0)</f>
        <v>0</v>
      </c>
      <c r="L94" s="317">
        <f>IFERROR(VLOOKUP($Q94,#REF!,17,0),0)</f>
        <v>0</v>
      </c>
      <c r="M94" s="317">
        <f>IFERROR(VLOOKUP($Q94,#REF!,17,0),0)</f>
        <v>0</v>
      </c>
      <c r="N94" s="317">
        <f>IFERROR(VLOOKUP($Q94,#REF!,17,0),0)</f>
        <v>0</v>
      </c>
      <c r="O94" s="317">
        <f>IFERROR(VLOOKUP($Q94,#REF!,17,0),0)</f>
        <v>0</v>
      </c>
      <c r="P94" s="317">
        <f>IFERROR(VLOOKUP($Q94,#REF!,17,0),0)</f>
        <v>0</v>
      </c>
      <c r="Q94" s="5" t="str">
        <f>CONCATENATE(LOWER(B94)," ",LOWER(C94))</f>
        <v>travis nott</v>
      </c>
    </row>
    <row r="95" spans="1:18" s="5" customFormat="1" x14ac:dyDescent="0.2">
      <c r="A95" s="35">
        <v>4</v>
      </c>
      <c r="B95" s="73"/>
      <c r="C95" s="73"/>
      <c r="D95" s="36" t="s">
        <v>41</v>
      </c>
      <c r="E95" s="62">
        <f>SUM(F95:P95) - SMALL(F95:P95,2) - MIN(F95:P95)</f>
        <v>0</v>
      </c>
      <c r="F95" s="174">
        <f>IFERROR(VLOOKUP($Q95,'Rd1 PI'!$C$2:$AE$24,19,0),0)</f>
        <v>0</v>
      </c>
      <c r="G95" s="4">
        <f>IFERROR(VLOOKUP($Q95,'Rd2 Sandown'!$C$2:$AE$23,19,0),0)</f>
        <v>0</v>
      </c>
      <c r="H95" s="4">
        <f>IFERROR(VLOOKUP($Q95,'Rd3 Wodonga'!$C$2:$AE$26,19,0),0)</f>
        <v>0</v>
      </c>
      <c r="I95" s="317">
        <f>IFERROR(VLOOKUP($Q95,#REF!,17,0),0)</f>
        <v>0</v>
      </c>
      <c r="J95" s="317">
        <f>IFERROR(VLOOKUP($Q95,#REF!,17,0),0)</f>
        <v>0</v>
      </c>
      <c r="K95" s="317">
        <f>IFERROR(VLOOKUP($Q95,#REF!,17,0),0)</f>
        <v>0</v>
      </c>
      <c r="L95" s="317">
        <f>IFERROR(VLOOKUP($Q95,#REF!,17,0),0)</f>
        <v>0</v>
      </c>
      <c r="M95" s="317">
        <f>IFERROR(VLOOKUP($Q95,#REF!,17,0),0)</f>
        <v>0</v>
      </c>
      <c r="N95" s="317">
        <f>IFERROR(VLOOKUP($Q95,#REF!,17,0),0)</f>
        <v>0</v>
      </c>
      <c r="O95" s="317">
        <f>IFERROR(VLOOKUP($Q95,#REF!,17,0),0)</f>
        <v>0</v>
      </c>
      <c r="P95" s="317">
        <f>IFERROR(VLOOKUP($Q95,#REF!,17,0),0)</f>
        <v>0</v>
      </c>
      <c r="Q95" s="5" t="str">
        <f>CONCATENATE(LOWER(B95)," ",LOWER(C95))</f>
        <v xml:space="preserve"> </v>
      </c>
    </row>
    <row r="96" spans="1:18" s="5" customFormat="1" ht="13.5" thickBot="1" x14ac:dyDescent="0.25">
      <c r="A96" s="35">
        <v>5</v>
      </c>
      <c r="B96" s="73"/>
      <c r="C96" s="73"/>
      <c r="D96" s="36" t="s">
        <v>41</v>
      </c>
      <c r="E96" s="63">
        <f>SUM(F96:P96) - SMALL(F96:P96,2) - MIN(F96:P96)</f>
        <v>0</v>
      </c>
      <c r="F96" s="174">
        <f>IFERROR(VLOOKUP($Q96,'Rd1 PI'!$C$2:$AE$24,19,0),0)</f>
        <v>0</v>
      </c>
      <c r="G96" s="4">
        <f>IFERROR(VLOOKUP($Q96,'Rd2 Sandown'!$C$2:$AE$23,19,0),0)</f>
        <v>0</v>
      </c>
      <c r="H96" s="4">
        <f>IFERROR(VLOOKUP($Q96,'Rd3 Wodonga'!$C$2:$AE$26,19,0),0)</f>
        <v>0</v>
      </c>
      <c r="I96" s="317">
        <f>IFERROR(VLOOKUP($Q96,#REF!,17,0),0)</f>
        <v>0</v>
      </c>
      <c r="J96" s="317">
        <f>IFERROR(VLOOKUP($Q96,#REF!,17,0),0)</f>
        <v>0</v>
      </c>
      <c r="K96" s="317">
        <f>IFERROR(VLOOKUP($Q96,#REF!,17,0),0)</f>
        <v>0</v>
      </c>
      <c r="L96" s="317">
        <f>IFERROR(VLOOKUP($Q96,#REF!,17,0),0)</f>
        <v>0</v>
      </c>
      <c r="M96" s="317">
        <f>IFERROR(VLOOKUP($Q96,#REF!,17,0),0)</f>
        <v>0</v>
      </c>
      <c r="N96" s="317">
        <f>IFERROR(VLOOKUP($Q96,#REF!,17,0),0)</f>
        <v>0</v>
      </c>
      <c r="O96" s="317">
        <f>IFERROR(VLOOKUP($Q96,#REF!,17,0),0)</f>
        <v>0</v>
      </c>
      <c r="P96" s="317">
        <f>IFERROR(VLOOKUP($Q96,#REF!,17,0),0)</f>
        <v>0</v>
      </c>
      <c r="Q96" s="5" t="str">
        <f>CONCATENATE(LOWER(B96)," ",LOWER(C96))</f>
        <v xml:space="preserve"> </v>
      </c>
    </row>
    <row r="97" spans="1:18" x14ac:dyDescent="0.2">
      <c r="A97" s="13"/>
      <c r="B97" s="5"/>
      <c r="C97" s="5"/>
      <c r="D97" s="23"/>
      <c r="E97" s="24"/>
      <c r="F97" s="4"/>
      <c r="G97" s="4"/>
      <c r="H97" s="4"/>
      <c r="I97" s="12"/>
      <c r="J97" s="12"/>
      <c r="K97" s="12"/>
      <c r="L97" s="4"/>
      <c r="M97" s="4"/>
      <c r="N97" s="4"/>
      <c r="O97" s="4"/>
      <c r="P97" s="4"/>
      <c r="Q97" s="14"/>
      <c r="R97" s="15"/>
    </row>
    <row r="98" spans="1:18" s="5" customFormat="1" ht="13.5" thickBot="1" x14ac:dyDescent="0.25">
      <c r="A98" s="103" t="s">
        <v>17</v>
      </c>
      <c r="B98" s="104"/>
      <c r="C98" s="104"/>
      <c r="D98" s="346"/>
      <c r="E98" s="347"/>
      <c r="F98" s="318"/>
      <c r="G98" s="318"/>
      <c r="H98" s="318"/>
      <c r="I98" s="318"/>
      <c r="J98" s="318"/>
      <c r="K98" s="318"/>
      <c r="L98" s="318"/>
      <c r="M98" s="318"/>
      <c r="N98" s="318"/>
      <c r="O98" s="318"/>
      <c r="P98" s="318"/>
    </row>
    <row r="99" spans="1:18" s="5" customFormat="1" x14ac:dyDescent="0.2">
      <c r="A99" s="81">
        <v>1</v>
      </c>
      <c r="B99" s="85" t="s">
        <v>244</v>
      </c>
      <c r="C99" s="85" t="s">
        <v>245</v>
      </c>
      <c r="D99" s="82" t="s">
        <v>16</v>
      </c>
      <c r="E99" s="83">
        <f>SUM(F99:P99) - SMALL(F99:P99,2) - MIN(F99:P99)</f>
        <v>100</v>
      </c>
      <c r="F99" s="111">
        <f>IFERROR(VLOOKUP($Q99,'Rd1 PI'!$C$2:$AE$24,19,0),0)</f>
        <v>0</v>
      </c>
      <c r="G99" s="4">
        <f>IFERROR(VLOOKUP($Q99,'Rd2 Sandown'!$C$2:$AE$23,19,0),0)</f>
        <v>0</v>
      </c>
      <c r="H99" s="4">
        <f>IFERROR(VLOOKUP($Q99,'Rd3 Wodonga'!$C$2:$AE$26,19,0),0)</f>
        <v>100</v>
      </c>
      <c r="I99" s="318">
        <f>IFERROR(VLOOKUP($Q99,#REF!,17,0),0)</f>
        <v>0</v>
      </c>
      <c r="J99" s="318">
        <f>IFERROR(VLOOKUP($Q99,#REF!,17,0),0)</f>
        <v>0</v>
      </c>
      <c r="K99" s="318">
        <f>IFERROR(VLOOKUP($Q99,#REF!,17,0),0)</f>
        <v>0</v>
      </c>
      <c r="L99" s="318">
        <f>IFERROR(VLOOKUP($Q99,#REF!,17,0),0)</f>
        <v>0</v>
      </c>
      <c r="M99" s="318">
        <f>IFERROR(VLOOKUP($Q99,#REF!,17,0),0)</f>
        <v>0</v>
      </c>
      <c r="N99" s="318">
        <f>IFERROR(VLOOKUP($Q99,#REF!,17,0),0)</f>
        <v>0</v>
      </c>
      <c r="O99" s="318">
        <f>IFERROR(VLOOKUP($Q99,#REF!,17,0),0)</f>
        <v>0</v>
      </c>
      <c r="P99" s="318">
        <f>IFERROR(VLOOKUP($Q99,#REF!,17,0),0)</f>
        <v>0</v>
      </c>
      <c r="Q99" s="5" t="str">
        <f t="shared" ref="Q99:Q100" si="4">CONCATENATE(LOWER(B99)," ",LOWER(C99))</f>
        <v>russell garner</v>
      </c>
    </row>
    <row r="100" spans="1:18" s="5" customFormat="1" x14ac:dyDescent="0.2">
      <c r="A100" s="81">
        <v>2</v>
      </c>
      <c r="B100" s="85"/>
      <c r="C100" s="85"/>
      <c r="D100" s="82" t="s">
        <v>16</v>
      </c>
      <c r="E100" s="84">
        <f>SUM(F100:P100) - SMALL(F100:P100,2) - MIN(F100:P100)</f>
        <v>0</v>
      </c>
      <c r="F100" s="111">
        <f>IFERROR(VLOOKUP($Q100,'Rd1 PI'!$C$2:$AE$24,19,0),0)</f>
        <v>0</v>
      </c>
      <c r="G100" s="4">
        <f>IFERROR(VLOOKUP($Q100,'Rd2 Sandown'!$C$2:$AE$23,19,0),0)</f>
        <v>0</v>
      </c>
      <c r="H100" s="4">
        <f>IFERROR(VLOOKUP($Q100,'Rd3 Wodonga'!$C$2:$AE$26,19,0),0)</f>
        <v>0</v>
      </c>
      <c r="I100" s="318">
        <f>IFERROR(VLOOKUP($Q100,#REF!,17,0),0)</f>
        <v>0</v>
      </c>
      <c r="J100" s="318">
        <f>IFERROR(VLOOKUP($Q100,#REF!,17,0),0)</f>
        <v>0</v>
      </c>
      <c r="K100" s="318">
        <f>IFERROR(VLOOKUP($Q100,#REF!,17,0),0)</f>
        <v>0</v>
      </c>
      <c r="L100" s="318">
        <f>IFERROR(VLOOKUP($Q100,#REF!,17,0),0)</f>
        <v>0</v>
      </c>
      <c r="M100" s="318">
        <f>IFERROR(VLOOKUP($Q100,#REF!,17,0),0)</f>
        <v>0</v>
      </c>
      <c r="N100" s="318">
        <f>IFERROR(VLOOKUP($Q100,#REF!,17,0),0)</f>
        <v>0</v>
      </c>
      <c r="O100" s="318">
        <f>IFERROR(VLOOKUP($Q100,#REF!,17,0),0)</f>
        <v>0</v>
      </c>
      <c r="P100" s="318">
        <f>IFERROR(VLOOKUP($Q100,#REF!,17,0),0)</f>
        <v>0</v>
      </c>
      <c r="Q100" s="5" t="str">
        <f t="shared" si="4"/>
        <v xml:space="preserve"> </v>
      </c>
    </row>
    <row r="101" spans="1:18" s="5" customFormat="1" x14ac:dyDescent="0.2">
      <c r="A101" s="81">
        <v>3</v>
      </c>
      <c r="B101" s="85"/>
      <c r="C101" s="85"/>
      <c r="D101" s="82" t="s">
        <v>16</v>
      </c>
      <c r="E101" s="84">
        <f>SUM(F101:P101) - SMALL(F101:P101,2) - MIN(F101:P101)</f>
        <v>0</v>
      </c>
      <c r="F101" s="111">
        <f>IFERROR(VLOOKUP($Q101,'Rd1 PI'!$C$2:$AE$24,19,0),0)</f>
        <v>0</v>
      </c>
      <c r="G101" s="4">
        <f>IFERROR(VLOOKUP($Q101,'Rd2 Sandown'!$C$2:$AE$23,19,0),0)</f>
        <v>0</v>
      </c>
      <c r="H101" s="4">
        <f>IFERROR(VLOOKUP($Q101,'Rd3 Wodonga'!$C$2:$AE$26,19,0),0)</f>
        <v>0</v>
      </c>
      <c r="I101" s="318">
        <f>IFERROR(VLOOKUP($Q101,#REF!,17,0),0)</f>
        <v>0</v>
      </c>
      <c r="J101" s="318">
        <f>IFERROR(VLOOKUP($Q101,#REF!,17,0),0)</f>
        <v>0</v>
      </c>
      <c r="K101" s="318">
        <f>IFERROR(VLOOKUP($Q101,#REF!,17,0),0)</f>
        <v>0</v>
      </c>
      <c r="L101" s="318">
        <f>IFERROR(VLOOKUP($Q101,#REF!,17,0),0)</f>
        <v>0</v>
      </c>
      <c r="M101" s="318">
        <f>IFERROR(VLOOKUP($Q101,#REF!,17,0),0)</f>
        <v>0</v>
      </c>
      <c r="N101" s="318">
        <f>IFERROR(VLOOKUP($Q101,#REF!,17,0),0)</f>
        <v>0</v>
      </c>
      <c r="O101" s="318">
        <f>IFERROR(VLOOKUP($Q101,#REF!,17,0),0)</f>
        <v>0</v>
      </c>
      <c r="P101" s="318">
        <f>IFERROR(VLOOKUP($Q101,#REF!,17,0),0)</f>
        <v>0</v>
      </c>
      <c r="Q101" s="5" t="str">
        <f>CONCATENATE(LOWER(B101)," ",LOWER(C101))</f>
        <v xml:space="preserve"> </v>
      </c>
    </row>
    <row r="102" spans="1:18" s="5" customFormat="1" x14ac:dyDescent="0.2">
      <c r="A102" s="81">
        <v>4</v>
      </c>
      <c r="B102" s="85"/>
      <c r="C102" s="85"/>
      <c r="D102" s="82" t="s">
        <v>16</v>
      </c>
      <c r="E102" s="84">
        <f>SUM(F102:P102) - SMALL(F102:P102,2) - MIN(F102:P102)</f>
        <v>0</v>
      </c>
      <c r="F102" s="111">
        <f>IFERROR(VLOOKUP($Q102,'Rd1 PI'!$C$2:$AE$24,19,0),0)</f>
        <v>0</v>
      </c>
      <c r="G102" s="4">
        <f>IFERROR(VLOOKUP($Q102,'Rd2 Sandown'!$C$2:$AE$23,19,0),0)</f>
        <v>0</v>
      </c>
      <c r="H102" s="4">
        <f>IFERROR(VLOOKUP($Q102,'Rd3 Wodonga'!$C$2:$AE$26,19,0),0)</f>
        <v>0</v>
      </c>
      <c r="I102" s="318">
        <f>IFERROR(VLOOKUP($Q102,#REF!,17,0),0)</f>
        <v>0</v>
      </c>
      <c r="J102" s="318">
        <f>IFERROR(VLOOKUP($Q102,#REF!,17,0),0)</f>
        <v>0</v>
      </c>
      <c r="K102" s="318">
        <f>IFERROR(VLOOKUP($Q102,#REF!,17,0),0)</f>
        <v>0</v>
      </c>
      <c r="L102" s="318">
        <f>IFERROR(VLOOKUP($Q102,#REF!,17,0),0)</f>
        <v>0</v>
      </c>
      <c r="M102" s="318">
        <f>IFERROR(VLOOKUP($Q102,#REF!,17,0),0)</f>
        <v>0</v>
      </c>
      <c r="N102" s="318">
        <f>IFERROR(VLOOKUP($Q102,#REF!,17,0),0)</f>
        <v>0</v>
      </c>
      <c r="O102" s="318">
        <f>IFERROR(VLOOKUP($Q102,#REF!,17,0),0)</f>
        <v>0</v>
      </c>
      <c r="P102" s="318">
        <f>IFERROR(VLOOKUP($Q102,#REF!,17,0),0)</f>
        <v>0</v>
      </c>
      <c r="Q102" s="5" t="str">
        <f>CONCATENATE(LOWER(B102)," ",LOWER(C102))</f>
        <v xml:space="preserve"> </v>
      </c>
    </row>
    <row r="103" spans="1:18" s="5" customFormat="1" ht="13.5" thickBot="1" x14ac:dyDescent="0.25">
      <c r="A103" s="81">
        <v>5</v>
      </c>
      <c r="B103" s="86"/>
      <c r="C103" s="86"/>
      <c r="D103" s="82" t="s">
        <v>16</v>
      </c>
      <c r="E103" s="87">
        <f>SUM(F103:P103) - SMALL(F103:P103,2) - MIN(F103:P103)</f>
        <v>0</v>
      </c>
      <c r="F103" s="111">
        <f>IFERROR(VLOOKUP($Q103,'Rd1 PI'!$C$2:$AE$24,19,0),0)</f>
        <v>0</v>
      </c>
      <c r="G103" s="4">
        <f>IFERROR(VLOOKUP($Q103,'Rd2 Sandown'!$C$2:$AE$23,19,0),0)</f>
        <v>0</v>
      </c>
      <c r="H103" s="4">
        <f>IFERROR(VLOOKUP($Q103,'Rd3 Wodonga'!$C$2:$AE$26,19,0),0)</f>
        <v>0</v>
      </c>
      <c r="I103" s="318">
        <f>IFERROR(VLOOKUP($Q103,#REF!,17,0),0)</f>
        <v>0</v>
      </c>
      <c r="J103" s="318">
        <f>IFERROR(VLOOKUP($Q103,#REF!,17,0),0)</f>
        <v>0</v>
      </c>
      <c r="K103" s="318">
        <f>IFERROR(VLOOKUP($Q103,#REF!,17,0),0)</f>
        <v>0</v>
      </c>
      <c r="L103" s="318">
        <f>IFERROR(VLOOKUP($Q103,#REF!,17,0),0)</f>
        <v>0</v>
      </c>
      <c r="M103" s="318">
        <f>IFERROR(VLOOKUP($Q103,#REF!,17,0),0)</f>
        <v>0</v>
      </c>
      <c r="N103" s="318">
        <f>IFERROR(VLOOKUP($Q103,#REF!,17,0),0)</f>
        <v>0</v>
      </c>
      <c r="O103" s="318">
        <f>IFERROR(VLOOKUP($Q103,#REF!,17,0),0)</f>
        <v>0</v>
      </c>
      <c r="P103" s="318">
        <f>IFERROR(VLOOKUP($Q103,#REF!,17,0),0)</f>
        <v>0</v>
      </c>
      <c r="Q103" s="5" t="str">
        <f>CONCATENATE(LOWER(B103)," ",LOWER(C103))</f>
        <v xml:space="preserve"> </v>
      </c>
    </row>
    <row r="104" spans="1:18" x14ac:dyDescent="0.2">
      <c r="A104" s="3"/>
      <c r="B104" s="22"/>
      <c r="C104" s="22"/>
      <c r="D104" s="23"/>
      <c r="E104" s="24"/>
      <c r="F104" s="4"/>
      <c r="G104" s="4"/>
      <c r="H104" s="4"/>
      <c r="I104" s="23"/>
      <c r="J104" s="4"/>
      <c r="K104" s="4"/>
      <c r="L104" s="4"/>
      <c r="M104" s="4"/>
      <c r="N104" s="4"/>
      <c r="O104" s="4"/>
      <c r="P104" s="4"/>
      <c r="Q104" s="14"/>
      <c r="R104" s="15"/>
    </row>
    <row r="105" spans="1:18" s="5" customFormat="1" ht="13.5" thickBot="1" x14ac:dyDescent="0.25">
      <c r="A105" s="57" t="s">
        <v>11</v>
      </c>
      <c r="B105" s="52"/>
      <c r="C105" s="52"/>
      <c r="D105" s="53"/>
      <c r="E105" s="348"/>
      <c r="F105" s="319"/>
      <c r="G105" s="319"/>
      <c r="H105" s="319"/>
      <c r="I105" s="349"/>
      <c r="J105" s="349"/>
      <c r="K105" s="349"/>
      <c r="L105" s="319"/>
      <c r="M105" s="319"/>
      <c r="N105" s="319"/>
      <c r="O105" s="319"/>
      <c r="P105" s="319"/>
    </row>
    <row r="106" spans="1:18" s="5" customFormat="1" x14ac:dyDescent="0.2">
      <c r="A106" s="55">
        <v>1</v>
      </c>
      <c r="B106" s="54" t="s">
        <v>149</v>
      </c>
      <c r="C106" s="54" t="s">
        <v>150</v>
      </c>
      <c r="D106" s="53" t="s">
        <v>13</v>
      </c>
      <c r="E106" s="64">
        <f>SUM(F106:P106) - SMALL(F106:P106,2) - MIN(F106:P106)</f>
        <v>100</v>
      </c>
      <c r="F106" s="109">
        <f>IFERROR(VLOOKUP($Q106,'Rd1 PI'!$C$2:$AE$24,19,0),0)</f>
        <v>100</v>
      </c>
      <c r="G106" s="4">
        <f>IFERROR(VLOOKUP($Q106,'Rd2 Sandown'!$C$2:$AE$23,19,0),0)</f>
        <v>0</v>
      </c>
      <c r="H106" s="4">
        <f>IFERROR(VLOOKUP($Q106,'Rd3 Wodonga'!$C$2:$AE$23,19,0),0)</f>
        <v>0</v>
      </c>
      <c r="I106" s="319">
        <f>IFERROR(VLOOKUP($Q106,#REF!,17,0),0)</f>
        <v>0</v>
      </c>
      <c r="J106" s="319">
        <f>IFERROR(VLOOKUP($Q106,#REF!,17,0),0)</f>
        <v>0</v>
      </c>
      <c r="K106" s="319">
        <f>IFERROR(VLOOKUP($Q106,#REF!,17,0),0)</f>
        <v>0</v>
      </c>
      <c r="L106" s="319">
        <f>IFERROR(VLOOKUP($Q106,#REF!,17,0),0)</f>
        <v>0</v>
      </c>
      <c r="M106" s="319">
        <f>IFERROR(VLOOKUP($Q106,#REF!,17,0),0)</f>
        <v>0</v>
      </c>
      <c r="N106" s="319">
        <f>IFERROR(VLOOKUP($Q106,#REF!,17,0),0)</f>
        <v>0</v>
      </c>
      <c r="O106" s="319">
        <f>IFERROR(VLOOKUP($Q106,#REF!,17,0),0)</f>
        <v>0</v>
      </c>
      <c r="P106" s="319">
        <f>IFERROR(VLOOKUP($Q106,#REF!,17,0),0)</f>
        <v>0</v>
      </c>
      <c r="Q106" s="5" t="str">
        <f>CONCATENATE(LOWER(B106)," ",LOWER(C106))</f>
        <v>kim cole</v>
      </c>
    </row>
    <row r="107" spans="1:18" s="5" customFormat="1" x14ac:dyDescent="0.2">
      <c r="A107" s="55">
        <v>2</v>
      </c>
      <c r="B107" s="54"/>
      <c r="C107" s="54"/>
      <c r="D107" s="53" t="s">
        <v>13</v>
      </c>
      <c r="E107" s="65">
        <f>SUM(F107:P107) - SMALL(F107:P107,2) - MIN(F107:P107)</f>
        <v>0</v>
      </c>
      <c r="F107" s="109">
        <f>IFERROR(VLOOKUP($Q107,'Rd1 PI'!$C$2:$AE$24,19,0),0)</f>
        <v>0</v>
      </c>
      <c r="G107" s="4">
        <f>IFERROR(VLOOKUP($Q107,'Rd2 Sandown'!$C$2:$AE$23,19,0),0)</f>
        <v>0</v>
      </c>
      <c r="H107" s="4">
        <f>IFERROR(VLOOKUP($Q107,'Rd3 Wodonga'!$C$2:$AE$23,19,0),0)</f>
        <v>0</v>
      </c>
      <c r="I107" s="319">
        <f>IFERROR(VLOOKUP($Q107,#REF!,17,0),0)</f>
        <v>0</v>
      </c>
      <c r="J107" s="319">
        <f>IFERROR(VLOOKUP($Q107,#REF!,17,0),0)</f>
        <v>0</v>
      </c>
      <c r="K107" s="319">
        <f>IFERROR(VLOOKUP($Q107,#REF!,17,0),0)</f>
        <v>0</v>
      </c>
      <c r="L107" s="319">
        <f>IFERROR(VLOOKUP($Q107,#REF!,17,0),0)</f>
        <v>0</v>
      </c>
      <c r="M107" s="319">
        <f>IFERROR(VLOOKUP($Q107,#REF!,17,0),0)</f>
        <v>0</v>
      </c>
      <c r="N107" s="319">
        <f>IFERROR(VLOOKUP($Q107,#REF!,17,0),0)</f>
        <v>0</v>
      </c>
      <c r="O107" s="319">
        <f>IFERROR(VLOOKUP($Q107,#REF!,17,0),0)</f>
        <v>0</v>
      </c>
      <c r="P107" s="319">
        <f>IFERROR(VLOOKUP($Q107,#REF!,17,0),0)</f>
        <v>0</v>
      </c>
      <c r="Q107" s="5" t="str">
        <f>CONCATENATE(LOWER(B107)," ",LOWER(C107))</f>
        <v xml:space="preserve"> </v>
      </c>
    </row>
    <row r="108" spans="1:18" x14ac:dyDescent="0.2">
      <c r="A108" s="55">
        <v>3</v>
      </c>
      <c r="B108" s="54"/>
      <c r="C108" s="54"/>
      <c r="D108" s="53" t="s">
        <v>13</v>
      </c>
      <c r="E108" s="65">
        <f>SUM(F108:P108) - SMALL(F108:P108,2) - MIN(F108:P108)</f>
        <v>0</v>
      </c>
      <c r="F108" s="109">
        <f>IFERROR(VLOOKUP($Q108,'Rd1 PI'!$C$2:$AE$24,19,0),0)</f>
        <v>0</v>
      </c>
      <c r="G108" s="4">
        <f>IFERROR(VLOOKUP($Q108,'Rd2 Sandown'!$C$2:$AE$23,19,0),0)</f>
        <v>0</v>
      </c>
      <c r="H108" s="4">
        <f>IFERROR(VLOOKUP($Q108,'Rd3 Wodonga'!$C$2:$AE$23,19,0),0)</f>
        <v>0</v>
      </c>
      <c r="I108" s="319">
        <f>IFERROR(VLOOKUP($Q108,#REF!,17,0),0)</f>
        <v>0</v>
      </c>
      <c r="J108" s="319">
        <f>IFERROR(VLOOKUP($Q108,#REF!,17,0),0)</f>
        <v>0</v>
      </c>
      <c r="K108" s="319">
        <f>IFERROR(VLOOKUP($Q108,#REF!,17,0),0)</f>
        <v>0</v>
      </c>
      <c r="L108" s="319">
        <f>IFERROR(VLOOKUP($Q108,#REF!,17,0),0)</f>
        <v>0</v>
      </c>
      <c r="M108" s="319">
        <f>IFERROR(VLOOKUP($Q108,#REF!,17,0),0)</f>
        <v>0</v>
      </c>
      <c r="N108" s="319">
        <f>IFERROR(VLOOKUP($Q108,#REF!,17,0),0)</f>
        <v>0</v>
      </c>
      <c r="O108" s="319">
        <f>IFERROR(VLOOKUP($Q108,#REF!,17,0),0)</f>
        <v>0</v>
      </c>
      <c r="P108" s="319">
        <f>IFERROR(VLOOKUP($Q108,#REF!,17,0),0)</f>
        <v>0</v>
      </c>
      <c r="Q108" s="5" t="str">
        <f>CONCATENATE(LOWER(B108)," ",LOWER(C108))</f>
        <v xml:space="preserve"> </v>
      </c>
      <c r="R108" s="15"/>
    </row>
    <row r="109" spans="1:18" x14ac:dyDescent="0.2">
      <c r="A109" s="56">
        <v>4</v>
      </c>
      <c r="B109" s="74"/>
      <c r="C109" s="74"/>
      <c r="D109" s="53" t="s">
        <v>13</v>
      </c>
      <c r="E109" s="65">
        <f>SUM(F109:P109) - SMALL(F109:P109,2) - MIN(F109:P109)</f>
        <v>0</v>
      </c>
      <c r="F109" s="109">
        <f>IFERROR(VLOOKUP($Q109,'Rd1 PI'!$C$2:$AE$24,19,0),0)</f>
        <v>0</v>
      </c>
      <c r="G109" s="4">
        <f>IFERROR(VLOOKUP($Q109,'Rd2 Sandown'!$C$2:$AE$23,19,0),0)</f>
        <v>0</v>
      </c>
      <c r="H109" s="4">
        <f>IFERROR(VLOOKUP($Q109,'Rd3 Wodonga'!$C$2:$AE$23,19,0),0)</f>
        <v>0</v>
      </c>
      <c r="I109" s="319">
        <f>IFERROR(VLOOKUP($Q109,#REF!,17,0),0)</f>
        <v>0</v>
      </c>
      <c r="J109" s="319">
        <f>IFERROR(VLOOKUP($Q109,#REF!,17,0),0)</f>
        <v>0</v>
      </c>
      <c r="K109" s="319">
        <f>IFERROR(VLOOKUP($Q109,#REF!,17,0),0)</f>
        <v>0</v>
      </c>
      <c r="L109" s="319">
        <f>IFERROR(VLOOKUP($Q109,#REF!,17,0),0)</f>
        <v>0</v>
      </c>
      <c r="M109" s="319">
        <f>IFERROR(VLOOKUP($Q109,#REF!,17,0),0)</f>
        <v>0</v>
      </c>
      <c r="N109" s="319">
        <f>IFERROR(VLOOKUP($Q109,#REF!,17,0),0)</f>
        <v>0</v>
      </c>
      <c r="O109" s="319">
        <f>IFERROR(VLOOKUP($Q109,#REF!,17,0),0)</f>
        <v>0</v>
      </c>
      <c r="P109" s="319">
        <f>IFERROR(VLOOKUP($Q109,#REF!,17,0),0)</f>
        <v>0</v>
      </c>
      <c r="Q109" s="5" t="str">
        <f>CONCATENATE(LOWER(B109)," ",LOWER(C109))</f>
        <v xml:space="preserve"> </v>
      </c>
      <c r="R109" s="15"/>
    </row>
    <row r="110" spans="1:18" ht="13.5" thickBot="1" x14ac:dyDescent="0.25">
      <c r="A110" s="56">
        <v>5</v>
      </c>
      <c r="B110" s="54"/>
      <c r="C110" s="54"/>
      <c r="D110" s="53" t="s">
        <v>13</v>
      </c>
      <c r="E110" s="66">
        <f>SUM(F110:P110) - SMALL(F110:P110,2) - MIN(F110:P110)</f>
        <v>0</v>
      </c>
      <c r="F110" s="109">
        <f>IFERROR(VLOOKUP($Q110,'Rd1 PI'!$C$2:$AE$24,19,0),0)</f>
        <v>0</v>
      </c>
      <c r="G110" s="4">
        <f>IFERROR(VLOOKUP($Q110,'Rd2 Sandown'!$C$2:$AE$23,19,0),0)</f>
        <v>0</v>
      </c>
      <c r="H110" s="4">
        <f>IFERROR(VLOOKUP($Q110,'Rd3 Wodonga'!$C$2:$AE$23,19,0),0)</f>
        <v>0</v>
      </c>
      <c r="I110" s="319">
        <f>IFERROR(VLOOKUP($Q110,#REF!,17,0),0)</f>
        <v>0</v>
      </c>
      <c r="J110" s="319">
        <f>IFERROR(VLOOKUP($Q110,#REF!,17,0),0)</f>
        <v>0</v>
      </c>
      <c r="K110" s="319">
        <f>IFERROR(VLOOKUP($Q110,#REF!,17,0),0)</f>
        <v>0</v>
      </c>
      <c r="L110" s="319">
        <f>IFERROR(VLOOKUP($Q110,#REF!,17,0),0)</f>
        <v>0</v>
      </c>
      <c r="M110" s="319">
        <f>IFERROR(VLOOKUP($Q110,#REF!,17,0),0)</f>
        <v>0</v>
      </c>
      <c r="N110" s="319">
        <f>IFERROR(VLOOKUP($Q110,#REF!,17,0),0)</f>
        <v>0</v>
      </c>
      <c r="O110" s="319">
        <f>IFERROR(VLOOKUP($Q110,#REF!,17,0),0)</f>
        <v>0</v>
      </c>
      <c r="P110" s="319">
        <f>IFERROR(VLOOKUP($Q110,#REF!,17,0),0)</f>
        <v>0</v>
      </c>
      <c r="Q110" s="5" t="str">
        <f>CONCATENATE(LOWER(B110)," ",LOWER(C110))</f>
        <v xml:space="preserve"> </v>
      </c>
      <c r="R110" s="15"/>
    </row>
    <row r="111" spans="1:18" x14ac:dyDescent="0.2">
      <c r="A111" s="29"/>
      <c r="B111" s="11"/>
      <c r="C111" s="11"/>
      <c r="F111" s="4"/>
      <c r="G111" s="196"/>
      <c r="H111" s="4"/>
      <c r="I111" s="12"/>
      <c r="J111" s="12"/>
      <c r="K111" s="12"/>
      <c r="L111" s="4"/>
      <c r="M111" s="4"/>
      <c r="N111" s="4"/>
      <c r="O111" s="4"/>
      <c r="P111" s="4"/>
    </row>
    <row r="112" spans="1:18" s="5" customFormat="1" ht="13.5" thickBot="1" x14ac:dyDescent="0.25">
      <c r="A112" s="46" t="s">
        <v>10</v>
      </c>
      <c r="B112" s="39"/>
      <c r="C112" s="39"/>
      <c r="D112" s="352"/>
      <c r="E112" s="350"/>
      <c r="F112" s="320"/>
      <c r="G112" s="353"/>
      <c r="H112" s="320"/>
      <c r="I112" s="351"/>
      <c r="J112" s="351"/>
      <c r="K112" s="351"/>
      <c r="L112" s="320"/>
      <c r="M112" s="320"/>
      <c r="N112" s="320"/>
      <c r="O112" s="320"/>
      <c r="P112" s="320"/>
    </row>
    <row r="113" spans="1:17" s="5" customFormat="1" x14ac:dyDescent="0.2">
      <c r="A113" s="47">
        <v>1</v>
      </c>
      <c r="B113" s="75" t="s">
        <v>128</v>
      </c>
      <c r="C113" s="75" t="s">
        <v>129</v>
      </c>
      <c r="D113" s="45" t="s">
        <v>14</v>
      </c>
      <c r="E113" s="67">
        <f>SUM(F113:P113) - SMALL(F113:P113,2) - MIN(F113:P113)</f>
        <v>100</v>
      </c>
      <c r="F113" s="107">
        <f>IFERROR(VLOOKUP($Q113,'Rd1 PI'!$C$2:$AE$24,19,0),0)</f>
        <v>100</v>
      </c>
      <c r="G113" s="4">
        <f>IFERROR(VLOOKUP($Q113,'Rd2 Sandown'!$C$2:$AE$23,19,0),0)</f>
        <v>0</v>
      </c>
      <c r="H113" s="4">
        <f>IFERROR(VLOOKUP($Q113,'Rd3 Wodonga'!$C$2:$AE$23,19,0),0)</f>
        <v>0</v>
      </c>
      <c r="I113" s="320">
        <f>IFERROR(VLOOKUP($Q113,#REF!,17,0),0)</f>
        <v>0</v>
      </c>
      <c r="J113" s="320">
        <f>IFERROR(VLOOKUP($Q113,#REF!,17,0),0)</f>
        <v>0</v>
      </c>
      <c r="K113" s="320">
        <f>IFERROR(VLOOKUP($Q113,#REF!,17,0),0)</f>
        <v>0</v>
      </c>
      <c r="L113" s="320">
        <f>IFERROR(VLOOKUP($Q113,#REF!,17,0),0)</f>
        <v>0</v>
      </c>
      <c r="M113" s="320">
        <f>IFERROR(VLOOKUP($Q113,#REF!,17,0),0)</f>
        <v>0</v>
      </c>
      <c r="N113" s="320">
        <f>IFERROR(VLOOKUP($Q113,#REF!,17,0),0)</f>
        <v>0</v>
      </c>
      <c r="O113" s="320">
        <f>IFERROR(VLOOKUP($Q113,#REF!,17,0),0)</f>
        <v>0</v>
      </c>
      <c r="P113" s="320">
        <f>IFERROR(VLOOKUP($Q113,#REF!,17,0),0)</f>
        <v>0</v>
      </c>
      <c r="Q113" s="5" t="str">
        <f>CONCATENATE(LOWER(B113)," ",LOWER(C113))</f>
        <v>ben sale</v>
      </c>
    </row>
    <row r="114" spans="1:17" s="5" customFormat="1" x14ac:dyDescent="0.2">
      <c r="A114" s="47">
        <v>2</v>
      </c>
      <c r="B114" s="75"/>
      <c r="C114" s="75"/>
      <c r="D114" s="45" t="s">
        <v>14</v>
      </c>
      <c r="E114" s="68">
        <f>SUM(F114:P114) - SMALL(F114:P114,2) - MIN(F114:P114)</f>
        <v>0</v>
      </c>
      <c r="F114" s="107">
        <f>IFERROR(VLOOKUP($Q114,'Rd1 PI'!$C$2:$AE$24,19,0),0)</f>
        <v>0</v>
      </c>
      <c r="G114" s="4">
        <f>IFERROR(VLOOKUP($Q114,'Rd2 Sandown'!$C$2:$AE$23,19,0),0)</f>
        <v>0</v>
      </c>
      <c r="H114" s="4">
        <f>IFERROR(VLOOKUP($Q114,'Rd3 Wodonga'!$C$2:$AE$23,19,0),0)</f>
        <v>0</v>
      </c>
      <c r="I114" s="320">
        <f>IFERROR(VLOOKUP($Q114,#REF!,17,0),0)</f>
        <v>0</v>
      </c>
      <c r="J114" s="320">
        <f>IFERROR(VLOOKUP($Q114,#REF!,17,0),0)</f>
        <v>0</v>
      </c>
      <c r="K114" s="320">
        <f>IFERROR(VLOOKUP($Q114,#REF!,17,0),0)</f>
        <v>0</v>
      </c>
      <c r="L114" s="320">
        <f>IFERROR(VLOOKUP($Q114,#REF!,17,0),0)</f>
        <v>0</v>
      </c>
      <c r="M114" s="320">
        <f>IFERROR(VLOOKUP($Q114,#REF!,17,0),0)</f>
        <v>0</v>
      </c>
      <c r="N114" s="320">
        <f>IFERROR(VLOOKUP($Q114,#REF!,17,0),0)</f>
        <v>0</v>
      </c>
      <c r="O114" s="320">
        <f>IFERROR(VLOOKUP($Q114,#REF!,17,0),0)</f>
        <v>0</v>
      </c>
      <c r="P114" s="320">
        <f>IFERROR(VLOOKUP($Q114,#REF!,17,0),0)</f>
        <v>0</v>
      </c>
      <c r="Q114" s="5" t="str">
        <f>CONCATENATE(LOWER(B114)," ",LOWER(C114))</f>
        <v xml:space="preserve"> </v>
      </c>
    </row>
    <row r="115" spans="1:17" s="5" customFormat="1" x14ac:dyDescent="0.2">
      <c r="A115" s="47">
        <v>3</v>
      </c>
      <c r="B115" s="75"/>
      <c r="C115" s="75"/>
      <c r="D115" s="45" t="s">
        <v>14</v>
      </c>
      <c r="E115" s="68">
        <f>SUM(F115:P115) - SMALL(F115:P115,2) - MIN(F115:P115)</f>
        <v>0</v>
      </c>
      <c r="F115" s="107">
        <f>IFERROR(VLOOKUP($Q115,'Rd1 PI'!$C$2:$AE$24,19,0),0)</f>
        <v>0</v>
      </c>
      <c r="G115" s="4">
        <f>IFERROR(VLOOKUP($Q115,'Rd2 Sandown'!$C$2:$AE$23,19,0),0)</f>
        <v>0</v>
      </c>
      <c r="H115" s="4">
        <f>IFERROR(VLOOKUP($Q115,'Rd3 Wodonga'!$C$2:$AE$23,19,0),0)</f>
        <v>0</v>
      </c>
      <c r="I115" s="320">
        <f>IFERROR(VLOOKUP($Q115,#REF!,17,0),0)</f>
        <v>0</v>
      </c>
      <c r="J115" s="320">
        <f>IFERROR(VLOOKUP($Q115,#REF!,17,0),0)</f>
        <v>0</v>
      </c>
      <c r="K115" s="320">
        <f>IFERROR(VLOOKUP($Q115,#REF!,17,0),0)</f>
        <v>0</v>
      </c>
      <c r="L115" s="320">
        <f>IFERROR(VLOOKUP($Q115,#REF!,17,0),0)</f>
        <v>0</v>
      </c>
      <c r="M115" s="320">
        <f>IFERROR(VLOOKUP($Q115,#REF!,17,0),0)</f>
        <v>0</v>
      </c>
      <c r="N115" s="320">
        <f>IFERROR(VLOOKUP($Q115,#REF!,17,0),0)</f>
        <v>0</v>
      </c>
      <c r="O115" s="320">
        <f>IFERROR(VLOOKUP($Q115,#REF!,17,0),0)</f>
        <v>0</v>
      </c>
      <c r="P115" s="320">
        <f>IFERROR(VLOOKUP($Q115,#REF!,17,0),0)</f>
        <v>0</v>
      </c>
      <c r="Q115" s="5" t="str">
        <f>CONCATENATE(LOWER(B115)," ",LOWER(C115))</f>
        <v xml:space="preserve"> </v>
      </c>
    </row>
    <row r="116" spans="1:17" s="5" customFormat="1" x14ac:dyDescent="0.2">
      <c r="A116" s="47">
        <v>4</v>
      </c>
      <c r="B116" s="48"/>
      <c r="C116" s="48"/>
      <c r="D116" s="45" t="s">
        <v>14</v>
      </c>
      <c r="E116" s="68">
        <f>SUM(F116:P116) - SMALL(F116:P116,2) - MIN(F116:P116)</f>
        <v>0</v>
      </c>
      <c r="F116" s="107">
        <f>IFERROR(VLOOKUP($Q116,'Rd1 PI'!$C$2:$AE$24,19,0),0)</f>
        <v>0</v>
      </c>
      <c r="G116" s="4">
        <f>IFERROR(VLOOKUP($Q116,'Rd2 Sandown'!$C$2:$AE$23,19,0),0)</f>
        <v>0</v>
      </c>
      <c r="H116" s="4">
        <f>IFERROR(VLOOKUP($Q116,'Rd3 Wodonga'!$C$2:$AE$23,19,0),0)</f>
        <v>0</v>
      </c>
      <c r="I116" s="320">
        <f>IFERROR(VLOOKUP($Q116,#REF!,17,0),0)</f>
        <v>0</v>
      </c>
      <c r="J116" s="320">
        <f>IFERROR(VLOOKUP($Q116,#REF!,17,0),0)</f>
        <v>0</v>
      </c>
      <c r="K116" s="320">
        <f>IFERROR(VLOOKUP($Q116,#REF!,17,0),0)</f>
        <v>0</v>
      </c>
      <c r="L116" s="320">
        <f>IFERROR(VLOOKUP($Q116,#REF!,17,0),0)</f>
        <v>0</v>
      </c>
      <c r="M116" s="320">
        <f>IFERROR(VLOOKUP($Q116,#REF!,17,0),0)</f>
        <v>0</v>
      </c>
      <c r="N116" s="320">
        <f>IFERROR(VLOOKUP($Q116,#REF!,17,0),0)</f>
        <v>0</v>
      </c>
      <c r="O116" s="320">
        <f>IFERROR(VLOOKUP($Q116,#REF!,17,0),0)</f>
        <v>0</v>
      </c>
      <c r="P116" s="320">
        <f>IFERROR(VLOOKUP($Q116,#REF!,17,0),0)</f>
        <v>0</v>
      </c>
      <c r="Q116" s="5" t="str">
        <f>CONCATENATE(LOWER(B116)," ",LOWER(C116))</f>
        <v xml:space="preserve"> </v>
      </c>
    </row>
    <row r="117" spans="1:17" s="5" customFormat="1" ht="13.5" thickBot="1" x14ac:dyDescent="0.25">
      <c r="A117" s="47">
        <v>5</v>
      </c>
      <c r="B117" s="48"/>
      <c r="C117" s="48"/>
      <c r="D117" s="45" t="s">
        <v>14</v>
      </c>
      <c r="E117" s="69">
        <f>SUM(F117:P117) - SMALL(F117:P117,2) - MIN(F117:P117)</f>
        <v>0</v>
      </c>
      <c r="F117" s="107">
        <f>IFERROR(VLOOKUP($Q117,'Rd1 PI'!$C$2:$AE$24,19,0),0)</f>
        <v>0</v>
      </c>
      <c r="G117" s="4">
        <f>IFERROR(VLOOKUP($Q117,'Rd2 Sandown'!$C$2:$AE$23,19,0),0)</f>
        <v>0</v>
      </c>
      <c r="H117" s="4">
        <f>IFERROR(VLOOKUP($Q117,'Rd3 Wodonga'!$C$2:$AE$23,19,0),0)</f>
        <v>0</v>
      </c>
      <c r="I117" s="320">
        <f>IFERROR(VLOOKUP($Q117,#REF!,17,0),0)</f>
        <v>0</v>
      </c>
      <c r="J117" s="320">
        <f>IFERROR(VLOOKUP($Q117,#REF!,17,0),0)</f>
        <v>0</v>
      </c>
      <c r="K117" s="320">
        <f>IFERROR(VLOOKUP($Q117,#REF!,17,0),0)</f>
        <v>0</v>
      </c>
      <c r="L117" s="320">
        <f>IFERROR(VLOOKUP($Q117,#REF!,17,0),0)</f>
        <v>0</v>
      </c>
      <c r="M117" s="320">
        <f>IFERROR(VLOOKUP($Q117,#REF!,17,0),0)</f>
        <v>0</v>
      </c>
      <c r="N117" s="320">
        <f>IFERROR(VLOOKUP($Q117,#REF!,17,0),0)</f>
        <v>0</v>
      </c>
      <c r="O117" s="320">
        <f>IFERROR(VLOOKUP($Q117,#REF!,17,0),0)</f>
        <v>0</v>
      </c>
      <c r="P117" s="320">
        <f>IFERROR(VLOOKUP($Q117,#REF!,17,0),0)</f>
        <v>0</v>
      </c>
      <c r="Q117" s="5" t="str">
        <f>CONCATENATE(LOWER(B117)," ",LOWER(C117))</f>
        <v xml:space="preserve"> </v>
      </c>
    </row>
    <row r="118" spans="1:17" x14ac:dyDescent="0.2">
      <c r="B118" s="6"/>
      <c r="C118" s="6"/>
    </row>
    <row r="119" spans="1:17" x14ac:dyDescent="0.2">
      <c r="D119" s="17"/>
    </row>
    <row r="120" spans="1:17" x14ac:dyDescent="0.2">
      <c r="D120" s="28"/>
      <c r="E120" s="24"/>
      <c r="G120" s="20"/>
      <c r="H120" s="20"/>
      <c r="I120" s="20"/>
      <c r="J120" s="2"/>
      <c r="K120" s="20"/>
      <c r="L120" s="20"/>
    </row>
    <row r="121" spans="1:17" x14ac:dyDescent="0.2">
      <c r="A121" s="29"/>
      <c r="D121" s="17"/>
    </row>
    <row r="122" spans="1:17" x14ac:dyDescent="0.2">
      <c r="B122" s="21"/>
      <c r="C122" s="21"/>
      <c r="D122" s="17"/>
    </row>
    <row r="123" spans="1:17" x14ac:dyDescent="0.2">
      <c r="D123" s="17"/>
    </row>
    <row r="124" spans="1:17" x14ac:dyDescent="0.2">
      <c r="D124" s="17"/>
    </row>
    <row r="125" spans="1:17" x14ac:dyDescent="0.2">
      <c r="B125" s="6"/>
      <c r="C125" s="6"/>
      <c r="D125" s="17"/>
    </row>
    <row r="126" spans="1:17" x14ac:dyDescent="0.2">
      <c r="A126" s="29"/>
      <c r="B126" s="5"/>
      <c r="C126" s="5"/>
      <c r="D126" s="17"/>
    </row>
    <row r="127" spans="1:17" x14ac:dyDescent="0.2">
      <c r="A127" s="29"/>
      <c r="D127" s="17"/>
      <c r="G127" s="2"/>
      <c r="H127" s="2"/>
      <c r="I127" s="2"/>
      <c r="J127" s="2"/>
      <c r="K127" s="20"/>
    </row>
    <row r="128" spans="1:17" x14ac:dyDescent="0.2">
      <c r="A128" s="29"/>
      <c r="B128" s="21"/>
      <c r="C128" s="21"/>
    </row>
    <row r="129" spans="1:5" x14ac:dyDescent="0.2">
      <c r="A129" s="29"/>
      <c r="D129" s="17"/>
    </row>
    <row r="130" spans="1:5" x14ac:dyDescent="0.2">
      <c r="A130" s="29"/>
    </row>
    <row r="131" spans="1:5" x14ac:dyDescent="0.2">
      <c r="D131" s="17"/>
    </row>
    <row r="132" spans="1:5" x14ac:dyDescent="0.2">
      <c r="A132" s="29"/>
      <c r="D132" s="17"/>
    </row>
    <row r="133" spans="1:5" x14ac:dyDescent="0.2">
      <c r="A133" s="29"/>
      <c r="D133" s="7"/>
      <c r="E133" s="24"/>
    </row>
    <row r="134" spans="1:5" x14ac:dyDescent="0.2">
      <c r="A134" s="29"/>
      <c r="D134" s="17"/>
    </row>
    <row r="135" spans="1:5" x14ac:dyDescent="0.2">
      <c r="A135" s="29"/>
      <c r="D135" s="7"/>
      <c r="E135" s="24"/>
    </row>
    <row r="136" spans="1:5" x14ac:dyDescent="0.2">
      <c r="A136" s="29"/>
    </row>
    <row r="137" spans="1:5" x14ac:dyDescent="0.2">
      <c r="A137" s="29"/>
    </row>
    <row r="138" spans="1:5" x14ac:dyDescent="0.2">
      <c r="A138" s="29"/>
    </row>
    <row r="139" spans="1:5" x14ac:dyDescent="0.2">
      <c r="A139" s="29"/>
    </row>
    <row r="140" spans="1:5" x14ac:dyDescent="0.2">
      <c r="A140" s="29"/>
      <c r="B140" s="11"/>
      <c r="C140" s="11"/>
    </row>
    <row r="141" spans="1:5" x14ac:dyDescent="0.2">
      <c r="A141" s="29"/>
      <c r="D141" s="12"/>
      <c r="E141" s="24"/>
    </row>
  </sheetData>
  <sortState xmlns:xlrd2="http://schemas.microsoft.com/office/spreadsheetml/2017/richdata2" ref="B92:R95">
    <sortCondition descending="1" ref="E92:E95"/>
  </sortState>
  <mergeCells count="1">
    <mergeCell ref="A1:P1"/>
  </mergeCells>
  <phoneticPr fontId="2" type="noConversion"/>
  <conditionalFormatting sqref="B3:D8 F11 B11:D11 B13:D14 F13:F14 I13:P14 I11:P11 B19:D20 F16 B16:D16 B24:D24 F24 I24:P24 I16:P16 F3:P4 G22:G24 F19:G20 G10:G17 I19:P20 F5:G8 I5:P8 H5:H24">
    <cfRule type="expression" dxfId="652" priority="768">
      <formula>$D3="OPN"</formula>
    </cfRule>
    <cfRule type="expression" dxfId="651" priority="769">
      <formula>$D3="RES"</formula>
    </cfRule>
    <cfRule type="expression" dxfId="650" priority="770">
      <formula>$D3="SMOD"</formula>
    </cfRule>
    <cfRule type="expression" dxfId="649" priority="771">
      <formula>$D3="CDMOD"</formula>
    </cfRule>
    <cfRule type="expression" dxfId="648" priority="772">
      <formula>$D3="ABMOD"</formula>
    </cfRule>
    <cfRule type="expression" dxfId="647" priority="773">
      <formula>$D3="NDC"</formula>
    </cfRule>
    <cfRule type="expression" dxfId="646" priority="774">
      <formula>$D3="NCC"</formula>
    </cfRule>
    <cfRule type="expression" dxfId="645" priority="775">
      <formula>$D3="NBC"</formula>
    </cfRule>
    <cfRule type="expression" dxfId="644" priority="776">
      <formula>$D3="NAC"</formula>
    </cfRule>
    <cfRule type="expression" dxfId="643" priority="777">
      <formula>$D3="SND"</formula>
    </cfRule>
    <cfRule type="expression" dxfId="642" priority="778">
      <formula>$D3="SNC"</formula>
    </cfRule>
    <cfRule type="expression" dxfId="641" priority="779">
      <formula>$D3="SNB"</formula>
    </cfRule>
    <cfRule type="expression" dxfId="640" priority="780">
      <formula>$D3="SNA"</formula>
    </cfRule>
  </conditionalFormatting>
  <conditionalFormatting sqref="A28:P28 A31:F33 A29:A30 D29:F30 I29:P33">
    <cfRule type="expression" dxfId="639" priority="784">
      <formula>$D29="SNA"</formula>
    </cfRule>
  </conditionalFormatting>
  <conditionalFormatting sqref="A35:P35 A37:E40 F37:F117 A36:F36 I36:P40">
    <cfRule type="expression" dxfId="638" priority="783">
      <formula>$D36="SNB"</formula>
    </cfRule>
  </conditionalFormatting>
  <conditionalFormatting sqref="A42:E47 G42:P42 I43:P47">
    <cfRule type="expression" dxfId="637" priority="782">
      <formula>$D43="SNC"</formula>
    </cfRule>
  </conditionalFormatting>
  <conditionalFormatting sqref="B85:C87">
    <cfRule type="expression" dxfId="636" priority="755">
      <formula>$D85="OPN"</formula>
    </cfRule>
    <cfRule type="expression" dxfId="635" priority="756">
      <formula>$D85="RES"</formula>
    </cfRule>
    <cfRule type="expression" dxfId="634" priority="757">
      <formula>$D85="SMOD"</formula>
    </cfRule>
    <cfRule type="expression" dxfId="633" priority="758">
      <formula>$D85="CDMOD"</formula>
    </cfRule>
    <cfRule type="expression" dxfId="632" priority="759">
      <formula>$D85="ABMOD"</formula>
    </cfRule>
    <cfRule type="expression" dxfId="631" priority="760">
      <formula>$D85="NDC"</formula>
    </cfRule>
    <cfRule type="expression" dxfId="630" priority="761">
      <formula>$D85="NCC"</formula>
    </cfRule>
    <cfRule type="expression" dxfId="629" priority="762">
      <formula>$D85="NBC"</formula>
    </cfRule>
    <cfRule type="expression" dxfId="628" priority="763">
      <formula>$D85="NAC"</formula>
    </cfRule>
    <cfRule type="expression" dxfId="627" priority="764">
      <formula>$D85="SND"</formula>
    </cfRule>
    <cfRule type="expression" dxfId="626" priority="765">
      <formula>$D85="SNC"</formula>
    </cfRule>
    <cfRule type="expression" dxfId="625" priority="766">
      <formula>$D85="SNB"</formula>
    </cfRule>
    <cfRule type="expression" dxfId="624" priority="767">
      <formula>$D85="SNA"</formula>
    </cfRule>
  </conditionalFormatting>
  <conditionalFormatting sqref="B88:C88">
    <cfRule type="expression" dxfId="623" priority="742">
      <formula>$D88="OPN"</formula>
    </cfRule>
    <cfRule type="expression" dxfId="622" priority="743">
      <formula>$D88="RES"</formula>
    </cfRule>
    <cfRule type="expression" dxfId="621" priority="744">
      <formula>$D88="SMOD"</formula>
    </cfRule>
    <cfRule type="expression" dxfId="620" priority="745">
      <formula>$D88="CDMOD"</formula>
    </cfRule>
    <cfRule type="expression" dxfId="619" priority="746">
      <formula>$D88="ABMOD"</formula>
    </cfRule>
    <cfRule type="expression" dxfId="618" priority="747">
      <formula>$D88="NDC"</formula>
    </cfRule>
    <cfRule type="expression" dxfId="617" priority="748">
      <formula>$D88="NCC"</formula>
    </cfRule>
    <cfRule type="expression" dxfId="616" priority="749">
      <formula>$D88="NBC"</formula>
    </cfRule>
    <cfRule type="expression" dxfId="615" priority="750">
      <formula>$D88="NAC"</formula>
    </cfRule>
    <cfRule type="expression" dxfId="614" priority="751">
      <formula>$D88="SND"</formula>
    </cfRule>
    <cfRule type="expression" dxfId="613" priority="752">
      <formula>$D88="SNC"</formula>
    </cfRule>
    <cfRule type="expression" dxfId="612" priority="753">
      <formula>$D88="SNB"</formula>
    </cfRule>
    <cfRule type="expression" dxfId="611" priority="754">
      <formula>$D88="SNA"</formula>
    </cfRule>
  </conditionalFormatting>
  <conditionalFormatting sqref="B10:D10 F10 I10:P10">
    <cfRule type="expression" dxfId="610" priority="729">
      <formula>$D10="OPN"</formula>
    </cfRule>
    <cfRule type="expression" dxfId="609" priority="730">
      <formula>$D10="RES"</formula>
    </cfRule>
    <cfRule type="expression" dxfId="608" priority="731">
      <formula>$D10="SMOD"</formula>
    </cfRule>
    <cfRule type="expression" dxfId="607" priority="732">
      <formula>$D10="CDMOD"</formula>
    </cfRule>
    <cfRule type="expression" dxfId="606" priority="733">
      <formula>$D10="ABMOD"</formula>
    </cfRule>
    <cfRule type="expression" dxfId="605" priority="734">
      <formula>$D10="NDC"</formula>
    </cfRule>
    <cfRule type="expression" dxfId="604" priority="735">
      <formula>$D10="NCC"</formula>
    </cfRule>
    <cfRule type="expression" dxfId="603" priority="736">
      <formula>$D10="NBC"</formula>
    </cfRule>
    <cfRule type="expression" dxfId="602" priority="737">
      <formula>$D10="NAC"</formula>
    </cfRule>
    <cfRule type="expression" dxfId="601" priority="738">
      <formula>$D10="SND"</formula>
    </cfRule>
    <cfRule type="expression" dxfId="600" priority="739">
      <formula>$D10="SNC"</formula>
    </cfRule>
    <cfRule type="expression" dxfId="599" priority="740">
      <formula>$D10="SNB"</formula>
    </cfRule>
    <cfRule type="expression" dxfId="598" priority="741">
      <formula>$D10="SNA"</formula>
    </cfRule>
  </conditionalFormatting>
  <conditionalFormatting sqref="F12 B12:D12 I12:P12">
    <cfRule type="expression" dxfId="597" priority="716">
      <formula>$D12="OPN"</formula>
    </cfRule>
    <cfRule type="expression" dxfId="596" priority="717">
      <formula>$D12="RES"</formula>
    </cfRule>
    <cfRule type="expression" dxfId="595" priority="718">
      <formula>$D12="SMOD"</formula>
    </cfRule>
    <cfRule type="expression" dxfId="594" priority="719">
      <formula>$D12="CDMOD"</formula>
    </cfRule>
    <cfRule type="expression" dxfId="593" priority="720">
      <formula>$D12="ABMOD"</formula>
    </cfRule>
    <cfRule type="expression" dxfId="592" priority="721">
      <formula>$D12="NDC"</formula>
    </cfRule>
    <cfRule type="expression" dxfId="591" priority="722">
      <formula>$D12="NCC"</formula>
    </cfRule>
    <cfRule type="expression" dxfId="590" priority="723">
      <formula>$D12="NBC"</formula>
    </cfRule>
    <cfRule type="expression" dxfId="589" priority="724">
      <formula>$D12="NAC"</formula>
    </cfRule>
    <cfRule type="expression" dxfId="588" priority="725">
      <formula>$D12="SND"</formula>
    </cfRule>
    <cfRule type="expression" dxfId="587" priority="726">
      <formula>$D12="SNC"</formula>
    </cfRule>
    <cfRule type="expression" dxfId="586" priority="727">
      <formula>$D12="SNB"</formula>
    </cfRule>
    <cfRule type="expression" dxfId="585" priority="728">
      <formula>$D12="SNA"</formula>
    </cfRule>
  </conditionalFormatting>
  <conditionalFormatting sqref="B17:D17 F17 I17:P17">
    <cfRule type="expression" dxfId="584" priority="703">
      <formula>$D17="OPN"</formula>
    </cfRule>
    <cfRule type="expression" dxfId="583" priority="704">
      <formula>$D17="RES"</formula>
    </cfRule>
    <cfRule type="expression" dxfId="582" priority="705">
      <formula>$D17="SMOD"</formula>
    </cfRule>
    <cfRule type="expression" dxfId="581" priority="706">
      <formula>$D17="CDMOD"</formula>
    </cfRule>
    <cfRule type="expression" dxfId="580" priority="707">
      <formula>$D17="ABMOD"</formula>
    </cfRule>
    <cfRule type="expression" dxfId="579" priority="708">
      <formula>$D17="NDC"</formula>
    </cfRule>
    <cfRule type="expression" dxfId="578" priority="709">
      <formula>$D17="NCC"</formula>
    </cfRule>
    <cfRule type="expression" dxfId="577" priority="710">
      <formula>$D17="NBC"</formula>
    </cfRule>
    <cfRule type="expression" dxfId="576" priority="711">
      <formula>$D17="NAC"</formula>
    </cfRule>
    <cfRule type="expression" dxfId="575" priority="712">
      <formula>$D17="SND"</formula>
    </cfRule>
    <cfRule type="expression" dxfId="574" priority="713">
      <formula>$D17="SNC"</formula>
    </cfRule>
    <cfRule type="expression" dxfId="573" priority="714">
      <formula>$D17="SNB"</formula>
    </cfRule>
    <cfRule type="expression" dxfId="572" priority="715">
      <formula>$D17="SNA"</formula>
    </cfRule>
  </conditionalFormatting>
  <conditionalFormatting sqref="B15:D15 F15 I15:P15">
    <cfRule type="expression" dxfId="571" priority="690">
      <formula>$D15="OPN"</formula>
    </cfRule>
    <cfRule type="expression" dxfId="570" priority="691">
      <formula>$D15="RES"</formula>
    </cfRule>
    <cfRule type="expression" dxfId="569" priority="692">
      <formula>$D15="SMOD"</formula>
    </cfRule>
    <cfRule type="expression" dxfId="568" priority="693">
      <formula>$D15="CDMOD"</formula>
    </cfRule>
    <cfRule type="expression" dxfId="567" priority="694">
      <formula>$D15="ABMOD"</formula>
    </cfRule>
    <cfRule type="expression" dxfId="566" priority="695">
      <formula>$D15="NDC"</formula>
    </cfRule>
    <cfRule type="expression" dxfId="565" priority="696">
      <formula>$D15="NCC"</formula>
    </cfRule>
    <cfRule type="expression" dxfId="564" priority="697">
      <formula>$D15="NBC"</formula>
    </cfRule>
    <cfRule type="expression" dxfId="563" priority="698">
      <formula>$D15="NAC"</formula>
    </cfRule>
    <cfRule type="expression" dxfId="562" priority="699">
      <formula>$D15="SND"</formula>
    </cfRule>
    <cfRule type="expression" dxfId="561" priority="700">
      <formula>$D15="SNC"</formula>
    </cfRule>
    <cfRule type="expression" dxfId="560" priority="701">
      <formula>$D15="SNB"</formula>
    </cfRule>
    <cfRule type="expression" dxfId="559" priority="702">
      <formula>$D15="SNA"</formula>
    </cfRule>
  </conditionalFormatting>
  <conditionalFormatting sqref="B23:D23 F23 I23:P23">
    <cfRule type="expression" dxfId="558" priority="677">
      <formula>$D23="OPN"</formula>
    </cfRule>
    <cfRule type="expression" dxfId="557" priority="678">
      <formula>$D23="RES"</formula>
    </cfRule>
    <cfRule type="expression" dxfId="556" priority="679">
      <formula>$D23="SMOD"</formula>
    </cfRule>
    <cfRule type="expression" dxfId="555" priority="680">
      <formula>$D23="CDMOD"</formula>
    </cfRule>
    <cfRule type="expression" dxfId="554" priority="681">
      <formula>$D23="ABMOD"</formula>
    </cfRule>
    <cfRule type="expression" dxfId="553" priority="682">
      <formula>$D23="NDC"</formula>
    </cfRule>
    <cfRule type="expression" dxfId="552" priority="683">
      <formula>$D23="NCC"</formula>
    </cfRule>
    <cfRule type="expression" dxfId="551" priority="684">
      <formula>$D23="NBC"</formula>
    </cfRule>
    <cfRule type="expression" dxfId="550" priority="685">
      <formula>$D23="NAC"</formula>
    </cfRule>
    <cfRule type="expression" dxfId="549" priority="686">
      <formula>$D23="SND"</formula>
    </cfRule>
    <cfRule type="expression" dxfId="548" priority="687">
      <formula>$D23="SNC"</formula>
    </cfRule>
    <cfRule type="expression" dxfId="547" priority="688">
      <formula>$D23="SNB"</formula>
    </cfRule>
    <cfRule type="expression" dxfId="546" priority="689">
      <formula>$D23="SNA"</formula>
    </cfRule>
  </conditionalFormatting>
  <conditionalFormatting sqref="B22:D22 F22 I22:P22">
    <cfRule type="expression" dxfId="545" priority="664">
      <formula>$D22="OPN"</formula>
    </cfRule>
    <cfRule type="expression" dxfId="544" priority="665">
      <formula>$D22="RES"</formula>
    </cfRule>
    <cfRule type="expression" dxfId="543" priority="666">
      <formula>$D22="SMOD"</formula>
    </cfRule>
    <cfRule type="expression" dxfId="542" priority="667">
      <formula>$D22="CDMOD"</formula>
    </cfRule>
    <cfRule type="expression" dxfId="541" priority="668">
      <formula>$D22="ABMOD"</formula>
    </cfRule>
    <cfRule type="expression" dxfId="540" priority="669">
      <formula>$D22="NDC"</formula>
    </cfRule>
    <cfRule type="expression" dxfId="539" priority="670">
      <formula>$D22="NCC"</formula>
    </cfRule>
    <cfRule type="expression" dxfId="538" priority="671">
      <formula>$D22="NBC"</formula>
    </cfRule>
    <cfRule type="expression" dxfId="537" priority="672">
      <formula>$D22="NAC"</formula>
    </cfRule>
    <cfRule type="expression" dxfId="536" priority="673">
      <formula>$D22="SND"</formula>
    </cfRule>
    <cfRule type="expression" dxfId="535" priority="674">
      <formula>$D22="SNC"</formula>
    </cfRule>
    <cfRule type="expression" dxfId="534" priority="675">
      <formula>$D22="SNB"</formula>
    </cfRule>
    <cfRule type="expression" dxfId="533" priority="676">
      <formula>$D22="SNA"</formula>
    </cfRule>
  </conditionalFormatting>
  <conditionalFormatting sqref="B30:C30">
    <cfRule type="expression" dxfId="532" priority="651">
      <formula>$D30="OPN"</formula>
    </cfRule>
    <cfRule type="expression" dxfId="531" priority="652">
      <formula>$D30="RES"</formula>
    </cfRule>
    <cfRule type="expression" dxfId="530" priority="653">
      <formula>$D30="SMOD"</formula>
    </cfRule>
    <cfRule type="expression" dxfId="529" priority="654">
      <formula>$D30="CDMOD"</formula>
    </cfRule>
    <cfRule type="expression" dxfId="528" priority="655">
      <formula>$D30="ABMOD"</formula>
    </cfRule>
    <cfRule type="expression" dxfId="527" priority="656">
      <formula>$D30="NDC"</formula>
    </cfRule>
    <cfRule type="expression" dxfId="526" priority="657">
      <formula>$D30="NCC"</formula>
    </cfRule>
    <cfRule type="expression" dxfId="525" priority="658">
      <formula>$D30="NBC"</formula>
    </cfRule>
    <cfRule type="expression" dxfId="524" priority="659">
      <formula>$D30="NAC"</formula>
    </cfRule>
    <cfRule type="expression" dxfId="523" priority="660">
      <formula>$D30="SND"</formula>
    </cfRule>
    <cfRule type="expression" dxfId="522" priority="661">
      <formula>$D30="SNC"</formula>
    </cfRule>
    <cfRule type="expression" dxfId="521" priority="662">
      <formula>$D30="SNB"</formula>
    </cfRule>
    <cfRule type="expression" dxfId="520" priority="663">
      <formula>$D30="SNA"</formula>
    </cfRule>
  </conditionalFormatting>
  <conditionalFormatting sqref="B29:C29">
    <cfRule type="expression" dxfId="519" priority="638">
      <formula>$D29="OPN"</formula>
    </cfRule>
    <cfRule type="expression" dxfId="518" priority="639">
      <formula>$D29="RES"</formula>
    </cfRule>
    <cfRule type="expression" dxfId="517" priority="640">
      <formula>$D29="SMOD"</formula>
    </cfRule>
    <cfRule type="expression" dxfId="516" priority="641">
      <formula>$D29="CDMOD"</formula>
    </cfRule>
    <cfRule type="expression" dxfId="515" priority="642">
      <formula>$D29="ABMOD"</formula>
    </cfRule>
    <cfRule type="expression" dxfId="514" priority="643">
      <formula>$D29="NDC"</formula>
    </cfRule>
    <cfRule type="expression" dxfId="513" priority="644">
      <formula>$D29="NCC"</formula>
    </cfRule>
    <cfRule type="expression" dxfId="512" priority="645">
      <formula>$D29="NBC"</formula>
    </cfRule>
    <cfRule type="expression" dxfId="511" priority="646">
      <formula>$D29="NAC"</formula>
    </cfRule>
    <cfRule type="expression" dxfId="510" priority="647">
      <formula>$D29="SND"</formula>
    </cfRule>
    <cfRule type="expression" dxfId="509" priority="648">
      <formula>$D29="SNC"</formula>
    </cfRule>
    <cfRule type="expression" dxfId="508" priority="649">
      <formula>$D29="SNB"</formula>
    </cfRule>
    <cfRule type="expression" dxfId="507" priority="650">
      <formula>$D29="SNA"</formula>
    </cfRule>
  </conditionalFormatting>
  <conditionalFormatting sqref="G29:G33">
    <cfRule type="expression" dxfId="506" priority="625">
      <formula>$D29="OPN"</formula>
    </cfRule>
    <cfRule type="expression" dxfId="505" priority="626">
      <formula>$D29="RES"</formula>
    </cfRule>
    <cfRule type="expression" dxfId="504" priority="627">
      <formula>$D29="SMOD"</formula>
    </cfRule>
    <cfRule type="expression" dxfId="503" priority="628">
      <formula>$D29="CDMOD"</formula>
    </cfRule>
    <cfRule type="expression" dxfId="502" priority="629">
      <formula>$D29="ABMOD"</formula>
    </cfRule>
    <cfRule type="expression" dxfId="501" priority="630">
      <formula>$D29="NDC"</formula>
    </cfRule>
    <cfRule type="expression" dxfId="500" priority="631">
      <formula>$D29="NCC"</formula>
    </cfRule>
    <cfRule type="expression" dxfId="499" priority="632">
      <formula>$D29="NBC"</formula>
    </cfRule>
    <cfRule type="expression" dxfId="498" priority="633">
      <formula>$D29="NAC"</formula>
    </cfRule>
    <cfRule type="expression" dxfId="497" priority="634">
      <formula>$D29="SND"</formula>
    </cfRule>
    <cfRule type="expression" dxfId="496" priority="635">
      <formula>$D29="SNC"</formula>
    </cfRule>
    <cfRule type="expression" dxfId="495" priority="636">
      <formula>$D29="SNB"</formula>
    </cfRule>
    <cfRule type="expression" dxfId="494" priority="637">
      <formula>$D29="SNA"</formula>
    </cfRule>
  </conditionalFormatting>
  <conditionalFormatting sqref="G36:G40">
    <cfRule type="expression" dxfId="493" priority="508">
      <formula>$D36="OPN"</formula>
    </cfRule>
    <cfRule type="expression" dxfId="492" priority="509">
      <formula>$D36="RES"</formula>
    </cfRule>
    <cfRule type="expression" dxfId="491" priority="510">
      <formula>$D36="SMOD"</formula>
    </cfRule>
    <cfRule type="expression" dxfId="490" priority="511">
      <formula>$D36="CDMOD"</formula>
    </cfRule>
    <cfRule type="expression" dxfId="489" priority="512">
      <formula>$D36="ABMOD"</formula>
    </cfRule>
    <cfRule type="expression" dxfId="488" priority="513">
      <formula>$D36="NDC"</formula>
    </cfRule>
    <cfRule type="expression" dxfId="487" priority="514">
      <formula>$D36="NCC"</formula>
    </cfRule>
    <cfRule type="expression" dxfId="486" priority="515">
      <formula>$D36="NBC"</formula>
    </cfRule>
    <cfRule type="expression" dxfId="485" priority="516">
      <formula>$D36="NAC"</formula>
    </cfRule>
    <cfRule type="expression" dxfId="484" priority="517">
      <formula>$D36="SND"</formula>
    </cfRule>
    <cfRule type="expression" dxfId="483" priority="518">
      <formula>$D36="SNC"</formula>
    </cfRule>
    <cfRule type="expression" dxfId="482" priority="519">
      <formula>$D36="SNB"</formula>
    </cfRule>
    <cfRule type="expression" dxfId="481" priority="520">
      <formula>$D36="SNA"</formula>
    </cfRule>
  </conditionalFormatting>
  <conditionalFormatting sqref="G43:G47">
    <cfRule type="expression" dxfId="480" priority="495">
      <formula>$D43="OPN"</formula>
    </cfRule>
    <cfRule type="expression" dxfId="479" priority="496">
      <formula>$D43="RES"</formula>
    </cfRule>
    <cfRule type="expression" dxfId="478" priority="497">
      <formula>$D43="SMOD"</formula>
    </cfRule>
    <cfRule type="expression" dxfId="477" priority="498">
      <formula>$D43="CDMOD"</formula>
    </cfRule>
    <cfRule type="expression" dxfId="476" priority="499">
      <formula>$D43="ABMOD"</formula>
    </cfRule>
    <cfRule type="expression" dxfId="475" priority="500">
      <formula>$D43="NDC"</formula>
    </cfRule>
    <cfRule type="expression" dxfId="474" priority="501">
      <formula>$D43="NCC"</formula>
    </cfRule>
    <cfRule type="expression" dxfId="473" priority="502">
      <formula>$D43="NBC"</formula>
    </cfRule>
    <cfRule type="expression" dxfId="472" priority="503">
      <formula>$D43="NAC"</formula>
    </cfRule>
    <cfRule type="expression" dxfId="471" priority="504">
      <formula>$D43="SND"</formula>
    </cfRule>
    <cfRule type="expression" dxfId="470" priority="505">
      <formula>$D43="SNC"</formula>
    </cfRule>
    <cfRule type="expression" dxfId="469" priority="506">
      <formula>$D43="SNB"</formula>
    </cfRule>
    <cfRule type="expression" dxfId="468" priority="507">
      <formula>$D43="SNA"</formula>
    </cfRule>
  </conditionalFormatting>
  <conditionalFormatting sqref="G50:G54">
    <cfRule type="expression" dxfId="467" priority="482">
      <formula>$D50="OPN"</formula>
    </cfRule>
    <cfRule type="expression" dxfId="466" priority="483">
      <formula>$D50="RES"</formula>
    </cfRule>
    <cfRule type="expression" dxfId="465" priority="484">
      <formula>$D50="SMOD"</formula>
    </cfRule>
    <cfRule type="expression" dxfId="464" priority="485">
      <formula>$D50="CDMOD"</formula>
    </cfRule>
    <cfRule type="expression" dxfId="463" priority="486">
      <formula>$D50="ABMOD"</formula>
    </cfRule>
    <cfRule type="expression" dxfId="462" priority="487">
      <formula>$D50="NDC"</formula>
    </cfRule>
    <cfRule type="expression" dxfId="461" priority="488">
      <formula>$D50="NCC"</formula>
    </cfRule>
    <cfRule type="expression" dxfId="460" priority="489">
      <formula>$D50="NBC"</formula>
    </cfRule>
    <cfRule type="expression" dxfId="459" priority="490">
      <formula>$D50="NAC"</formula>
    </cfRule>
    <cfRule type="expression" dxfId="458" priority="491">
      <formula>$D50="SND"</formula>
    </cfRule>
    <cfRule type="expression" dxfId="457" priority="492">
      <formula>$D50="SNC"</formula>
    </cfRule>
    <cfRule type="expression" dxfId="456" priority="493">
      <formula>$D50="SNB"</formula>
    </cfRule>
    <cfRule type="expression" dxfId="455" priority="494">
      <formula>$D50="SNA"</formula>
    </cfRule>
  </conditionalFormatting>
  <conditionalFormatting sqref="G57:G61">
    <cfRule type="expression" dxfId="454" priority="469">
      <formula>$D57="OPN"</formula>
    </cfRule>
    <cfRule type="expression" dxfId="453" priority="470">
      <formula>$D57="RES"</formula>
    </cfRule>
    <cfRule type="expression" dxfId="452" priority="471">
      <formula>$D57="SMOD"</formula>
    </cfRule>
    <cfRule type="expression" dxfId="451" priority="472">
      <formula>$D57="CDMOD"</formula>
    </cfRule>
    <cfRule type="expression" dxfId="450" priority="473">
      <formula>$D57="ABMOD"</formula>
    </cfRule>
    <cfRule type="expression" dxfId="449" priority="474">
      <formula>$D57="NDC"</formula>
    </cfRule>
    <cfRule type="expression" dxfId="448" priority="475">
      <formula>$D57="NCC"</formula>
    </cfRule>
    <cfRule type="expression" dxfId="447" priority="476">
      <formula>$D57="NBC"</formula>
    </cfRule>
    <cfRule type="expression" dxfId="446" priority="477">
      <formula>$D57="NAC"</formula>
    </cfRule>
    <cfRule type="expression" dxfId="445" priority="478">
      <formula>$D57="SND"</formula>
    </cfRule>
    <cfRule type="expression" dxfId="444" priority="479">
      <formula>$D57="SNC"</formula>
    </cfRule>
    <cfRule type="expression" dxfId="443" priority="480">
      <formula>$D57="SNB"</formula>
    </cfRule>
    <cfRule type="expression" dxfId="442" priority="481">
      <formula>$D57="SNA"</formula>
    </cfRule>
  </conditionalFormatting>
  <conditionalFormatting sqref="G64:G68">
    <cfRule type="expression" dxfId="441" priority="456">
      <formula>$D64="OPN"</formula>
    </cfRule>
    <cfRule type="expression" dxfId="440" priority="457">
      <formula>$D64="RES"</formula>
    </cfRule>
    <cfRule type="expression" dxfId="439" priority="458">
      <formula>$D64="SMOD"</formula>
    </cfRule>
    <cfRule type="expression" dxfId="438" priority="459">
      <formula>$D64="CDMOD"</formula>
    </cfRule>
    <cfRule type="expression" dxfId="437" priority="460">
      <formula>$D64="ABMOD"</formula>
    </cfRule>
    <cfRule type="expression" dxfId="436" priority="461">
      <formula>$D64="NDC"</formula>
    </cfRule>
    <cfRule type="expression" dxfId="435" priority="462">
      <formula>$D64="NCC"</formula>
    </cfRule>
    <cfRule type="expression" dxfId="434" priority="463">
      <formula>$D64="NBC"</formula>
    </cfRule>
    <cfRule type="expression" dxfId="433" priority="464">
      <formula>$D64="NAC"</formula>
    </cfRule>
    <cfRule type="expression" dxfId="432" priority="465">
      <formula>$D64="SND"</formula>
    </cfRule>
    <cfRule type="expression" dxfId="431" priority="466">
      <formula>$D64="SNC"</formula>
    </cfRule>
    <cfRule type="expression" dxfId="430" priority="467">
      <formula>$D64="SNB"</formula>
    </cfRule>
    <cfRule type="expression" dxfId="429" priority="468">
      <formula>$D64="SNA"</formula>
    </cfRule>
  </conditionalFormatting>
  <conditionalFormatting sqref="G71:G75">
    <cfRule type="expression" dxfId="428" priority="443">
      <formula>$D71="OPN"</formula>
    </cfRule>
    <cfRule type="expression" dxfId="427" priority="444">
      <formula>$D71="RES"</formula>
    </cfRule>
    <cfRule type="expression" dxfId="426" priority="445">
      <formula>$D71="SMOD"</formula>
    </cfRule>
    <cfRule type="expression" dxfId="425" priority="446">
      <formula>$D71="CDMOD"</formula>
    </cfRule>
    <cfRule type="expression" dxfId="424" priority="447">
      <formula>$D71="ABMOD"</formula>
    </cfRule>
    <cfRule type="expression" dxfId="423" priority="448">
      <formula>$D71="NDC"</formula>
    </cfRule>
    <cfRule type="expression" dxfId="422" priority="449">
      <formula>$D71="NCC"</formula>
    </cfRule>
    <cfRule type="expression" dxfId="421" priority="450">
      <formula>$D71="NBC"</formula>
    </cfRule>
    <cfRule type="expression" dxfId="420" priority="451">
      <formula>$D71="NAC"</formula>
    </cfRule>
    <cfRule type="expression" dxfId="419" priority="452">
      <formula>$D71="SND"</formula>
    </cfRule>
    <cfRule type="expression" dxfId="418" priority="453">
      <formula>$D71="SNC"</formula>
    </cfRule>
    <cfRule type="expression" dxfId="417" priority="454">
      <formula>$D71="SNB"</formula>
    </cfRule>
    <cfRule type="expression" dxfId="416" priority="455">
      <formula>$D71="SNA"</formula>
    </cfRule>
  </conditionalFormatting>
  <conditionalFormatting sqref="G78:G82">
    <cfRule type="expression" dxfId="415" priority="430">
      <formula>$D78="OPN"</formula>
    </cfRule>
    <cfRule type="expression" dxfId="414" priority="431">
      <formula>$D78="RES"</formula>
    </cfRule>
    <cfRule type="expression" dxfId="413" priority="432">
      <formula>$D78="SMOD"</formula>
    </cfRule>
    <cfRule type="expression" dxfId="412" priority="433">
      <formula>$D78="CDMOD"</formula>
    </cfRule>
    <cfRule type="expression" dxfId="411" priority="434">
      <formula>$D78="ABMOD"</formula>
    </cfRule>
    <cfRule type="expression" dxfId="410" priority="435">
      <formula>$D78="NDC"</formula>
    </cfRule>
    <cfRule type="expression" dxfId="409" priority="436">
      <formula>$D78="NCC"</formula>
    </cfRule>
    <cfRule type="expression" dxfId="408" priority="437">
      <formula>$D78="NBC"</formula>
    </cfRule>
    <cfRule type="expression" dxfId="407" priority="438">
      <formula>$D78="NAC"</formula>
    </cfRule>
    <cfRule type="expression" dxfId="406" priority="439">
      <formula>$D78="SND"</formula>
    </cfRule>
    <cfRule type="expression" dxfId="405" priority="440">
      <formula>$D78="SNC"</formula>
    </cfRule>
    <cfRule type="expression" dxfId="404" priority="441">
      <formula>$D78="SNB"</formula>
    </cfRule>
    <cfRule type="expression" dxfId="403" priority="442">
      <formula>$D78="SNA"</formula>
    </cfRule>
  </conditionalFormatting>
  <conditionalFormatting sqref="G85:G89">
    <cfRule type="expression" dxfId="402" priority="417">
      <formula>$D85="OPN"</formula>
    </cfRule>
    <cfRule type="expression" dxfId="401" priority="418">
      <formula>$D85="RES"</formula>
    </cfRule>
    <cfRule type="expression" dxfId="400" priority="419">
      <formula>$D85="SMOD"</formula>
    </cfRule>
    <cfRule type="expression" dxfId="399" priority="420">
      <formula>$D85="CDMOD"</formula>
    </cfRule>
    <cfRule type="expression" dxfId="398" priority="421">
      <formula>$D85="ABMOD"</formula>
    </cfRule>
    <cfRule type="expression" dxfId="397" priority="422">
      <formula>$D85="NDC"</formula>
    </cfRule>
    <cfRule type="expression" dxfId="396" priority="423">
      <formula>$D85="NCC"</formula>
    </cfRule>
    <cfRule type="expression" dxfId="395" priority="424">
      <formula>$D85="NBC"</formula>
    </cfRule>
    <cfRule type="expression" dxfId="394" priority="425">
      <formula>$D85="NAC"</formula>
    </cfRule>
    <cfRule type="expression" dxfId="393" priority="426">
      <formula>$D85="SND"</formula>
    </cfRule>
    <cfRule type="expression" dxfId="392" priority="427">
      <formula>$D85="SNC"</formula>
    </cfRule>
    <cfRule type="expression" dxfId="391" priority="428">
      <formula>$D85="SNB"</formula>
    </cfRule>
    <cfRule type="expression" dxfId="390" priority="429">
      <formula>$D85="SNA"</formula>
    </cfRule>
  </conditionalFormatting>
  <conditionalFormatting sqref="G92:G96">
    <cfRule type="expression" dxfId="389" priority="404">
      <formula>$D92="OPN"</formula>
    </cfRule>
    <cfRule type="expression" dxfId="388" priority="405">
      <formula>$D92="RES"</formula>
    </cfRule>
    <cfRule type="expression" dxfId="387" priority="406">
      <formula>$D92="SMOD"</formula>
    </cfRule>
    <cfRule type="expression" dxfId="386" priority="407">
      <formula>$D92="CDMOD"</formula>
    </cfRule>
    <cfRule type="expression" dxfId="385" priority="408">
      <formula>$D92="ABMOD"</formula>
    </cfRule>
    <cfRule type="expression" dxfId="384" priority="409">
      <formula>$D92="NDC"</formula>
    </cfRule>
    <cfRule type="expression" dxfId="383" priority="410">
      <formula>$D92="NCC"</formula>
    </cfRule>
    <cfRule type="expression" dxfId="382" priority="411">
      <formula>$D92="NBC"</formula>
    </cfRule>
    <cfRule type="expression" dxfId="381" priority="412">
      <formula>$D92="NAC"</formula>
    </cfRule>
    <cfRule type="expression" dxfId="380" priority="413">
      <formula>$D92="SND"</formula>
    </cfRule>
    <cfRule type="expression" dxfId="379" priority="414">
      <formula>$D92="SNC"</formula>
    </cfRule>
    <cfRule type="expression" dxfId="378" priority="415">
      <formula>$D92="SNB"</formula>
    </cfRule>
    <cfRule type="expression" dxfId="377" priority="416">
      <formula>$D92="SNA"</formula>
    </cfRule>
  </conditionalFormatting>
  <conditionalFormatting sqref="G99:G103">
    <cfRule type="expression" dxfId="376" priority="391">
      <formula>$D99="OPN"</formula>
    </cfRule>
    <cfRule type="expression" dxfId="375" priority="392">
      <formula>$D99="RES"</formula>
    </cfRule>
    <cfRule type="expression" dxfId="374" priority="393">
      <formula>$D99="SMOD"</formula>
    </cfRule>
    <cfRule type="expression" dxfId="373" priority="394">
      <formula>$D99="CDMOD"</formula>
    </cfRule>
    <cfRule type="expression" dxfId="372" priority="395">
      <formula>$D99="ABMOD"</formula>
    </cfRule>
    <cfRule type="expression" dxfId="371" priority="396">
      <formula>$D99="NDC"</formula>
    </cfRule>
    <cfRule type="expression" dxfId="370" priority="397">
      <formula>$D99="NCC"</formula>
    </cfRule>
    <cfRule type="expression" dxfId="369" priority="398">
      <formula>$D99="NBC"</formula>
    </cfRule>
    <cfRule type="expression" dxfId="368" priority="399">
      <formula>$D99="NAC"</formula>
    </cfRule>
    <cfRule type="expression" dxfId="367" priority="400">
      <formula>$D99="SND"</formula>
    </cfRule>
    <cfRule type="expression" dxfId="366" priority="401">
      <formula>$D99="SNC"</formula>
    </cfRule>
    <cfRule type="expression" dxfId="365" priority="402">
      <formula>$D99="SNB"</formula>
    </cfRule>
    <cfRule type="expression" dxfId="364" priority="403">
      <formula>$D99="SNA"</formula>
    </cfRule>
  </conditionalFormatting>
  <conditionalFormatting sqref="G106:G110">
    <cfRule type="expression" dxfId="363" priority="378">
      <formula>$D106="OPN"</formula>
    </cfRule>
    <cfRule type="expression" dxfId="362" priority="379">
      <formula>$D106="RES"</formula>
    </cfRule>
    <cfRule type="expression" dxfId="361" priority="380">
      <formula>$D106="SMOD"</formula>
    </cfRule>
    <cfRule type="expression" dxfId="360" priority="381">
      <formula>$D106="CDMOD"</formula>
    </cfRule>
    <cfRule type="expression" dxfId="359" priority="382">
      <formula>$D106="ABMOD"</formula>
    </cfRule>
    <cfRule type="expression" dxfId="358" priority="383">
      <formula>$D106="NDC"</formula>
    </cfRule>
    <cfRule type="expression" dxfId="357" priority="384">
      <formula>$D106="NCC"</formula>
    </cfRule>
    <cfRule type="expression" dxfId="356" priority="385">
      <formula>$D106="NBC"</formula>
    </cfRule>
    <cfRule type="expression" dxfId="355" priority="386">
      <formula>$D106="NAC"</formula>
    </cfRule>
    <cfRule type="expression" dxfId="354" priority="387">
      <formula>$D106="SND"</formula>
    </cfRule>
    <cfRule type="expression" dxfId="353" priority="388">
      <formula>$D106="SNC"</formula>
    </cfRule>
    <cfRule type="expression" dxfId="352" priority="389">
      <formula>$D106="SNB"</formula>
    </cfRule>
    <cfRule type="expression" dxfId="351" priority="390">
      <formula>$D106="SNA"</formula>
    </cfRule>
  </conditionalFormatting>
  <conditionalFormatting sqref="G113:G117">
    <cfRule type="expression" dxfId="350" priority="365">
      <formula>$D113="OPN"</formula>
    </cfRule>
    <cfRule type="expression" dxfId="349" priority="366">
      <formula>$D113="RES"</formula>
    </cfRule>
    <cfRule type="expression" dxfId="348" priority="367">
      <formula>$D113="SMOD"</formula>
    </cfRule>
    <cfRule type="expression" dxfId="347" priority="368">
      <formula>$D113="CDMOD"</formula>
    </cfRule>
    <cfRule type="expression" dxfId="346" priority="369">
      <formula>$D113="ABMOD"</formula>
    </cfRule>
    <cfRule type="expression" dxfId="345" priority="370">
      <formula>$D113="NDC"</formula>
    </cfRule>
    <cfRule type="expression" dxfId="344" priority="371">
      <formula>$D113="NCC"</formula>
    </cfRule>
    <cfRule type="expression" dxfId="343" priority="372">
      <formula>$D113="NBC"</formula>
    </cfRule>
    <cfRule type="expression" dxfId="342" priority="373">
      <formula>$D113="NAC"</formula>
    </cfRule>
    <cfRule type="expression" dxfId="341" priority="374">
      <formula>$D113="SND"</formula>
    </cfRule>
    <cfRule type="expression" dxfId="340" priority="375">
      <formula>$D113="SNC"</formula>
    </cfRule>
    <cfRule type="expression" dxfId="339" priority="376">
      <formula>$D113="SNB"</formula>
    </cfRule>
    <cfRule type="expression" dxfId="338" priority="377">
      <formula>$D113="SNA"</formula>
    </cfRule>
  </conditionalFormatting>
  <conditionalFormatting sqref="G21">
    <cfRule type="expression" dxfId="337" priority="352">
      <formula>$D21="OPN"</formula>
    </cfRule>
    <cfRule type="expression" dxfId="336" priority="353">
      <formula>$D21="RES"</formula>
    </cfRule>
    <cfRule type="expression" dxfId="335" priority="354">
      <formula>$D21="SMOD"</formula>
    </cfRule>
    <cfRule type="expression" dxfId="334" priority="355">
      <formula>$D21="CDMOD"</formula>
    </cfRule>
    <cfRule type="expression" dxfId="333" priority="356">
      <formula>$D21="ABMOD"</formula>
    </cfRule>
    <cfRule type="expression" dxfId="332" priority="357">
      <formula>$D21="NDC"</formula>
    </cfRule>
    <cfRule type="expression" dxfId="331" priority="358">
      <formula>$D21="NCC"</formula>
    </cfRule>
    <cfRule type="expression" dxfId="330" priority="359">
      <formula>$D21="NBC"</formula>
    </cfRule>
    <cfRule type="expression" dxfId="329" priority="360">
      <formula>$D21="NAC"</formula>
    </cfRule>
    <cfRule type="expression" dxfId="328" priority="361">
      <formula>$D21="SND"</formula>
    </cfRule>
    <cfRule type="expression" dxfId="327" priority="362">
      <formula>$D21="SNC"</formula>
    </cfRule>
    <cfRule type="expression" dxfId="326" priority="363">
      <formula>$D21="SNB"</formula>
    </cfRule>
    <cfRule type="expression" dxfId="325" priority="364">
      <formula>$D21="SNA"</formula>
    </cfRule>
  </conditionalFormatting>
  <conditionalFormatting sqref="B21:D21 F21 I21:P21">
    <cfRule type="expression" dxfId="324" priority="339">
      <formula>$D21="OPN"</formula>
    </cfRule>
    <cfRule type="expression" dxfId="323" priority="340">
      <formula>$D21="RES"</formula>
    </cfRule>
    <cfRule type="expression" dxfId="322" priority="341">
      <formula>$D21="SMOD"</formula>
    </cfRule>
    <cfRule type="expression" dxfId="321" priority="342">
      <formula>$D21="CDMOD"</formula>
    </cfRule>
    <cfRule type="expression" dxfId="320" priority="343">
      <formula>$D21="ABMOD"</formula>
    </cfRule>
    <cfRule type="expression" dxfId="319" priority="344">
      <formula>$D21="NDC"</formula>
    </cfRule>
    <cfRule type="expression" dxfId="318" priority="345">
      <formula>$D21="NCC"</formula>
    </cfRule>
    <cfRule type="expression" dxfId="317" priority="346">
      <formula>$D21="NBC"</formula>
    </cfRule>
    <cfRule type="expression" dxfId="316" priority="347">
      <formula>$D21="NAC"</formula>
    </cfRule>
    <cfRule type="expression" dxfId="315" priority="348">
      <formula>$D21="SND"</formula>
    </cfRule>
    <cfRule type="expression" dxfId="314" priority="349">
      <formula>$D21="SNC"</formula>
    </cfRule>
    <cfRule type="expression" dxfId="313" priority="350">
      <formula>$D21="SNB"</formula>
    </cfRule>
    <cfRule type="expression" dxfId="312" priority="351">
      <formula>$D21="SNA"</formula>
    </cfRule>
  </conditionalFormatting>
  <conditionalFormatting sqref="H29:H33">
    <cfRule type="expression" dxfId="311" priority="326">
      <formula>$D29="OPN"</formula>
    </cfRule>
    <cfRule type="expression" dxfId="310" priority="327">
      <formula>$D29="RES"</formula>
    </cfRule>
    <cfRule type="expression" dxfId="309" priority="328">
      <formula>$D29="SMOD"</formula>
    </cfRule>
    <cfRule type="expression" dxfId="308" priority="329">
      <formula>$D29="CDMOD"</formula>
    </cfRule>
    <cfRule type="expression" dxfId="307" priority="330">
      <formula>$D29="ABMOD"</formula>
    </cfRule>
    <cfRule type="expression" dxfId="306" priority="331">
      <formula>$D29="NDC"</formula>
    </cfRule>
    <cfRule type="expression" dxfId="305" priority="332">
      <formula>$D29="NCC"</formula>
    </cfRule>
    <cfRule type="expression" dxfId="304" priority="333">
      <formula>$D29="NBC"</formula>
    </cfRule>
    <cfRule type="expression" dxfId="303" priority="334">
      <formula>$D29="NAC"</formula>
    </cfRule>
    <cfRule type="expression" dxfId="302" priority="335">
      <formula>$D29="SND"</formula>
    </cfRule>
    <cfRule type="expression" dxfId="301" priority="336">
      <formula>$D29="SNC"</formula>
    </cfRule>
    <cfRule type="expression" dxfId="300" priority="337">
      <formula>$D29="SNB"</formula>
    </cfRule>
    <cfRule type="expression" dxfId="299" priority="338">
      <formula>$D29="SNA"</formula>
    </cfRule>
  </conditionalFormatting>
  <conditionalFormatting sqref="H106:H110">
    <cfRule type="expression" dxfId="298" priority="183">
      <formula>$D106="OPN"</formula>
    </cfRule>
    <cfRule type="expression" dxfId="297" priority="184">
      <formula>$D106="RES"</formula>
    </cfRule>
    <cfRule type="expression" dxfId="296" priority="185">
      <formula>$D106="SMOD"</formula>
    </cfRule>
    <cfRule type="expression" dxfId="295" priority="186">
      <formula>$D106="CDMOD"</formula>
    </cfRule>
    <cfRule type="expression" dxfId="294" priority="187">
      <formula>$D106="ABMOD"</formula>
    </cfRule>
    <cfRule type="expression" dxfId="293" priority="188">
      <formula>$D106="NDC"</formula>
    </cfRule>
    <cfRule type="expression" dxfId="292" priority="189">
      <formula>$D106="NCC"</formula>
    </cfRule>
    <cfRule type="expression" dxfId="291" priority="190">
      <formula>$D106="NBC"</formula>
    </cfRule>
    <cfRule type="expression" dxfId="290" priority="191">
      <formula>$D106="NAC"</formula>
    </cfRule>
    <cfRule type="expression" dxfId="289" priority="192">
      <formula>$D106="SND"</formula>
    </cfRule>
    <cfRule type="expression" dxfId="288" priority="193">
      <formula>$D106="SNC"</formula>
    </cfRule>
    <cfRule type="expression" dxfId="287" priority="194">
      <formula>$D106="SNB"</formula>
    </cfRule>
    <cfRule type="expression" dxfId="286" priority="195">
      <formula>$D106="SNA"</formula>
    </cfRule>
  </conditionalFormatting>
  <conditionalFormatting sqref="H113:H117">
    <cfRule type="expression" dxfId="285" priority="170">
      <formula>$D113="OPN"</formula>
    </cfRule>
    <cfRule type="expression" dxfId="284" priority="171">
      <formula>$D113="RES"</formula>
    </cfRule>
    <cfRule type="expression" dxfId="283" priority="172">
      <formula>$D113="SMOD"</formula>
    </cfRule>
    <cfRule type="expression" dxfId="282" priority="173">
      <formula>$D113="CDMOD"</formula>
    </cfRule>
    <cfRule type="expression" dxfId="281" priority="174">
      <formula>$D113="ABMOD"</formula>
    </cfRule>
    <cfRule type="expression" dxfId="280" priority="175">
      <formula>$D113="NDC"</formula>
    </cfRule>
    <cfRule type="expression" dxfId="279" priority="176">
      <formula>$D113="NCC"</formula>
    </cfRule>
    <cfRule type="expression" dxfId="278" priority="177">
      <formula>$D113="NBC"</formula>
    </cfRule>
    <cfRule type="expression" dxfId="277" priority="178">
      <formula>$D113="NAC"</formula>
    </cfRule>
    <cfRule type="expression" dxfId="276" priority="179">
      <formula>$D113="SND"</formula>
    </cfRule>
    <cfRule type="expression" dxfId="275" priority="180">
      <formula>$D113="SNC"</formula>
    </cfRule>
    <cfRule type="expression" dxfId="274" priority="181">
      <formula>$D113="SNB"</formula>
    </cfRule>
    <cfRule type="expression" dxfId="273" priority="182">
      <formula>$D113="SNA"</formula>
    </cfRule>
  </conditionalFormatting>
  <conditionalFormatting sqref="B18:D18 F18:G18 I18:P18">
    <cfRule type="expression" dxfId="272" priority="157">
      <formula>$D18="OPN"</formula>
    </cfRule>
    <cfRule type="expression" dxfId="271" priority="158">
      <formula>$D18="RES"</formula>
    </cfRule>
    <cfRule type="expression" dxfId="270" priority="159">
      <formula>$D18="SMOD"</formula>
    </cfRule>
    <cfRule type="expression" dxfId="269" priority="160">
      <formula>$D18="CDMOD"</formula>
    </cfRule>
    <cfRule type="expression" dxfId="268" priority="161">
      <formula>$D18="ABMOD"</formula>
    </cfRule>
    <cfRule type="expression" dxfId="267" priority="162">
      <formula>$D18="NDC"</formula>
    </cfRule>
    <cfRule type="expression" dxfId="266" priority="163">
      <formula>$D18="NCC"</formula>
    </cfRule>
    <cfRule type="expression" dxfId="265" priority="164">
      <formula>$D18="NBC"</formula>
    </cfRule>
    <cfRule type="expression" dxfId="264" priority="165">
      <formula>$D18="NAC"</formula>
    </cfRule>
    <cfRule type="expression" dxfId="263" priority="166">
      <formula>$D18="SND"</formula>
    </cfRule>
    <cfRule type="expression" dxfId="262" priority="167">
      <formula>$D18="SNC"</formula>
    </cfRule>
    <cfRule type="expression" dxfId="261" priority="168">
      <formula>$D18="SNB"</formula>
    </cfRule>
    <cfRule type="expression" dxfId="260" priority="169">
      <formula>$D18="SNA"</formula>
    </cfRule>
  </conditionalFormatting>
  <conditionalFormatting sqref="G9">
    <cfRule type="expression" dxfId="259" priority="144">
      <formula>$D9="OPN"</formula>
    </cfRule>
    <cfRule type="expression" dxfId="258" priority="145">
      <formula>$D9="RES"</formula>
    </cfRule>
    <cfRule type="expression" dxfId="257" priority="146">
      <formula>$D9="SMOD"</formula>
    </cfRule>
    <cfRule type="expression" dxfId="256" priority="147">
      <formula>$D9="CDMOD"</formula>
    </cfRule>
    <cfRule type="expression" dxfId="255" priority="148">
      <formula>$D9="ABMOD"</formula>
    </cfRule>
    <cfRule type="expression" dxfId="254" priority="149">
      <formula>$D9="NDC"</formula>
    </cfRule>
    <cfRule type="expression" dxfId="253" priority="150">
      <formula>$D9="NCC"</formula>
    </cfRule>
    <cfRule type="expression" dxfId="252" priority="151">
      <formula>$D9="NBC"</formula>
    </cfRule>
    <cfRule type="expression" dxfId="251" priority="152">
      <formula>$D9="NAC"</formula>
    </cfRule>
    <cfRule type="expression" dxfId="250" priority="153">
      <formula>$D9="SND"</formula>
    </cfRule>
    <cfRule type="expression" dxfId="249" priority="154">
      <formula>$D9="SNC"</formula>
    </cfRule>
    <cfRule type="expression" dxfId="248" priority="155">
      <formula>$D9="SNB"</formula>
    </cfRule>
    <cfRule type="expression" dxfId="247" priority="156">
      <formula>$D9="SNA"</formula>
    </cfRule>
  </conditionalFormatting>
  <conditionalFormatting sqref="B9:D9 F9 I9:P9">
    <cfRule type="expression" dxfId="246" priority="131">
      <formula>$D9="OPN"</formula>
    </cfRule>
    <cfRule type="expression" dxfId="245" priority="132">
      <formula>$D9="RES"</formula>
    </cfRule>
    <cfRule type="expression" dxfId="244" priority="133">
      <formula>$D9="SMOD"</formula>
    </cfRule>
    <cfRule type="expression" dxfId="243" priority="134">
      <formula>$D9="CDMOD"</formula>
    </cfRule>
    <cfRule type="expression" dxfId="242" priority="135">
      <formula>$D9="ABMOD"</formula>
    </cfRule>
    <cfRule type="expression" dxfId="241" priority="136">
      <formula>$D9="NDC"</formula>
    </cfRule>
    <cfRule type="expression" dxfId="240" priority="137">
      <formula>$D9="NCC"</formula>
    </cfRule>
    <cfRule type="expression" dxfId="239" priority="138">
      <formula>$D9="NBC"</formula>
    </cfRule>
    <cfRule type="expression" dxfId="238" priority="139">
      <formula>$D9="NAC"</formula>
    </cfRule>
    <cfRule type="expression" dxfId="237" priority="140">
      <formula>$D9="SND"</formula>
    </cfRule>
    <cfRule type="expression" dxfId="236" priority="141">
      <formula>$D9="SNC"</formula>
    </cfRule>
    <cfRule type="expression" dxfId="235" priority="142">
      <formula>$D9="SNB"</formula>
    </cfRule>
    <cfRule type="expression" dxfId="234" priority="143">
      <formula>$D9="SNA"</formula>
    </cfRule>
  </conditionalFormatting>
  <conditionalFormatting sqref="H36:H40">
    <cfRule type="expression" dxfId="233" priority="118">
      <formula>$D36="OPN"</formula>
    </cfRule>
    <cfRule type="expression" dxfId="232" priority="119">
      <formula>$D36="RES"</formula>
    </cfRule>
    <cfRule type="expression" dxfId="231" priority="120">
      <formula>$D36="SMOD"</formula>
    </cfRule>
    <cfRule type="expression" dxfId="230" priority="121">
      <formula>$D36="CDMOD"</formula>
    </cfRule>
    <cfRule type="expression" dxfId="229" priority="122">
      <formula>$D36="ABMOD"</formula>
    </cfRule>
    <cfRule type="expression" dxfId="228" priority="123">
      <formula>$D36="NDC"</formula>
    </cfRule>
    <cfRule type="expression" dxfId="227" priority="124">
      <formula>$D36="NCC"</formula>
    </cfRule>
    <cfRule type="expression" dxfId="226" priority="125">
      <formula>$D36="NBC"</formula>
    </cfRule>
    <cfRule type="expression" dxfId="225" priority="126">
      <formula>$D36="NAC"</formula>
    </cfRule>
    <cfRule type="expression" dxfId="224" priority="127">
      <formula>$D36="SND"</formula>
    </cfRule>
    <cfRule type="expression" dxfId="223" priority="128">
      <formula>$D36="SNC"</formula>
    </cfRule>
    <cfRule type="expression" dxfId="222" priority="129">
      <formula>$D36="SNB"</formula>
    </cfRule>
    <cfRule type="expression" dxfId="221" priority="130">
      <formula>$D36="SNA"</formula>
    </cfRule>
  </conditionalFormatting>
  <conditionalFormatting sqref="H43:H47">
    <cfRule type="expression" dxfId="220" priority="105">
      <formula>$D43="OPN"</formula>
    </cfRule>
    <cfRule type="expression" dxfId="219" priority="106">
      <formula>$D43="RES"</formula>
    </cfRule>
    <cfRule type="expression" dxfId="218" priority="107">
      <formula>$D43="SMOD"</formula>
    </cfRule>
    <cfRule type="expression" dxfId="217" priority="108">
      <formula>$D43="CDMOD"</formula>
    </cfRule>
    <cfRule type="expression" dxfId="216" priority="109">
      <formula>$D43="ABMOD"</formula>
    </cfRule>
    <cfRule type="expression" dxfId="215" priority="110">
      <formula>$D43="NDC"</formula>
    </cfRule>
    <cfRule type="expression" dxfId="214" priority="111">
      <formula>$D43="NCC"</formula>
    </cfRule>
    <cfRule type="expression" dxfId="213" priority="112">
      <formula>$D43="NBC"</formula>
    </cfRule>
    <cfRule type="expression" dxfId="212" priority="113">
      <formula>$D43="NAC"</formula>
    </cfRule>
    <cfRule type="expression" dxfId="211" priority="114">
      <formula>$D43="SND"</formula>
    </cfRule>
    <cfRule type="expression" dxfId="210" priority="115">
      <formula>$D43="SNC"</formula>
    </cfRule>
    <cfRule type="expression" dxfId="209" priority="116">
      <formula>$D43="SNB"</formula>
    </cfRule>
    <cfRule type="expression" dxfId="208" priority="117">
      <formula>$D43="SNA"</formula>
    </cfRule>
  </conditionalFormatting>
  <conditionalFormatting sqref="H50:H54">
    <cfRule type="expression" dxfId="207" priority="92">
      <formula>$D50="OPN"</formula>
    </cfRule>
    <cfRule type="expression" dxfId="206" priority="93">
      <formula>$D50="RES"</formula>
    </cfRule>
    <cfRule type="expression" dxfId="205" priority="94">
      <formula>$D50="SMOD"</formula>
    </cfRule>
    <cfRule type="expression" dxfId="204" priority="95">
      <formula>$D50="CDMOD"</formula>
    </cfRule>
    <cfRule type="expression" dxfId="203" priority="96">
      <formula>$D50="ABMOD"</formula>
    </cfRule>
    <cfRule type="expression" dxfId="202" priority="97">
      <formula>$D50="NDC"</formula>
    </cfRule>
    <cfRule type="expression" dxfId="201" priority="98">
      <formula>$D50="NCC"</formula>
    </cfRule>
    <cfRule type="expression" dxfId="200" priority="99">
      <formula>$D50="NBC"</formula>
    </cfRule>
    <cfRule type="expression" dxfId="199" priority="100">
      <formula>$D50="NAC"</formula>
    </cfRule>
    <cfRule type="expression" dxfId="198" priority="101">
      <formula>$D50="SND"</formula>
    </cfRule>
    <cfRule type="expression" dxfId="197" priority="102">
      <formula>$D50="SNC"</formula>
    </cfRule>
    <cfRule type="expression" dxfId="196" priority="103">
      <formula>$D50="SNB"</formula>
    </cfRule>
    <cfRule type="expression" dxfId="195" priority="104">
      <formula>$D50="SNA"</formula>
    </cfRule>
  </conditionalFormatting>
  <conditionalFormatting sqref="H57:H61">
    <cfRule type="expression" dxfId="194" priority="79">
      <formula>$D57="OPN"</formula>
    </cfRule>
    <cfRule type="expression" dxfId="193" priority="80">
      <formula>$D57="RES"</formula>
    </cfRule>
    <cfRule type="expression" dxfId="192" priority="81">
      <formula>$D57="SMOD"</formula>
    </cfRule>
    <cfRule type="expression" dxfId="191" priority="82">
      <formula>$D57="CDMOD"</formula>
    </cfRule>
    <cfRule type="expression" dxfId="190" priority="83">
      <formula>$D57="ABMOD"</formula>
    </cfRule>
    <cfRule type="expression" dxfId="189" priority="84">
      <formula>$D57="NDC"</formula>
    </cfRule>
    <cfRule type="expression" dxfId="188" priority="85">
      <formula>$D57="NCC"</formula>
    </cfRule>
    <cfRule type="expression" dxfId="187" priority="86">
      <formula>$D57="NBC"</formula>
    </cfRule>
    <cfRule type="expression" dxfId="186" priority="87">
      <formula>$D57="NAC"</formula>
    </cfRule>
    <cfRule type="expression" dxfId="185" priority="88">
      <formula>$D57="SND"</formula>
    </cfRule>
    <cfRule type="expression" dxfId="184" priority="89">
      <formula>$D57="SNC"</formula>
    </cfRule>
    <cfRule type="expression" dxfId="183" priority="90">
      <formula>$D57="SNB"</formula>
    </cfRule>
    <cfRule type="expression" dxfId="182" priority="91">
      <formula>$D57="SNA"</formula>
    </cfRule>
  </conditionalFormatting>
  <conditionalFormatting sqref="H64:H68">
    <cfRule type="expression" dxfId="181" priority="66">
      <formula>$D64="OPN"</formula>
    </cfRule>
    <cfRule type="expression" dxfId="180" priority="67">
      <formula>$D64="RES"</formula>
    </cfRule>
    <cfRule type="expression" dxfId="179" priority="68">
      <formula>$D64="SMOD"</formula>
    </cfRule>
    <cfRule type="expression" dxfId="178" priority="69">
      <formula>$D64="CDMOD"</formula>
    </cfRule>
    <cfRule type="expression" dxfId="177" priority="70">
      <formula>$D64="ABMOD"</formula>
    </cfRule>
    <cfRule type="expression" dxfId="176" priority="71">
      <formula>$D64="NDC"</formula>
    </cfRule>
    <cfRule type="expression" dxfId="175" priority="72">
      <formula>$D64="NCC"</formula>
    </cfRule>
    <cfRule type="expression" dxfId="174" priority="73">
      <formula>$D64="NBC"</formula>
    </cfRule>
    <cfRule type="expression" dxfId="173" priority="74">
      <formula>$D64="NAC"</formula>
    </cfRule>
    <cfRule type="expression" dxfId="172" priority="75">
      <formula>$D64="SND"</formula>
    </cfRule>
    <cfRule type="expression" dxfId="171" priority="76">
      <formula>$D64="SNC"</formula>
    </cfRule>
    <cfRule type="expression" dxfId="170" priority="77">
      <formula>$D64="SNB"</formula>
    </cfRule>
    <cfRule type="expression" dxfId="169" priority="78">
      <formula>$D64="SNA"</formula>
    </cfRule>
  </conditionalFormatting>
  <conditionalFormatting sqref="H71:H75">
    <cfRule type="expression" dxfId="168" priority="53">
      <formula>$D71="OPN"</formula>
    </cfRule>
    <cfRule type="expression" dxfId="167" priority="54">
      <formula>$D71="RES"</formula>
    </cfRule>
    <cfRule type="expression" dxfId="166" priority="55">
      <formula>$D71="SMOD"</formula>
    </cfRule>
    <cfRule type="expression" dxfId="165" priority="56">
      <formula>$D71="CDMOD"</formula>
    </cfRule>
    <cfRule type="expression" dxfId="164" priority="57">
      <formula>$D71="ABMOD"</formula>
    </cfRule>
    <cfRule type="expression" dxfId="163" priority="58">
      <formula>$D71="NDC"</formula>
    </cfRule>
    <cfRule type="expression" dxfId="162" priority="59">
      <formula>$D71="NCC"</formula>
    </cfRule>
    <cfRule type="expression" dxfId="161" priority="60">
      <formula>$D71="NBC"</formula>
    </cfRule>
    <cfRule type="expression" dxfId="160" priority="61">
      <formula>$D71="NAC"</formula>
    </cfRule>
    <cfRule type="expression" dxfId="159" priority="62">
      <formula>$D71="SND"</formula>
    </cfRule>
    <cfRule type="expression" dxfId="158" priority="63">
      <formula>$D71="SNC"</formula>
    </cfRule>
    <cfRule type="expression" dxfId="157" priority="64">
      <formula>$D71="SNB"</formula>
    </cfRule>
    <cfRule type="expression" dxfId="156" priority="65">
      <formula>$D71="SNA"</formula>
    </cfRule>
  </conditionalFormatting>
  <conditionalFormatting sqref="H78:H82">
    <cfRule type="expression" dxfId="155" priority="40">
      <formula>$D78="OPN"</formula>
    </cfRule>
    <cfRule type="expression" dxfId="154" priority="41">
      <formula>$D78="RES"</formula>
    </cfRule>
    <cfRule type="expression" dxfId="153" priority="42">
      <formula>$D78="SMOD"</formula>
    </cfRule>
    <cfRule type="expression" dxfId="152" priority="43">
      <formula>$D78="CDMOD"</formula>
    </cfRule>
    <cfRule type="expression" dxfId="151" priority="44">
      <formula>$D78="ABMOD"</formula>
    </cfRule>
    <cfRule type="expression" dxfId="150" priority="45">
      <formula>$D78="NDC"</formula>
    </cfRule>
    <cfRule type="expression" dxfId="149" priority="46">
      <formula>$D78="NCC"</formula>
    </cfRule>
    <cfRule type="expression" dxfId="148" priority="47">
      <formula>$D78="NBC"</formula>
    </cfRule>
    <cfRule type="expression" dxfId="147" priority="48">
      <formula>$D78="NAC"</formula>
    </cfRule>
    <cfRule type="expression" dxfId="146" priority="49">
      <formula>$D78="SND"</formula>
    </cfRule>
    <cfRule type="expression" dxfId="145" priority="50">
      <formula>$D78="SNC"</formula>
    </cfRule>
    <cfRule type="expression" dxfId="144" priority="51">
      <formula>$D78="SNB"</formula>
    </cfRule>
    <cfRule type="expression" dxfId="143" priority="52">
      <formula>$D78="SNA"</formula>
    </cfRule>
  </conditionalFormatting>
  <conditionalFormatting sqref="H85:H89">
    <cfRule type="expression" dxfId="142" priority="27">
      <formula>$D85="OPN"</formula>
    </cfRule>
    <cfRule type="expression" dxfId="141" priority="28">
      <formula>$D85="RES"</formula>
    </cfRule>
    <cfRule type="expression" dxfId="140" priority="29">
      <formula>$D85="SMOD"</formula>
    </cfRule>
    <cfRule type="expression" dxfId="139" priority="30">
      <formula>$D85="CDMOD"</formula>
    </cfRule>
    <cfRule type="expression" dxfId="138" priority="31">
      <formula>$D85="ABMOD"</formula>
    </cfRule>
    <cfRule type="expression" dxfId="137" priority="32">
      <formula>$D85="NDC"</formula>
    </cfRule>
    <cfRule type="expression" dxfId="136" priority="33">
      <formula>$D85="NCC"</formula>
    </cfRule>
    <cfRule type="expression" dxfId="135" priority="34">
      <formula>$D85="NBC"</formula>
    </cfRule>
    <cfRule type="expression" dxfId="134" priority="35">
      <formula>$D85="NAC"</formula>
    </cfRule>
    <cfRule type="expression" dxfId="133" priority="36">
      <formula>$D85="SND"</formula>
    </cfRule>
    <cfRule type="expression" dxfId="132" priority="37">
      <formula>$D85="SNC"</formula>
    </cfRule>
    <cfRule type="expression" dxfId="131" priority="38">
      <formula>$D85="SNB"</formula>
    </cfRule>
    <cfRule type="expression" dxfId="130" priority="39">
      <formula>$D85="SNA"</formula>
    </cfRule>
  </conditionalFormatting>
  <conditionalFormatting sqref="H92:H96">
    <cfRule type="expression" dxfId="129" priority="14">
      <formula>$D92="OPN"</formula>
    </cfRule>
    <cfRule type="expression" dxfId="128" priority="15">
      <formula>$D92="RES"</formula>
    </cfRule>
    <cfRule type="expression" dxfId="127" priority="16">
      <formula>$D92="SMOD"</formula>
    </cfRule>
    <cfRule type="expression" dxfId="126" priority="17">
      <formula>$D92="CDMOD"</formula>
    </cfRule>
    <cfRule type="expression" dxfId="125" priority="18">
      <formula>$D92="ABMOD"</formula>
    </cfRule>
    <cfRule type="expression" dxfId="124" priority="19">
      <formula>$D92="NDC"</formula>
    </cfRule>
    <cfRule type="expression" dxfId="123" priority="20">
      <formula>$D92="NCC"</formula>
    </cfRule>
    <cfRule type="expression" dxfId="122" priority="21">
      <formula>$D92="NBC"</formula>
    </cfRule>
    <cfRule type="expression" dxfId="121" priority="22">
      <formula>$D92="NAC"</formula>
    </cfRule>
    <cfRule type="expression" dxfId="120" priority="23">
      <formula>$D92="SND"</formula>
    </cfRule>
    <cfRule type="expression" dxfId="119" priority="24">
      <formula>$D92="SNC"</formula>
    </cfRule>
    <cfRule type="expression" dxfId="118" priority="25">
      <formula>$D92="SNB"</formula>
    </cfRule>
    <cfRule type="expression" dxfId="117" priority="26">
      <formula>$D92="SNA"</formula>
    </cfRule>
  </conditionalFormatting>
  <conditionalFormatting sqref="H99:H103">
    <cfRule type="expression" dxfId="116" priority="1">
      <formula>$D99="OPN"</formula>
    </cfRule>
    <cfRule type="expression" dxfId="115" priority="2">
      <formula>$D99="RES"</formula>
    </cfRule>
    <cfRule type="expression" dxfId="114" priority="3">
      <formula>$D99="SMOD"</formula>
    </cfRule>
    <cfRule type="expression" dxfId="113" priority="4">
      <formula>$D99="CDMOD"</formula>
    </cfRule>
    <cfRule type="expression" dxfId="112" priority="5">
      <formula>$D99="ABMOD"</formula>
    </cfRule>
    <cfRule type="expression" dxfId="111" priority="6">
      <formula>$D99="NDC"</formula>
    </cfRule>
    <cfRule type="expression" dxfId="110" priority="7">
      <formula>$D99="NCC"</formula>
    </cfRule>
    <cfRule type="expression" dxfId="109" priority="8">
      <formula>$D99="NBC"</formula>
    </cfRule>
    <cfRule type="expression" dxfId="108" priority="9">
      <formula>$D99="NAC"</formula>
    </cfRule>
    <cfRule type="expression" dxfId="107" priority="10">
      <formula>$D99="SND"</formula>
    </cfRule>
    <cfRule type="expression" dxfId="106" priority="11">
      <formula>$D99="SNC"</formula>
    </cfRule>
    <cfRule type="expression" dxfId="105" priority="12">
      <formula>$D99="SNB"</formula>
    </cfRule>
    <cfRule type="expression" dxfId="104" priority="13">
      <formula>$D99="SNA"</formula>
    </cfRule>
  </conditionalFormatting>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30"/>
  <sheetViews>
    <sheetView zoomScale="90" zoomScaleNormal="90" workbookViewId="0">
      <selection activeCell="A2" sqref="A2"/>
    </sheetView>
  </sheetViews>
  <sheetFormatPr defaultColWidth="8.85546875" defaultRowHeight="12.75" x14ac:dyDescent="0.2"/>
  <cols>
    <col min="1" max="1" width="8.140625" style="70" customWidth="1"/>
    <col min="2" max="2" width="24.7109375" style="71" bestFit="1" customWidth="1"/>
    <col min="3" max="3" width="20.7109375" style="71" hidden="1" customWidth="1"/>
    <col min="4" max="4" width="8.28515625" style="71" bestFit="1" customWidth="1"/>
    <col min="5" max="5" width="11.5703125" style="71" customWidth="1"/>
    <col min="6" max="6" width="10.7109375" style="71" customWidth="1"/>
    <col min="7" max="7" width="9.28515625" style="71" bestFit="1" customWidth="1"/>
    <col min="8" max="20" width="7.7109375" style="71" customWidth="1"/>
    <col min="21" max="21" width="6.7109375" style="71" customWidth="1"/>
    <col min="22" max="22" width="7.28515625" style="71" bestFit="1" customWidth="1"/>
    <col min="23" max="23" width="8.28515625" style="71" customWidth="1"/>
    <col min="24" max="24" width="8.85546875" style="105" customWidth="1"/>
    <col min="25" max="25" width="8.85546875" style="71" customWidth="1"/>
    <col min="26" max="26" width="14.28515625" style="71" hidden="1" customWidth="1"/>
    <col min="27" max="29" width="8.85546875" style="71" hidden="1" customWidth="1"/>
    <col min="30" max="30" width="11.42578125" style="71" hidden="1" customWidth="1"/>
    <col min="31" max="31" width="8.85546875" style="71" customWidth="1"/>
    <col min="32" max="32" width="5.85546875" style="71" customWidth="1"/>
    <col min="33" max="33" width="8.85546875" style="71"/>
    <col min="34" max="34" width="22.28515625" style="71" customWidth="1"/>
    <col min="35" max="35" width="10.28515625" style="71" customWidth="1"/>
    <col min="36" max="16384" width="8.85546875" style="71"/>
  </cols>
  <sheetData>
    <row r="1" spans="1:35" s="70" customFormat="1" ht="43.15" customHeight="1" thickBot="1" x14ac:dyDescent="0.25">
      <c r="A1" s="199" t="s">
        <v>23</v>
      </c>
      <c r="B1" s="200" t="s">
        <v>1</v>
      </c>
      <c r="C1" s="201" t="s">
        <v>1</v>
      </c>
      <c r="D1" s="201" t="s">
        <v>2</v>
      </c>
      <c r="E1" s="215" t="s">
        <v>24</v>
      </c>
      <c r="F1" s="216"/>
      <c r="G1" s="216" t="s">
        <v>25</v>
      </c>
      <c r="H1" s="202" t="s">
        <v>14</v>
      </c>
      <c r="I1" s="203" t="s">
        <v>13</v>
      </c>
      <c r="J1" s="204" t="s">
        <v>16</v>
      </c>
      <c r="K1" s="205" t="s">
        <v>41</v>
      </c>
      <c r="L1" s="206" t="s">
        <v>40</v>
      </c>
      <c r="M1" s="334" t="s">
        <v>86</v>
      </c>
      <c r="N1" s="335" t="s">
        <v>85</v>
      </c>
      <c r="O1" s="337" t="s">
        <v>39</v>
      </c>
      <c r="P1" s="338" t="s">
        <v>4</v>
      </c>
      <c r="Q1" s="207" t="s">
        <v>21</v>
      </c>
      <c r="R1" s="336" t="s">
        <v>22</v>
      </c>
      <c r="S1" s="208" t="s">
        <v>5</v>
      </c>
      <c r="T1" s="209" t="s">
        <v>3</v>
      </c>
      <c r="U1" s="191" t="s">
        <v>45</v>
      </c>
      <c r="V1" s="120" t="s">
        <v>56</v>
      </c>
      <c r="W1" s="120" t="s">
        <v>42</v>
      </c>
      <c r="X1" s="123" t="s">
        <v>43</v>
      </c>
      <c r="Y1" s="121" t="s">
        <v>44</v>
      </c>
      <c r="Z1" s="192" t="s">
        <v>54</v>
      </c>
      <c r="AA1" s="192" t="s">
        <v>2</v>
      </c>
      <c r="AB1" s="192" t="s">
        <v>58</v>
      </c>
      <c r="AC1" s="192" t="s">
        <v>50</v>
      </c>
      <c r="AD1" s="192" t="s">
        <v>55</v>
      </c>
      <c r="AE1" s="191" t="s">
        <v>59</v>
      </c>
      <c r="AG1" s="462" t="s">
        <v>67</v>
      </c>
      <c r="AH1" s="462"/>
      <c r="AI1" s="462"/>
    </row>
    <row r="2" spans="1:35" x14ac:dyDescent="0.2">
      <c r="A2" s="247">
        <v>39</v>
      </c>
      <c r="B2" s="245" t="s">
        <v>103</v>
      </c>
      <c r="C2" s="245" t="str">
        <f t="shared" ref="C2:C24" si="0">LOWER(B2)</f>
        <v>paul ledwith</v>
      </c>
      <c r="D2" s="246" t="s">
        <v>80</v>
      </c>
      <c r="E2" s="367">
        <v>1.2957870370370371E-3</v>
      </c>
      <c r="F2" s="365"/>
      <c r="G2" s="246" t="s">
        <v>81</v>
      </c>
      <c r="H2" s="210" t="str">
        <f t="shared" ref="H2:T11" si="1">IF($D2=H$1,$U2,"")</f>
        <v/>
      </c>
      <c r="I2" s="210" t="str">
        <f t="shared" si="1"/>
        <v/>
      </c>
      <c r="J2" s="210" t="str">
        <f t="shared" si="1"/>
        <v/>
      </c>
      <c r="K2" s="210" t="str">
        <f t="shared" si="1"/>
        <v/>
      </c>
      <c r="L2" s="210" t="str">
        <f t="shared" si="1"/>
        <v/>
      </c>
      <c r="M2" s="210" t="str">
        <f t="shared" si="1"/>
        <v/>
      </c>
      <c r="N2" s="210" t="str">
        <f t="shared" si="1"/>
        <v/>
      </c>
      <c r="O2" s="210" t="str">
        <f t="shared" si="1"/>
        <v/>
      </c>
      <c r="P2" s="210" t="str">
        <f t="shared" si="1"/>
        <v/>
      </c>
      <c r="Q2" s="210" t="str">
        <f t="shared" si="1"/>
        <v/>
      </c>
      <c r="R2" s="210" t="str">
        <f t="shared" si="1"/>
        <v/>
      </c>
      <c r="S2" s="210" t="str">
        <f t="shared" si="1"/>
        <v/>
      </c>
      <c r="T2" s="211" t="str">
        <f t="shared" si="1"/>
        <v/>
      </c>
      <c r="U2" s="357">
        <f t="shared" ref="U2:U24" si="2">IFERROR(VLOOKUP($AB2,Points2018,2,0),0)</f>
        <v>0</v>
      </c>
      <c r="V2" s="247">
        <f t="shared" ref="V2" si="3">AD2-U2</f>
        <v>0</v>
      </c>
      <c r="W2" s="354" t="str">
        <f t="shared" ref="W2" si="4">IFERROR(VLOOKUP(D2,BenchmarksRd1,3,0)*86400,"")</f>
        <v/>
      </c>
      <c r="X2" s="355" t="str">
        <f t="shared" ref="X2" si="5">IFERROR((($E2*86400)-W2),"")</f>
        <v/>
      </c>
      <c r="Y2" s="356">
        <f>IF(U2=0,0,IF(X2&lt;=0,10,IF(X2&lt;0.5,5,IF(X2&lt;1,0,IF(X2&lt;2,-5,-10)))))</f>
        <v>0</v>
      </c>
      <c r="Z2" s="129" t="str">
        <f t="shared" ref="Z2:Z24" si="6">IFERROR(VLOOKUP(D2,Class2019,4,0),"n/a")</f>
        <v>n/a</v>
      </c>
      <c r="AA2" s="129" t="str">
        <f t="shared" ref="AA2:AA24" si="7">IFERROR(VLOOKUP(D2,Class2019,3,0),"n/a")</f>
        <v>n/a</v>
      </c>
      <c r="AB2" s="129" t="str">
        <f>IF($AA2="n/a","",IFERROR(COUNTIF($AA$2:$AA2,"="&amp;AA2),""))</f>
        <v/>
      </c>
      <c r="AC2" s="129">
        <f>COUNTIF($Z2:Z$2,"&lt;"&amp;Z2)</f>
        <v>0</v>
      </c>
      <c r="AD2" s="159">
        <f t="shared" ref="AD2:AD24" si="8">IF($AA2="n/a",0,IFERROR(VLOOKUP(AB2+AC2,Points2019,2,0),15))</f>
        <v>0</v>
      </c>
      <c r="AE2" s="125">
        <f t="shared" ref="AE2:AE24" si="9">(U2+V2+Y2)</f>
        <v>0</v>
      </c>
      <c r="AG2" s="161" t="s">
        <v>3</v>
      </c>
      <c r="AH2" s="176" t="s">
        <v>47</v>
      </c>
      <c r="AI2" s="189">
        <v>1.4273495370370371E-3</v>
      </c>
    </row>
    <row r="3" spans="1:35" x14ac:dyDescent="0.2">
      <c r="A3" s="193">
        <v>641</v>
      </c>
      <c r="B3" s="1" t="s">
        <v>104</v>
      </c>
      <c r="C3" s="1" t="str">
        <f t="shared" si="0"/>
        <v>ben sale</v>
      </c>
      <c r="D3" s="8" t="s">
        <v>14</v>
      </c>
      <c r="E3" s="19">
        <v>1.3062615740740741E-3</v>
      </c>
      <c r="F3" s="366"/>
      <c r="G3" s="8" t="s">
        <v>81</v>
      </c>
      <c r="H3" s="160">
        <f t="shared" si="1"/>
        <v>100</v>
      </c>
      <c r="I3" s="160" t="str">
        <f t="shared" si="1"/>
        <v/>
      </c>
      <c r="J3" s="160" t="str">
        <f t="shared" si="1"/>
        <v/>
      </c>
      <c r="K3" s="160" t="str">
        <f t="shared" si="1"/>
        <v/>
      </c>
      <c r="L3" s="160" t="str">
        <f t="shared" si="1"/>
        <v/>
      </c>
      <c r="M3" s="160" t="str">
        <f t="shared" si="1"/>
        <v/>
      </c>
      <c r="N3" s="160" t="str">
        <f t="shared" si="1"/>
        <v/>
      </c>
      <c r="O3" s="160" t="str">
        <f t="shared" si="1"/>
        <v/>
      </c>
      <c r="P3" s="160" t="str">
        <f t="shared" si="1"/>
        <v/>
      </c>
      <c r="Q3" s="160" t="str">
        <f t="shared" si="1"/>
        <v/>
      </c>
      <c r="R3" s="160" t="str">
        <f t="shared" si="1"/>
        <v/>
      </c>
      <c r="S3" s="160" t="str">
        <f t="shared" si="1"/>
        <v/>
      </c>
      <c r="T3" s="170" t="str">
        <f t="shared" si="1"/>
        <v/>
      </c>
      <c r="U3" s="358">
        <f t="shared" si="2"/>
        <v>100</v>
      </c>
      <c r="V3" s="193">
        <f t="shared" ref="V3:V4" si="10">AD3-U3</f>
        <v>0</v>
      </c>
      <c r="W3" s="360">
        <f t="shared" ref="W3:W4" si="11">IFERROR(VLOOKUP(D3,BenchmarksRd1,3,0)*86400,"")</f>
        <v>101.917</v>
      </c>
      <c r="X3" s="122">
        <f t="shared" ref="X3:X4" si="12">IFERROR((($E3*86400)-W3),"")</f>
        <v>10.944000000000003</v>
      </c>
      <c r="Y3" s="361">
        <f>IF(U3=0,0,IF(X3&lt;=0,10,IF(X3&lt;0.5,5,IF(X3&lt;1,0,IF(X3&lt;2,-5,-10)))))</f>
        <v>-10</v>
      </c>
      <c r="Z3" s="115">
        <f t="shared" si="6"/>
        <v>8</v>
      </c>
      <c r="AA3" s="115">
        <f t="shared" si="7"/>
        <v>13</v>
      </c>
      <c r="AB3" s="115">
        <f>IF($AA3="n/a","",IFERROR(COUNTIF($AA$2:$AA3,"="&amp;AA3),""))</f>
        <v>1</v>
      </c>
      <c r="AC3" s="115">
        <f>COUNTIF($Z$2:Z3,"&lt;"&amp;Z3)</f>
        <v>0</v>
      </c>
      <c r="AD3" s="124">
        <f t="shared" si="8"/>
        <v>100</v>
      </c>
      <c r="AE3" s="126">
        <f t="shared" si="9"/>
        <v>90</v>
      </c>
      <c r="AG3" s="162" t="s">
        <v>5</v>
      </c>
      <c r="AH3" s="177" t="s">
        <v>48</v>
      </c>
      <c r="AI3" s="212">
        <v>1.4203472222222224E-3</v>
      </c>
    </row>
    <row r="4" spans="1:35" x14ac:dyDescent="0.2">
      <c r="A4" s="193">
        <v>73</v>
      </c>
      <c r="B4" s="1" t="s">
        <v>105</v>
      </c>
      <c r="C4" s="1" t="str">
        <f t="shared" si="0"/>
        <v>david adam</v>
      </c>
      <c r="D4" s="8" t="s">
        <v>41</v>
      </c>
      <c r="E4" s="19">
        <v>1.3260069444444445E-3</v>
      </c>
      <c r="F4" s="366"/>
      <c r="G4" s="8" t="s">
        <v>81</v>
      </c>
      <c r="H4" s="160" t="str">
        <f t="shared" si="1"/>
        <v/>
      </c>
      <c r="I4" s="160" t="str">
        <f t="shared" si="1"/>
        <v/>
      </c>
      <c r="J4" s="160" t="str">
        <f t="shared" si="1"/>
        <v/>
      </c>
      <c r="K4" s="160">
        <f t="shared" si="1"/>
        <v>100</v>
      </c>
      <c r="L4" s="160" t="str">
        <f t="shared" si="1"/>
        <v/>
      </c>
      <c r="M4" s="160" t="str">
        <f t="shared" si="1"/>
        <v/>
      </c>
      <c r="N4" s="160" t="str">
        <f t="shared" si="1"/>
        <v/>
      </c>
      <c r="O4" s="160" t="str">
        <f t="shared" si="1"/>
        <v/>
      </c>
      <c r="P4" s="160" t="str">
        <f t="shared" si="1"/>
        <v/>
      </c>
      <c r="Q4" s="160" t="str">
        <f t="shared" si="1"/>
        <v/>
      </c>
      <c r="R4" s="160" t="str">
        <f t="shared" si="1"/>
        <v/>
      </c>
      <c r="S4" s="160" t="str">
        <f t="shared" si="1"/>
        <v/>
      </c>
      <c r="T4" s="170" t="str">
        <f t="shared" si="1"/>
        <v/>
      </c>
      <c r="U4" s="358">
        <f t="shared" si="2"/>
        <v>100</v>
      </c>
      <c r="V4" s="193">
        <f t="shared" si="10"/>
        <v>0</v>
      </c>
      <c r="W4" s="360">
        <f t="shared" si="11"/>
        <v>112.935</v>
      </c>
      <c r="X4" s="122">
        <f t="shared" si="12"/>
        <v>1.632000000000005</v>
      </c>
      <c r="Y4" s="361">
        <f t="shared" ref="Y4:Y24" si="13">IF(U4=0,0,IF(X4&lt;=0,10,IF(X4&lt;0.5,5,IF(X4&lt;1,0,IF(X4&lt;2,-5,-10)))))</f>
        <v>-5</v>
      </c>
      <c r="Z4" s="115">
        <f t="shared" si="6"/>
        <v>5</v>
      </c>
      <c r="AA4" s="115">
        <f t="shared" si="7"/>
        <v>10</v>
      </c>
      <c r="AB4" s="115">
        <f>IF($AA4="n/a","",IFERROR(COUNTIF($AA$2:$AA4,"="&amp;AA4),""))</f>
        <v>1</v>
      </c>
      <c r="AC4" s="115">
        <f>COUNTIF($Z$2:Z4,"&lt;"&amp;Z4)</f>
        <v>0</v>
      </c>
      <c r="AD4" s="124">
        <f t="shared" si="8"/>
        <v>100</v>
      </c>
      <c r="AE4" s="126">
        <f t="shared" si="9"/>
        <v>95</v>
      </c>
      <c r="AG4" s="331" t="s">
        <v>4</v>
      </c>
      <c r="AH4" s="332" t="s">
        <v>102</v>
      </c>
      <c r="AI4" s="333">
        <v>1.4896527777777775E-3</v>
      </c>
    </row>
    <row r="5" spans="1:35" x14ac:dyDescent="0.2">
      <c r="A5" s="193">
        <v>88</v>
      </c>
      <c r="B5" s="1" t="s">
        <v>106</v>
      </c>
      <c r="C5" s="1" t="str">
        <f t="shared" si="0"/>
        <v>randy stagno-navarra</v>
      </c>
      <c r="D5" s="8" t="s">
        <v>80</v>
      </c>
      <c r="E5" s="19">
        <v>1.3448611111111109E-3</v>
      </c>
      <c r="F5" s="366"/>
      <c r="G5" s="8" t="s">
        <v>81</v>
      </c>
      <c r="H5" s="160" t="str">
        <f t="shared" si="1"/>
        <v/>
      </c>
      <c r="I5" s="160" t="str">
        <f t="shared" si="1"/>
        <v/>
      </c>
      <c r="J5" s="160" t="str">
        <f t="shared" si="1"/>
        <v/>
      </c>
      <c r="K5" s="160" t="str">
        <f t="shared" si="1"/>
        <v/>
      </c>
      <c r="L5" s="160" t="str">
        <f t="shared" si="1"/>
        <v/>
      </c>
      <c r="M5" s="160" t="str">
        <f t="shared" si="1"/>
        <v/>
      </c>
      <c r="N5" s="160" t="str">
        <f t="shared" si="1"/>
        <v/>
      </c>
      <c r="O5" s="160" t="str">
        <f t="shared" si="1"/>
        <v/>
      </c>
      <c r="P5" s="160" t="str">
        <f t="shared" si="1"/>
        <v/>
      </c>
      <c r="Q5" s="160" t="str">
        <f t="shared" si="1"/>
        <v/>
      </c>
      <c r="R5" s="160" t="str">
        <f t="shared" si="1"/>
        <v/>
      </c>
      <c r="S5" s="160" t="str">
        <f t="shared" si="1"/>
        <v/>
      </c>
      <c r="T5" s="170" t="str">
        <f t="shared" si="1"/>
        <v/>
      </c>
      <c r="U5" s="358">
        <f t="shared" si="2"/>
        <v>0</v>
      </c>
      <c r="V5" s="193">
        <f t="shared" ref="V5:V24" si="14">AD5-U5</f>
        <v>0</v>
      </c>
      <c r="W5" s="360" t="str">
        <f t="shared" ref="W5:W24" si="15">IFERROR(VLOOKUP(D5,BenchmarksRd1,3,0)*86400,"")</f>
        <v/>
      </c>
      <c r="X5" s="122" t="str">
        <f t="shared" ref="X5:X24" si="16">IFERROR((($E5*86400)-W5),"")</f>
        <v/>
      </c>
      <c r="Y5" s="361">
        <f t="shared" si="13"/>
        <v>0</v>
      </c>
      <c r="Z5" s="115" t="str">
        <f t="shared" si="6"/>
        <v>n/a</v>
      </c>
      <c r="AA5" s="115" t="str">
        <f t="shared" si="7"/>
        <v>n/a</v>
      </c>
      <c r="AB5" s="115" t="str">
        <f>IF($AA5="n/a","",IFERROR(COUNTIF($AA$2:$AA5,"="&amp;AA5),""))</f>
        <v/>
      </c>
      <c r="AC5" s="115">
        <f>COUNTIF($Z$2:Z5,"&lt;"&amp;Z5)</f>
        <v>0</v>
      </c>
      <c r="AD5" s="124">
        <f t="shared" si="8"/>
        <v>0</v>
      </c>
      <c r="AE5" s="126">
        <f t="shared" si="9"/>
        <v>0</v>
      </c>
      <c r="AG5" s="328" t="s">
        <v>39</v>
      </c>
      <c r="AH5" s="329"/>
      <c r="AI5" s="330"/>
    </row>
    <row r="6" spans="1:35" x14ac:dyDescent="0.2">
      <c r="A6" s="193">
        <v>27</v>
      </c>
      <c r="B6" s="1" t="s">
        <v>107</v>
      </c>
      <c r="C6" s="1" t="str">
        <f t="shared" si="0"/>
        <v>kim cole</v>
      </c>
      <c r="D6" s="8" t="s">
        <v>13</v>
      </c>
      <c r="E6" s="19">
        <v>1.349976851851852E-3</v>
      </c>
      <c r="F6" s="366"/>
      <c r="G6" s="8" t="s">
        <v>108</v>
      </c>
      <c r="H6" s="160" t="str">
        <f t="shared" si="1"/>
        <v/>
      </c>
      <c r="I6" s="160">
        <f t="shared" si="1"/>
        <v>100</v>
      </c>
      <c r="J6" s="160" t="str">
        <f t="shared" si="1"/>
        <v/>
      </c>
      <c r="K6" s="160" t="str">
        <f t="shared" si="1"/>
        <v/>
      </c>
      <c r="L6" s="160" t="str">
        <f t="shared" si="1"/>
        <v/>
      </c>
      <c r="M6" s="160" t="str">
        <f t="shared" si="1"/>
        <v/>
      </c>
      <c r="N6" s="160" t="str">
        <f t="shared" si="1"/>
        <v/>
      </c>
      <c r="O6" s="160" t="str">
        <f t="shared" si="1"/>
        <v/>
      </c>
      <c r="P6" s="160" t="str">
        <f t="shared" si="1"/>
        <v/>
      </c>
      <c r="Q6" s="160" t="str">
        <f t="shared" si="1"/>
        <v/>
      </c>
      <c r="R6" s="160" t="str">
        <f t="shared" si="1"/>
        <v/>
      </c>
      <c r="S6" s="160" t="str">
        <f t="shared" si="1"/>
        <v/>
      </c>
      <c r="T6" s="170" t="str">
        <f t="shared" si="1"/>
        <v/>
      </c>
      <c r="U6" s="358">
        <f t="shared" si="2"/>
        <v>100</v>
      </c>
      <c r="V6" s="193">
        <f t="shared" si="14"/>
        <v>-25</v>
      </c>
      <c r="W6" s="360">
        <f t="shared" si="15"/>
        <v>109.967</v>
      </c>
      <c r="X6" s="122">
        <f t="shared" si="16"/>
        <v>6.6710000000000065</v>
      </c>
      <c r="Y6" s="361">
        <f t="shared" si="13"/>
        <v>-10</v>
      </c>
      <c r="Z6" s="115">
        <f t="shared" si="6"/>
        <v>7</v>
      </c>
      <c r="AA6" s="115">
        <f t="shared" si="7"/>
        <v>12</v>
      </c>
      <c r="AB6" s="115">
        <f>IF($AA6="n/a","",IFERROR(COUNTIF($AA$2:$AA6,"="&amp;AA6),""))</f>
        <v>1</v>
      </c>
      <c r="AC6" s="115">
        <f>COUNTIF($Z$2:Z6,"&lt;"&amp;Z6)</f>
        <v>1</v>
      </c>
      <c r="AD6" s="124">
        <f t="shared" si="8"/>
        <v>75</v>
      </c>
      <c r="AE6" s="126">
        <f t="shared" si="9"/>
        <v>65</v>
      </c>
      <c r="AG6" s="163" t="s">
        <v>22</v>
      </c>
      <c r="AH6" s="181" t="s">
        <v>74</v>
      </c>
      <c r="AI6" s="178">
        <v>1.4067361111111112E-3</v>
      </c>
    </row>
    <row r="7" spans="1:35" x14ac:dyDescent="0.2">
      <c r="A7" s="193">
        <v>50</v>
      </c>
      <c r="B7" s="1" t="s">
        <v>109</v>
      </c>
      <c r="C7" s="1" t="str">
        <f t="shared" si="0"/>
        <v>alan conrad</v>
      </c>
      <c r="D7" s="8" t="s">
        <v>41</v>
      </c>
      <c r="E7" s="19">
        <v>1.3545486111111111E-3</v>
      </c>
      <c r="F7" s="366"/>
      <c r="G7" s="8" t="s">
        <v>81</v>
      </c>
      <c r="H7" s="160" t="str">
        <f t="shared" si="1"/>
        <v/>
      </c>
      <c r="I7" s="160" t="str">
        <f t="shared" si="1"/>
        <v/>
      </c>
      <c r="J7" s="160" t="str">
        <f t="shared" si="1"/>
        <v/>
      </c>
      <c r="K7" s="160">
        <f t="shared" si="1"/>
        <v>75</v>
      </c>
      <c r="L7" s="160" t="str">
        <f t="shared" si="1"/>
        <v/>
      </c>
      <c r="M7" s="160" t="str">
        <f t="shared" si="1"/>
        <v/>
      </c>
      <c r="N7" s="160" t="str">
        <f t="shared" si="1"/>
        <v/>
      </c>
      <c r="O7" s="160" t="str">
        <f t="shared" si="1"/>
        <v/>
      </c>
      <c r="P7" s="160" t="str">
        <f t="shared" si="1"/>
        <v/>
      </c>
      <c r="Q7" s="160" t="str">
        <f t="shared" si="1"/>
        <v/>
      </c>
      <c r="R7" s="160" t="str">
        <f t="shared" si="1"/>
        <v/>
      </c>
      <c r="S7" s="160" t="str">
        <f t="shared" si="1"/>
        <v/>
      </c>
      <c r="T7" s="170" t="str">
        <f t="shared" si="1"/>
        <v/>
      </c>
      <c r="U7" s="358">
        <f t="shared" si="2"/>
        <v>75</v>
      </c>
      <c r="V7" s="193">
        <f t="shared" si="14"/>
        <v>0</v>
      </c>
      <c r="W7" s="360">
        <f t="shared" si="15"/>
        <v>112.935</v>
      </c>
      <c r="X7" s="122">
        <f t="shared" si="16"/>
        <v>4.097999999999999</v>
      </c>
      <c r="Y7" s="361">
        <f t="shared" si="13"/>
        <v>-10</v>
      </c>
      <c r="Z7" s="115">
        <f t="shared" si="6"/>
        <v>5</v>
      </c>
      <c r="AA7" s="115">
        <f t="shared" si="7"/>
        <v>10</v>
      </c>
      <c r="AB7" s="115">
        <f>IF($AA7="n/a","",IFERROR(COUNTIF($AA$2:$AA7,"="&amp;AA7),""))</f>
        <v>2</v>
      </c>
      <c r="AC7" s="115">
        <f>COUNTIF($Z$2:Z7,"&lt;"&amp;Z7)</f>
        <v>0</v>
      </c>
      <c r="AD7" s="124">
        <f t="shared" si="8"/>
        <v>75</v>
      </c>
      <c r="AE7" s="126">
        <f t="shared" si="9"/>
        <v>65</v>
      </c>
      <c r="AG7" s="164" t="s">
        <v>21</v>
      </c>
      <c r="AH7" s="182" t="s">
        <v>101</v>
      </c>
      <c r="AI7" s="327" t="s">
        <v>97</v>
      </c>
    </row>
    <row r="8" spans="1:35" x14ac:dyDescent="0.2">
      <c r="A8" s="193">
        <v>79</v>
      </c>
      <c r="B8" s="1" t="s">
        <v>110</v>
      </c>
      <c r="C8" s="1" t="str">
        <f t="shared" si="0"/>
        <v>dean hasnat</v>
      </c>
      <c r="D8" s="8" t="s">
        <v>40</v>
      </c>
      <c r="E8" s="19">
        <v>1.3554166666666664E-3</v>
      </c>
      <c r="F8" s="366"/>
      <c r="G8" s="8" t="s">
        <v>108</v>
      </c>
      <c r="H8" s="160" t="str">
        <f t="shared" si="1"/>
        <v/>
      </c>
      <c r="I8" s="160" t="str">
        <f t="shared" si="1"/>
        <v/>
      </c>
      <c r="J8" s="160" t="str">
        <f t="shared" si="1"/>
        <v/>
      </c>
      <c r="K8" s="160" t="str">
        <f t="shared" si="1"/>
        <v/>
      </c>
      <c r="L8" s="160">
        <f t="shared" si="1"/>
        <v>100</v>
      </c>
      <c r="M8" s="160" t="str">
        <f t="shared" si="1"/>
        <v/>
      </c>
      <c r="N8" s="160" t="str">
        <f t="shared" si="1"/>
        <v/>
      </c>
      <c r="O8" s="160" t="str">
        <f t="shared" si="1"/>
        <v/>
      </c>
      <c r="P8" s="160" t="str">
        <f t="shared" si="1"/>
        <v/>
      </c>
      <c r="Q8" s="160" t="str">
        <f t="shared" si="1"/>
        <v/>
      </c>
      <c r="R8" s="160" t="str">
        <f t="shared" si="1"/>
        <v/>
      </c>
      <c r="S8" s="160" t="str">
        <f t="shared" si="1"/>
        <v/>
      </c>
      <c r="T8" s="170" t="str">
        <f t="shared" si="1"/>
        <v/>
      </c>
      <c r="U8" s="358">
        <f t="shared" si="2"/>
        <v>100</v>
      </c>
      <c r="V8" s="193">
        <f t="shared" si="14"/>
        <v>0</v>
      </c>
      <c r="W8" s="360">
        <f t="shared" si="15"/>
        <v>114.663</v>
      </c>
      <c r="X8" s="122">
        <f t="shared" si="16"/>
        <v>2.444999999999979</v>
      </c>
      <c r="Y8" s="361">
        <f t="shared" si="13"/>
        <v>-10</v>
      </c>
      <c r="Z8" s="115">
        <f t="shared" si="6"/>
        <v>5</v>
      </c>
      <c r="AA8" s="115">
        <f t="shared" si="7"/>
        <v>9</v>
      </c>
      <c r="AB8" s="115">
        <f>IF($AA8="n/a","",IFERROR(COUNTIF($AA$2:$AA8,"="&amp;AA8),""))</f>
        <v>1</v>
      </c>
      <c r="AC8" s="115">
        <f>COUNTIF($Z$2:Z8,"&lt;"&amp;Z8)</f>
        <v>0</v>
      </c>
      <c r="AD8" s="124">
        <f t="shared" si="8"/>
        <v>100</v>
      </c>
      <c r="AE8" s="126">
        <f t="shared" si="9"/>
        <v>90</v>
      </c>
      <c r="AG8" s="324" t="s">
        <v>85</v>
      </c>
      <c r="AH8" s="325" t="s">
        <v>46</v>
      </c>
      <c r="AI8" s="326">
        <v>1.3765625000000002E-3</v>
      </c>
    </row>
    <row r="9" spans="1:35" x14ac:dyDescent="0.2">
      <c r="A9" s="193">
        <v>21</v>
      </c>
      <c r="B9" s="1" t="s">
        <v>111</v>
      </c>
      <c r="C9" s="1" t="str">
        <f t="shared" si="0"/>
        <v>gavin newman</v>
      </c>
      <c r="D9" s="8" t="s">
        <v>40</v>
      </c>
      <c r="E9" s="19">
        <v>1.3710532407407406E-3</v>
      </c>
      <c r="F9" s="366"/>
      <c r="G9" s="8" t="s">
        <v>81</v>
      </c>
      <c r="H9" s="160" t="str">
        <f t="shared" si="1"/>
        <v/>
      </c>
      <c r="I9" s="160" t="str">
        <f t="shared" si="1"/>
        <v/>
      </c>
      <c r="J9" s="160" t="str">
        <f t="shared" si="1"/>
        <v/>
      </c>
      <c r="K9" s="160" t="str">
        <f t="shared" si="1"/>
        <v/>
      </c>
      <c r="L9" s="160">
        <f t="shared" si="1"/>
        <v>75</v>
      </c>
      <c r="M9" s="160" t="str">
        <f t="shared" si="1"/>
        <v/>
      </c>
      <c r="N9" s="160" t="str">
        <f t="shared" si="1"/>
        <v/>
      </c>
      <c r="O9" s="160" t="str">
        <f t="shared" si="1"/>
        <v/>
      </c>
      <c r="P9" s="160" t="str">
        <f t="shared" si="1"/>
        <v/>
      </c>
      <c r="Q9" s="160" t="str">
        <f t="shared" si="1"/>
        <v/>
      </c>
      <c r="R9" s="160" t="str">
        <f t="shared" si="1"/>
        <v/>
      </c>
      <c r="S9" s="160" t="str">
        <f t="shared" si="1"/>
        <v/>
      </c>
      <c r="T9" s="170" t="str">
        <f t="shared" si="1"/>
        <v/>
      </c>
      <c r="U9" s="358">
        <f t="shared" si="2"/>
        <v>75</v>
      </c>
      <c r="V9" s="193">
        <f t="shared" si="14"/>
        <v>0</v>
      </c>
      <c r="W9" s="360">
        <f t="shared" si="15"/>
        <v>114.663</v>
      </c>
      <c r="X9" s="122">
        <f t="shared" si="16"/>
        <v>3.7959999999999923</v>
      </c>
      <c r="Y9" s="361">
        <f t="shared" si="13"/>
        <v>-10</v>
      </c>
      <c r="Z9" s="115">
        <f t="shared" si="6"/>
        <v>5</v>
      </c>
      <c r="AA9" s="115">
        <f t="shared" si="7"/>
        <v>9</v>
      </c>
      <c r="AB9" s="115">
        <f>IF($AA9="n/a","",IFERROR(COUNTIF($AA$2:$AA9,"="&amp;AA9),""))</f>
        <v>2</v>
      </c>
      <c r="AC9" s="115">
        <f>COUNTIF($Z$2:Z9,"&lt;"&amp;Z9)</f>
        <v>0</v>
      </c>
      <c r="AD9" s="124">
        <f t="shared" si="8"/>
        <v>75</v>
      </c>
      <c r="AE9" s="126">
        <f t="shared" si="9"/>
        <v>65</v>
      </c>
      <c r="AG9" s="321" t="s">
        <v>86</v>
      </c>
      <c r="AH9" s="322" t="s">
        <v>47</v>
      </c>
      <c r="AI9" s="323">
        <v>1.4270486111111109E-3</v>
      </c>
    </row>
    <row r="10" spans="1:35" x14ac:dyDescent="0.2">
      <c r="A10" s="193">
        <v>62</v>
      </c>
      <c r="B10" s="1" t="s">
        <v>112</v>
      </c>
      <c r="C10" s="1" t="str">
        <f t="shared" si="0"/>
        <v>noel heritage</v>
      </c>
      <c r="D10" s="8" t="s">
        <v>40</v>
      </c>
      <c r="E10" s="19">
        <v>1.3801736111111109E-3</v>
      </c>
      <c r="F10" s="366"/>
      <c r="G10" s="8" t="s">
        <v>108</v>
      </c>
      <c r="H10" s="160" t="str">
        <f t="shared" si="1"/>
        <v/>
      </c>
      <c r="I10" s="160" t="str">
        <f t="shared" si="1"/>
        <v/>
      </c>
      <c r="J10" s="160" t="str">
        <f t="shared" si="1"/>
        <v/>
      </c>
      <c r="K10" s="160" t="str">
        <f t="shared" si="1"/>
        <v/>
      </c>
      <c r="L10" s="160">
        <f t="shared" si="1"/>
        <v>60</v>
      </c>
      <c r="M10" s="160" t="str">
        <f t="shared" si="1"/>
        <v/>
      </c>
      <c r="N10" s="160" t="str">
        <f t="shared" si="1"/>
        <v/>
      </c>
      <c r="O10" s="160" t="str">
        <f t="shared" si="1"/>
        <v/>
      </c>
      <c r="P10" s="160" t="str">
        <f t="shared" si="1"/>
        <v/>
      </c>
      <c r="Q10" s="160" t="str">
        <f t="shared" si="1"/>
        <v/>
      </c>
      <c r="R10" s="160" t="str">
        <f t="shared" si="1"/>
        <v/>
      </c>
      <c r="S10" s="160" t="str">
        <f t="shared" si="1"/>
        <v/>
      </c>
      <c r="T10" s="170" t="str">
        <f t="shared" si="1"/>
        <v/>
      </c>
      <c r="U10" s="358">
        <f t="shared" si="2"/>
        <v>60</v>
      </c>
      <c r="V10" s="193">
        <f t="shared" si="14"/>
        <v>0</v>
      </c>
      <c r="W10" s="360">
        <f t="shared" si="15"/>
        <v>114.663</v>
      </c>
      <c r="X10" s="122">
        <f t="shared" si="16"/>
        <v>4.583999999999989</v>
      </c>
      <c r="Y10" s="361">
        <f t="shared" si="13"/>
        <v>-10</v>
      </c>
      <c r="Z10" s="115">
        <f t="shared" si="6"/>
        <v>5</v>
      </c>
      <c r="AA10" s="115">
        <f t="shared" si="7"/>
        <v>9</v>
      </c>
      <c r="AB10" s="115">
        <f>IF($AA10="n/a","",IFERROR(COUNTIF($AA$2:$AA10,"="&amp;AA10),""))</f>
        <v>3</v>
      </c>
      <c r="AC10" s="115">
        <f>COUNTIF($Z$2:Z10,"&lt;"&amp;Z10)</f>
        <v>0</v>
      </c>
      <c r="AD10" s="124">
        <f t="shared" si="8"/>
        <v>60</v>
      </c>
      <c r="AE10" s="126">
        <f t="shared" si="9"/>
        <v>50</v>
      </c>
      <c r="AG10" s="165" t="s">
        <v>40</v>
      </c>
      <c r="AH10" s="183" t="s">
        <v>73</v>
      </c>
      <c r="AI10" s="214" t="s">
        <v>79</v>
      </c>
    </row>
    <row r="11" spans="1:35" x14ac:dyDescent="0.2">
      <c r="A11" s="193">
        <v>10</v>
      </c>
      <c r="B11" s="1" t="s">
        <v>113</v>
      </c>
      <c r="C11" s="1" t="str">
        <f t="shared" si="0"/>
        <v>hung do</v>
      </c>
      <c r="D11" s="8" t="s">
        <v>85</v>
      </c>
      <c r="E11" s="19">
        <v>1.3946412037037037E-3</v>
      </c>
      <c r="F11" s="366"/>
      <c r="G11" s="8" t="s">
        <v>81</v>
      </c>
      <c r="H11" s="160" t="str">
        <f t="shared" si="1"/>
        <v/>
      </c>
      <c r="I11" s="160" t="str">
        <f t="shared" si="1"/>
        <v/>
      </c>
      <c r="J11" s="160" t="str">
        <f t="shared" si="1"/>
        <v/>
      </c>
      <c r="K11" s="160" t="str">
        <f t="shared" si="1"/>
        <v/>
      </c>
      <c r="L11" s="160" t="str">
        <f t="shared" si="1"/>
        <v/>
      </c>
      <c r="M11" s="160" t="str">
        <f t="shared" si="1"/>
        <v/>
      </c>
      <c r="N11" s="160">
        <f t="shared" si="1"/>
        <v>100</v>
      </c>
      <c r="O11" s="160" t="str">
        <f t="shared" si="1"/>
        <v/>
      </c>
      <c r="P11" s="160" t="str">
        <f t="shared" si="1"/>
        <v/>
      </c>
      <c r="Q11" s="160" t="str">
        <f t="shared" si="1"/>
        <v/>
      </c>
      <c r="R11" s="160" t="str">
        <f t="shared" si="1"/>
        <v/>
      </c>
      <c r="S11" s="160" t="str">
        <f t="shared" si="1"/>
        <v/>
      </c>
      <c r="T11" s="170" t="str">
        <f t="shared" si="1"/>
        <v/>
      </c>
      <c r="U11" s="358">
        <f t="shared" si="2"/>
        <v>100</v>
      </c>
      <c r="V11" s="193">
        <f t="shared" si="14"/>
        <v>0</v>
      </c>
      <c r="W11" s="360">
        <f t="shared" si="15"/>
        <v>118.93500000000002</v>
      </c>
      <c r="X11" s="122">
        <f t="shared" si="16"/>
        <v>1.5619999999999834</v>
      </c>
      <c r="Y11" s="361">
        <f t="shared" si="13"/>
        <v>-5</v>
      </c>
      <c r="Z11" s="115">
        <f t="shared" si="6"/>
        <v>4</v>
      </c>
      <c r="AA11" s="115">
        <f t="shared" si="7"/>
        <v>7</v>
      </c>
      <c r="AB11" s="115">
        <f>IF($AA11="n/a","",IFERROR(COUNTIF($AA$2:$AA11,"="&amp;AA11),""))</f>
        <v>1</v>
      </c>
      <c r="AC11" s="115">
        <f>COUNTIF($Z$2:Z11,"&lt;"&amp;Z11)</f>
        <v>0</v>
      </c>
      <c r="AD11" s="124">
        <f t="shared" si="8"/>
        <v>100</v>
      </c>
      <c r="AE11" s="126">
        <f t="shared" si="9"/>
        <v>95</v>
      </c>
      <c r="AG11" s="166" t="s">
        <v>41</v>
      </c>
      <c r="AH11" s="184" t="s">
        <v>82</v>
      </c>
      <c r="AI11" s="213">
        <v>1.3071180555555555E-3</v>
      </c>
    </row>
    <row r="12" spans="1:35" x14ac:dyDescent="0.2">
      <c r="A12" s="193">
        <v>68</v>
      </c>
      <c r="B12" s="1" t="s">
        <v>114</v>
      </c>
      <c r="C12" s="1" t="str">
        <f t="shared" si="0"/>
        <v>craig girvan</v>
      </c>
      <c r="D12" s="8" t="s">
        <v>85</v>
      </c>
      <c r="E12" s="19">
        <v>1.4309837962962963E-3</v>
      </c>
      <c r="F12" s="366"/>
      <c r="G12" s="8" t="s">
        <v>108</v>
      </c>
      <c r="H12" s="160" t="str">
        <f t="shared" ref="H12:T21" si="17">IF($D12=H$1,$U12,"")</f>
        <v/>
      </c>
      <c r="I12" s="160" t="str">
        <f t="shared" si="17"/>
        <v/>
      </c>
      <c r="J12" s="160" t="str">
        <f t="shared" si="17"/>
        <v/>
      </c>
      <c r="K12" s="160" t="str">
        <f t="shared" si="17"/>
        <v/>
      </c>
      <c r="L12" s="160" t="str">
        <f t="shared" si="17"/>
        <v/>
      </c>
      <c r="M12" s="160" t="str">
        <f t="shared" si="17"/>
        <v/>
      </c>
      <c r="N12" s="160">
        <f t="shared" si="17"/>
        <v>75</v>
      </c>
      <c r="O12" s="160" t="str">
        <f t="shared" si="17"/>
        <v/>
      </c>
      <c r="P12" s="160" t="str">
        <f t="shared" si="17"/>
        <v/>
      </c>
      <c r="Q12" s="160" t="str">
        <f t="shared" si="17"/>
        <v/>
      </c>
      <c r="R12" s="160" t="str">
        <f t="shared" si="17"/>
        <v/>
      </c>
      <c r="S12" s="160" t="str">
        <f t="shared" si="17"/>
        <v/>
      </c>
      <c r="T12" s="170" t="str">
        <f t="shared" si="17"/>
        <v/>
      </c>
      <c r="U12" s="358">
        <f t="shared" si="2"/>
        <v>75</v>
      </c>
      <c r="V12" s="193">
        <f t="shared" si="14"/>
        <v>0</v>
      </c>
      <c r="W12" s="360">
        <f t="shared" si="15"/>
        <v>118.93500000000002</v>
      </c>
      <c r="X12" s="122">
        <f t="shared" si="16"/>
        <v>4.701999999999984</v>
      </c>
      <c r="Y12" s="361">
        <f t="shared" si="13"/>
        <v>-10</v>
      </c>
      <c r="Z12" s="115">
        <f t="shared" si="6"/>
        <v>4</v>
      </c>
      <c r="AA12" s="115">
        <f t="shared" si="7"/>
        <v>7</v>
      </c>
      <c r="AB12" s="115">
        <f>IF($AA12="n/a","",IFERROR(COUNTIF($AA$2:$AA12,"="&amp;AA12),""))</f>
        <v>2</v>
      </c>
      <c r="AC12" s="115">
        <f>COUNTIF($Z$2:Z12,"&lt;"&amp;Z12)</f>
        <v>0</v>
      </c>
      <c r="AD12" s="124">
        <f t="shared" si="8"/>
        <v>75</v>
      </c>
      <c r="AE12" s="126">
        <f t="shared" si="9"/>
        <v>65</v>
      </c>
      <c r="AG12" s="167" t="s">
        <v>16</v>
      </c>
      <c r="AH12" s="185" t="s">
        <v>66</v>
      </c>
      <c r="AI12" s="179">
        <v>1.2738888888888889E-3</v>
      </c>
    </row>
    <row r="13" spans="1:35" x14ac:dyDescent="0.2">
      <c r="A13" s="193">
        <v>141</v>
      </c>
      <c r="B13" s="1" t="s">
        <v>115</v>
      </c>
      <c r="C13" s="1" t="str">
        <f t="shared" si="0"/>
        <v>max lloyd</v>
      </c>
      <c r="D13" s="8" t="s">
        <v>40</v>
      </c>
      <c r="E13" s="19">
        <v>1.4313194444444445E-3</v>
      </c>
      <c r="F13" s="366"/>
      <c r="G13" s="8" t="s">
        <v>108</v>
      </c>
      <c r="H13" s="160" t="str">
        <f t="shared" si="17"/>
        <v/>
      </c>
      <c r="I13" s="160" t="str">
        <f t="shared" si="17"/>
        <v/>
      </c>
      <c r="J13" s="160" t="str">
        <f t="shared" si="17"/>
        <v/>
      </c>
      <c r="K13" s="160" t="str">
        <f t="shared" si="17"/>
        <v/>
      </c>
      <c r="L13" s="160">
        <f t="shared" si="17"/>
        <v>45</v>
      </c>
      <c r="M13" s="160" t="str">
        <f t="shared" si="17"/>
        <v/>
      </c>
      <c r="N13" s="160" t="str">
        <f t="shared" si="17"/>
        <v/>
      </c>
      <c r="O13" s="160" t="str">
        <f t="shared" si="17"/>
        <v/>
      </c>
      <c r="P13" s="160" t="str">
        <f t="shared" si="17"/>
        <v/>
      </c>
      <c r="Q13" s="160" t="str">
        <f t="shared" si="17"/>
        <v/>
      </c>
      <c r="R13" s="160" t="str">
        <f t="shared" si="17"/>
        <v/>
      </c>
      <c r="S13" s="160" t="str">
        <f t="shared" si="17"/>
        <v/>
      </c>
      <c r="T13" s="170" t="str">
        <f t="shared" si="17"/>
        <v/>
      </c>
      <c r="U13" s="358">
        <f t="shared" si="2"/>
        <v>45</v>
      </c>
      <c r="V13" s="193">
        <f t="shared" si="14"/>
        <v>-30</v>
      </c>
      <c r="W13" s="360">
        <f t="shared" si="15"/>
        <v>114.663</v>
      </c>
      <c r="X13" s="122">
        <f t="shared" si="16"/>
        <v>9.0030000000000001</v>
      </c>
      <c r="Y13" s="361">
        <f t="shared" si="13"/>
        <v>-10</v>
      </c>
      <c r="Z13" s="115">
        <f t="shared" si="6"/>
        <v>5</v>
      </c>
      <c r="AA13" s="115">
        <f t="shared" si="7"/>
        <v>9</v>
      </c>
      <c r="AB13" s="115">
        <f>IF($AA13="n/a","",IFERROR(COUNTIF($AA$2:$AA13,"="&amp;AA13),""))</f>
        <v>4</v>
      </c>
      <c r="AC13" s="115">
        <f>COUNTIF($Z$2:Z13,"&lt;"&amp;Z13)</f>
        <v>2</v>
      </c>
      <c r="AD13" s="124">
        <f t="shared" si="8"/>
        <v>15</v>
      </c>
      <c r="AE13" s="126">
        <f t="shared" si="9"/>
        <v>5</v>
      </c>
      <c r="AG13" s="168" t="s">
        <v>13</v>
      </c>
      <c r="AH13" s="186" t="s">
        <v>49</v>
      </c>
      <c r="AI13" s="180">
        <v>1.2727662037037037E-3</v>
      </c>
    </row>
    <row r="14" spans="1:35" ht="13.5" thickBot="1" x14ac:dyDescent="0.25">
      <c r="A14" s="193">
        <v>205</v>
      </c>
      <c r="B14" s="1" t="s">
        <v>116</v>
      </c>
      <c r="C14" s="1" t="str">
        <f t="shared" si="0"/>
        <v>john reid</v>
      </c>
      <c r="D14" s="8" t="s">
        <v>80</v>
      </c>
      <c r="E14" s="19">
        <v>1.445833333333333E-3</v>
      </c>
      <c r="F14" s="366"/>
      <c r="G14" s="8" t="s">
        <v>81</v>
      </c>
      <c r="H14" s="160" t="str">
        <f t="shared" si="17"/>
        <v/>
      </c>
      <c r="I14" s="160" t="str">
        <f t="shared" si="17"/>
        <v/>
      </c>
      <c r="J14" s="160" t="str">
        <f t="shared" si="17"/>
        <v/>
      </c>
      <c r="K14" s="160" t="str">
        <f t="shared" si="17"/>
        <v/>
      </c>
      <c r="L14" s="160" t="str">
        <f t="shared" si="17"/>
        <v/>
      </c>
      <c r="M14" s="160" t="str">
        <f t="shared" si="17"/>
        <v/>
      </c>
      <c r="N14" s="160" t="str">
        <f t="shared" si="17"/>
        <v/>
      </c>
      <c r="O14" s="160" t="str">
        <f t="shared" si="17"/>
        <v/>
      </c>
      <c r="P14" s="160" t="str">
        <f t="shared" si="17"/>
        <v/>
      </c>
      <c r="Q14" s="160" t="str">
        <f t="shared" si="17"/>
        <v/>
      </c>
      <c r="R14" s="160" t="str">
        <f t="shared" si="17"/>
        <v/>
      </c>
      <c r="S14" s="160" t="str">
        <f t="shared" si="17"/>
        <v/>
      </c>
      <c r="T14" s="170" t="str">
        <f t="shared" si="17"/>
        <v/>
      </c>
      <c r="U14" s="358">
        <f t="shared" si="2"/>
        <v>0</v>
      </c>
      <c r="V14" s="193">
        <f t="shared" si="14"/>
        <v>0</v>
      </c>
      <c r="W14" s="360" t="str">
        <f t="shared" si="15"/>
        <v/>
      </c>
      <c r="X14" s="122" t="str">
        <f t="shared" si="16"/>
        <v/>
      </c>
      <c r="Y14" s="361">
        <f t="shared" si="13"/>
        <v>0</v>
      </c>
      <c r="Z14" s="115" t="str">
        <f t="shared" si="6"/>
        <v>n/a</v>
      </c>
      <c r="AA14" s="115" t="str">
        <f t="shared" si="7"/>
        <v>n/a</v>
      </c>
      <c r="AB14" s="115" t="str">
        <f>IF($AA14="n/a","",IFERROR(COUNTIF($AA$2:$AA14,"="&amp;AA14),""))</f>
        <v/>
      </c>
      <c r="AC14" s="115">
        <f>COUNTIF($Z$2:Z14,"&lt;"&amp;Z14)</f>
        <v>0</v>
      </c>
      <c r="AD14" s="124">
        <f t="shared" si="8"/>
        <v>0</v>
      </c>
      <c r="AE14" s="126">
        <f t="shared" si="9"/>
        <v>0</v>
      </c>
      <c r="AG14" s="169" t="s">
        <v>14</v>
      </c>
      <c r="AH14" s="187" t="s">
        <v>72</v>
      </c>
      <c r="AI14" s="188">
        <v>1.1795949074074074E-3</v>
      </c>
    </row>
    <row r="15" spans="1:35" x14ac:dyDescent="0.2">
      <c r="A15" s="193">
        <v>119</v>
      </c>
      <c r="B15" s="1" t="s">
        <v>117</v>
      </c>
      <c r="C15" s="1" t="str">
        <f t="shared" si="0"/>
        <v>peter dannock</v>
      </c>
      <c r="D15" s="8" t="s">
        <v>21</v>
      </c>
      <c r="E15" s="19">
        <v>1.4493518518518518E-3</v>
      </c>
      <c r="F15" s="366"/>
      <c r="G15" s="8" t="s">
        <v>81</v>
      </c>
      <c r="H15" s="160" t="str">
        <f t="shared" si="17"/>
        <v/>
      </c>
      <c r="I15" s="160" t="str">
        <f t="shared" si="17"/>
        <v/>
      </c>
      <c r="J15" s="160" t="str">
        <f t="shared" si="17"/>
        <v/>
      </c>
      <c r="K15" s="160" t="str">
        <f t="shared" si="17"/>
        <v/>
      </c>
      <c r="L15" s="160" t="str">
        <f t="shared" si="17"/>
        <v/>
      </c>
      <c r="M15" s="160" t="str">
        <f t="shared" si="17"/>
        <v/>
      </c>
      <c r="N15" s="160" t="str">
        <f t="shared" si="17"/>
        <v/>
      </c>
      <c r="O15" s="160" t="str">
        <f t="shared" si="17"/>
        <v/>
      </c>
      <c r="P15" s="160" t="str">
        <f t="shared" si="17"/>
        <v/>
      </c>
      <c r="Q15" s="160">
        <f t="shared" si="17"/>
        <v>100</v>
      </c>
      <c r="R15" s="160" t="str">
        <f t="shared" si="17"/>
        <v/>
      </c>
      <c r="S15" s="160" t="str">
        <f t="shared" si="17"/>
        <v/>
      </c>
      <c r="T15" s="170" t="str">
        <f t="shared" si="17"/>
        <v/>
      </c>
      <c r="U15" s="358">
        <f t="shared" si="2"/>
        <v>100</v>
      </c>
      <c r="V15" s="193">
        <f t="shared" si="14"/>
        <v>0</v>
      </c>
      <c r="W15" s="360">
        <f t="shared" si="15"/>
        <v>120.52999999999999</v>
      </c>
      <c r="X15" s="122">
        <f t="shared" si="16"/>
        <v>4.6940000000000168</v>
      </c>
      <c r="Y15" s="361">
        <f t="shared" si="13"/>
        <v>-10</v>
      </c>
      <c r="Z15" s="115">
        <f t="shared" si="6"/>
        <v>2</v>
      </c>
      <c r="AA15" s="115">
        <f t="shared" si="7"/>
        <v>4</v>
      </c>
      <c r="AB15" s="115">
        <f>IF($AA15="n/a","",IFERROR(COUNTIF($AA$2:$AA15,"="&amp;AA15),""))</f>
        <v>1</v>
      </c>
      <c r="AC15" s="115">
        <f>COUNTIF($Z$2:Z15,"&lt;"&amp;Z15)</f>
        <v>0</v>
      </c>
      <c r="AD15" s="124">
        <f t="shared" si="8"/>
        <v>100</v>
      </c>
      <c r="AE15" s="126">
        <f t="shared" si="9"/>
        <v>90</v>
      </c>
    </row>
    <row r="16" spans="1:35" x14ac:dyDescent="0.2">
      <c r="A16" s="193">
        <v>77</v>
      </c>
      <c r="B16" s="1" t="s">
        <v>118</v>
      </c>
      <c r="C16" s="1" t="str">
        <f t="shared" si="0"/>
        <v>simeon ouzas</v>
      </c>
      <c r="D16" s="8" t="s">
        <v>5</v>
      </c>
      <c r="E16" s="19">
        <v>1.4523495370370369E-3</v>
      </c>
      <c r="F16" s="366"/>
      <c r="G16" s="8" t="s">
        <v>81</v>
      </c>
      <c r="H16" s="160" t="str">
        <f t="shared" si="17"/>
        <v/>
      </c>
      <c r="I16" s="160" t="str">
        <f t="shared" si="17"/>
        <v/>
      </c>
      <c r="J16" s="160" t="str">
        <f t="shared" si="17"/>
        <v/>
      </c>
      <c r="K16" s="160" t="str">
        <f t="shared" si="17"/>
        <v/>
      </c>
      <c r="L16" s="160" t="str">
        <f t="shared" si="17"/>
        <v/>
      </c>
      <c r="M16" s="160" t="str">
        <f t="shared" si="17"/>
        <v/>
      </c>
      <c r="N16" s="160" t="str">
        <f t="shared" si="17"/>
        <v/>
      </c>
      <c r="O16" s="160" t="str">
        <f t="shared" si="17"/>
        <v/>
      </c>
      <c r="P16" s="160" t="str">
        <f t="shared" si="17"/>
        <v/>
      </c>
      <c r="Q16" s="160" t="str">
        <f t="shared" si="17"/>
        <v/>
      </c>
      <c r="R16" s="160" t="str">
        <f t="shared" si="17"/>
        <v/>
      </c>
      <c r="S16" s="160">
        <f t="shared" si="17"/>
        <v>100</v>
      </c>
      <c r="T16" s="170" t="str">
        <f t="shared" si="17"/>
        <v/>
      </c>
      <c r="U16" s="358">
        <f t="shared" si="2"/>
        <v>100</v>
      </c>
      <c r="V16" s="193">
        <f t="shared" si="14"/>
        <v>0</v>
      </c>
      <c r="W16" s="360">
        <f t="shared" si="15"/>
        <v>122.71800000000002</v>
      </c>
      <c r="X16" s="122">
        <f t="shared" si="16"/>
        <v>2.7649999999999721</v>
      </c>
      <c r="Y16" s="361">
        <f t="shared" si="13"/>
        <v>-10</v>
      </c>
      <c r="Z16" s="115">
        <f t="shared" si="6"/>
        <v>1</v>
      </c>
      <c r="AA16" s="115">
        <f t="shared" si="7"/>
        <v>2</v>
      </c>
      <c r="AB16" s="115">
        <f>IF($AA16="n/a","",IFERROR(COUNTIF($AA$2:$AA16,"="&amp;AA16),""))</f>
        <v>1</v>
      </c>
      <c r="AC16" s="115">
        <f>COUNTIF($Z$2:Z16,"&lt;"&amp;Z16)</f>
        <v>0</v>
      </c>
      <c r="AD16" s="124">
        <f t="shared" si="8"/>
        <v>100</v>
      </c>
      <c r="AE16" s="126">
        <f t="shared" si="9"/>
        <v>90</v>
      </c>
    </row>
    <row r="17" spans="1:31" x14ac:dyDescent="0.2">
      <c r="A17" s="193">
        <v>36</v>
      </c>
      <c r="B17" s="1" t="s">
        <v>119</v>
      </c>
      <c r="C17" s="1" t="str">
        <f t="shared" si="0"/>
        <v>ken cauchi</v>
      </c>
      <c r="D17" s="8" t="s">
        <v>80</v>
      </c>
      <c r="E17" s="19">
        <v>1.4644328703703703E-3</v>
      </c>
      <c r="F17" s="366"/>
      <c r="G17" s="8" t="s">
        <v>81</v>
      </c>
      <c r="H17" s="160" t="str">
        <f t="shared" si="17"/>
        <v/>
      </c>
      <c r="I17" s="160" t="str">
        <f t="shared" si="17"/>
        <v/>
      </c>
      <c r="J17" s="160" t="str">
        <f t="shared" si="17"/>
        <v/>
      </c>
      <c r="K17" s="160" t="str">
        <f t="shared" si="17"/>
        <v/>
      </c>
      <c r="L17" s="160" t="str">
        <f t="shared" si="17"/>
        <v/>
      </c>
      <c r="M17" s="160" t="str">
        <f t="shared" si="17"/>
        <v/>
      </c>
      <c r="N17" s="160" t="str">
        <f t="shared" si="17"/>
        <v/>
      </c>
      <c r="O17" s="160" t="str">
        <f t="shared" si="17"/>
        <v/>
      </c>
      <c r="P17" s="160" t="str">
        <f t="shared" si="17"/>
        <v/>
      </c>
      <c r="Q17" s="160" t="str">
        <f t="shared" si="17"/>
        <v/>
      </c>
      <c r="R17" s="160" t="str">
        <f t="shared" si="17"/>
        <v/>
      </c>
      <c r="S17" s="160" t="str">
        <f t="shared" si="17"/>
        <v/>
      </c>
      <c r="T17" s="170" t="str">
        <f t="shared" si="17"/>
        <v/>
      </c>
      <c r="U17" s="358">
        <f t="shared" si="2"/>
        <v>0</v>
      </c>
      <c r="V17" s="193">
        <f t="shared" si="14"/>
        <v>0</v>
      </c>
      <c r="W17" s="360" t="str">
        <f t="shared" si="15"/>
        <v/>
      </c>
      <c r="X17" s="122" t="str">
        <f t="shared" si="16"/>
        <v/>
      </c>
      <c r="Y17" s="361">
        <f t="shared" si="13"/>
        <v>0</v>
      </c>
      <c r="Z17" s="115" t="str">
        <f t="shared" si="6"/>
        <v>n/a</v>
      </c>
      <c r="AA17" s="115" t="str">
        <f t="shared" si="7"/>
        <v>n/a</v>
      </c>
      <c r="AB17" s="115" t="str">
        <f>IF($AA17="n/a","",IFERROR(COUNTIF($AA$2:$AA17,"="&amp;AA17),""))</f>
        <v/>
      </c>
      <c r="AC17" s="115">
        <f>COUNTIF($Z$2:Z17,"&lt;"&amp;Z17)</f>
        <v>0</v>
      </c>
      <c r="AD17" s="124">
        <f t="shared" si="8"/>
        <v>0</v>
      </c>
      <c r="AE17" s="126">
        <f t="shared" si="9"/>
        <v>0</v>
      </c>
    </row>
    <row r="18" spans="1:31" x14ac:dyDescent="0.2">
      <c r="A18" s="193">
        <v>37</v>
      </c>
      <c r="B18" s="1" t="s">
        <v>120</v>
      </c>
      <c r="C18" s="1" t="str">
        <f t="shared" si="0"/>
        <v>daniel marris</v>
      </c>
      <c r="D18" s="8" t="s">
        <v>80</v>
      </c>
      <c r="E18" s="19">
        <v>1.4894560185185186E-3</v>
      </c>
      <c r="F18" s="366"/>
      <c r="G18" s="8" t="s">
        <v>84</v>
      </c>
      <c r="H18" s="160" t="str">
        <f t="shared" si="17"/>
        <v/>
      </c>
      <c r="I18" s="160" t="str">
        <f t="shared" si="17"/>
        <v/>
      </c>
      <c r="J18" s="160" t="str">
        <f t="shared" si="17"/>
        <v/>
      </c>
      <c r="K18" s="160" t="str">
        <f t="shared" si="17"/>
        <v/>
      </c>
      <c r="L18" s="160" t="str">
        <f t="shared" si="17"/>
        <v/>
      </c>
      <c r="M18" s="160" t="str">
        <f t="shared" si="17"/>
        <v/>
      </c>
      <c r="N18" s="160" t="str">
        <f t="shared" si="17"/>
        <v/>
      </c>
      <c r="O18" s="160" t="str">
        <f t="shared" si="17"/>
        <v/>
      </c>
      <c r="P18" s="160" t="str">
        <f t="shared" si="17"/>
        <v/>
      </c>
      <c r="Q18" s="160" t="str">
        <f t="shared" si="17"/>
        <v/>
      </c>
      <c r="R18" s="160" t="str">
        <f t="shared" si="17"/>
        <v/>
      </c>
      <c r="S18" s="160" t="str">
        <f t="shared" si="17"/>
        <v/>
      </c>
      <c r="T18" s="170" t="str">
        <f t="shared" si="17"/>
        <v/>
      </c>
      <c r="U18" s="358">
        <f t="shared" si="2"/>
        <v>0</v>
      </c>
      <c r="V18" s="193">
        <f t="shared" si="14"/>
        <v>0</v>
      </c>
      <c r="W18" s="360" t="str">
        <f t="shared" si="15"/>
        <v/>
      </c>
      <c r="X18" s="122" t="str">
        <f t="shared" si="16"/>
        <v/>
      </c>
      <c r="Y18" s="361">
        <f t="shared" si="13"/>
        <v>0</v>
      </c>
      <c r="Z18" s="115" t="str">
        <f t="shared" si="6"/>
        <v>n/a</v>
      </c>
      <c r="AA18" s="115" t="str">
        <f t="shared" si="7"/>
        <v>n/a</v>
      </c>
      <c r="AB18" s="115" t="str">
        <f>IF($AA18="n/a","",IFERROR(COUNTIF($AA$2:$AA18,"="&amp;AA18),""))</f>
        <v/>
      </c>
      <c r="AC18" s="115">
        <f>COUNTIF($Z$2:Z18,"&lt;"&amp;Z18)</f>
        <v>0</v>
      </c>
      <c r="AD18" s="124">
        <f t="shared" si="8"/>
        <v>0</v>
      </c>
      <c r="AE18" s="126">
        <f t="shared" si="9"/>
        <v>0</v>
      </c>
    </row>
    <row r="19" spans="1:31" x14ac:dyDescent="0.2">
      <c r="A19" s="193">
        <v>341</v>
      </c>
      <c r="B19" s="1" t="s">
        <v>121</v>
      </c>
      <c r="C19" s="1" t="str">
        <f t="shared" si="0"/>
        <v>travis nott</v>
      </c>
      <c r="D19" s="8" t="s">
        <v>41</v>
      </c>
      <c r="E19" s="19">
        <v>1.5265972222222224E-3</v>
      </c>
      <c r="F19" s="366"/>
      <c r="G19" s="8" t="s">
        <v>81</v>
      </c>
      <c r="H19" s="160" t="str">
        <f t="shared" si="17"/>
        <v/>
      </c>
      <c r="I19" s="160" t="str">
        <f t="shared" si="17"/>
        <v/>
      </c>
      <c r="J19" s="160" t="str">
        <f t="shared" si="17"/>
        <v/>
      </c>
      <c r="K19" s="160">
        <f t="shared" si="17"/>
        <v>60</v>
      </c>
      <c r="L19" s="160" t="str">
        <f t="shared" si="17"/>
        <v/>
      </c>
      <c r="M19" s="160" t="str">
        <f t="shared" si="17"/>
        <v/>
      </c>
      <c r="N19" s="160" t="str">
        <f t="shared" si="17"/>
        <v/>
      </c>
      <c r="O19" s="160" t="str">
        <f t="shared" si="17"/>
        <v/>
      </c>
      <c r="P19" s="160" t="str">
        <f t="shared" si="17"/>
        <v/>
      </c>
      <c r="Q19" s="160" t="str">
        <f t="shared" si="17"/>
        <v/>
      </c>
      <c r="R19" s="160" t="str">
        <f t="shared" si="17"/>
        <v/>
      </c>
      <c r="S19" s="160" t="str">
        <f t="shared" si="17"/>
        <v/>
      </c>
      <c r="T19" s="170" t="str">
        <f t="shared" si="17"/>
        <v/>
      </c>
      <c r="U19" s="358">
        <f t="shared" si="2"/>
        <v>60</v>
      </c>
      <c r="V19" s="193">
        <f t="shared" si="14"/>
        <v>-45</v>
      </c>
      <c r="W19" s="360">
        <f t="shared" si="15"/>
        <v>112.935</v>
      </c>
      <c r="X19" s="122">
        <f t="shared" si="16"/>
        <v>18.963000000000022</v>
      </c>
      <c r="Y19" s="361">
        <f t="shared" si="13"/>
        <v>-10</v>
      </c>
      <c r="Z19" s="115">
        <f t="shared" si="6"/>
        <v>5</v>
      </c>
      <c r="AA19" s="115">
        <f t="shared" si="7"/>
        <v>10</v>
      </c>
      <c r="AB19" s="115">
        <f>IF($AA19="n/a","",IFERROR(COUNTIF($AA$2:$AA19,"="&amp;AA19),""))</f>
        <v>3</v>
      </c>
      <c r="AC19" s="115">
        <f>COUNTIF($Z$2:Z19,"&lt;"&amp;Z19)</f>
        <v>4</v>
      </c>
      <c r="AD19" s="124">
        <f t="shared" si="8"/>
        <v>15</v>
      </c>
      <c r="AE19" s="126">
        <f t="shared" si="9"/>
        <v>5</v>
      </c>
    </row>
    <row r="20" spans="1:31" x14ac:dyDescent="0.2">
      <c r="A20" s="193">
        <v>45</v>
      </c>
      <c r="B20" s="1" t="s">
        <v>122</v>
      </c>
      <c r="C20" s="1" t="str">
        <f t="shared" si="0"/>
        <v>mark marris</v>
      </c>
      <c r="D20" s="8" t="s">
        <v>80</v>
      </c>
      <c r="E20" s="19">
        <v>1.5343287037037035E-3</v>
      </c>
      <c r="F20" s="366"/>
      <c r="G20" s="8" t="s">
        <v>81</v>
      </c>
      <c r="H20" s="160" t="str">
        <f t="shared" si="17"/>
        <v/>
      </c>
      <c r="I20" s="160" t="str">
        <f t="shared" si="17"/>
        <v/>
      </c>
      <c r="J20" s="160" t="str">
        <f t="shared" si="17"/>
        <v/>
      </c>
      <c r="K20" s="160" t="str">
        <f t="shared" si="17"/>
        <v/>
      </c>
      <c r="L20" s="160" t="str">
        <f t="shared" si="17"/>
        <v/>
      </c>
      <c r="M20" s="160" t="str">
        <f t="shared" si="17"/>
        <v/>
      </c>
      <c r="N20" s="160" t="str">
        <f t="shared" si="17"/>
        <v/>
      </c>
      <c r="O20" s="160" t="str">
        <f t="shared" si="17"/>
        <v/>
      </c>
      <c r="P20" s="160" t="str">
        <f t="shared" si="17"/>
        <v/>
      </c>
      <c r="Q20" s="160" t="str">
        <f t="shared" si="17"/>
        <v/>
      </c>
      <c r="R20" s="160" t="str">
        <f t="shared" si="17"/>
        <v/>
      </c>
      <c r="S20" s="160" t="str">
        <f t="shared" si="17"/>
        <v/>
      </c>
      <c r="T20" s="170" t="str">
        <f t="shared" si="17"/>
        <v/>
      </c>
      <c r="U20" s="358">
        <f t="shared" si="2"/>
        <v>0</v>
      </c>
      <c r="V20" s="193">
        <f t="shared" si="14"/>
        <v>0</v>
      </c>
      <c r="W20" s="360" t="str">
        <f t="shared" si="15"/>
        <v/>
      </c>
      <c r="X20" s="122" t="str">
        <f t="shared" si="16"/>
        <v/>
      </c>
      <c r="Y20" s="361">
        <f t="shared" si="13"/>
        <v>0</v>
      </c>
      <c r="Z20" s="115" t="str">
        <f t="shared" si="6"/>
        <v>n/a</v>
      </c>
      <c r="AA20" s="115" t="str">
        <f t="shared" si="7"/>
        <v>n/a</v>
      </c>
      <c r="AB20" s="115" t="str">
        <f>IF($AA20="n/a","",IFERROR(COUNTIF($AA$2:$AA20,"="&amp;AA20),""))</f>
        <v/>
      </c>
      <c r="AC20" s="115">
        <f>COUNTIF($Z$2:Z20,"&lt;"&amp;Z20)</f>
        <v>0</v>
      </c>
      <c r="AD20" s="124">
        <f t="shared" si="8"/>
        <v>0</v>
      </c>
      <c r="AE20" s="126">
        <f t="shared" si="9"/>
        <v>0</v>
      </c>
    </row>
    <row r="21" spans="1:31" x14ac:dyDescent="0.2">
      <c r="A21" s="193">
        <v>173</v>
      </c>
      <c r="B21" s="1" t="s">
        <v>123</v>
      </c>
      <c r="C21" s="1" t="str">
        <f t="shared" si="0"/>
        <v>sam hurst</v>
      </c>
      <c r="D21" s="8" t="s">
        <v>5</v>
      </c>
      <c r="E21" s="19">
        <v>1.6658564814814815E-3</v>
      </c>
      <c r="F21" s="366"/>
      <c r="G21" s="8" t="s">
        <v>84</v>
      </c>
      <c r="H21" s="160" t="str">
        <f t="shared" si="17"/>
        <v/>
      </c>
      <c r="I21" s="160" t="str">
        <f t="shared" si="17"/>
        <v/>
      </c>
      <c r="J21" s="160" t="str">
        <f t="shared" si="17"/>
        <v/>
      </c>
      <c r="K21" s="160" t="str">
        <f t="shared" si="17"/>
        <v/>
      </c>
      <c r="L21" s="160" t="str">
        <f t="shared" si="17"/>
        <v/>
      </c>
      <c r="M21" s="160" t="str">
        <f t="shared" si="17"/>
        <v/>
      </c>
      <c r="N21" s="160" t="str">
        <f t="shared" si="17"/>
        <v/>
      </c>
      <c r="O21" s="160" t="str">
        <f t="shared" si="17"/>
        <v/>
      </c>
      <c r="P21" s="160" t="str">
        <f t="shared" si="17"/>
        <v/>
      </c>
      <c r="Q21" s="160" t="str">
        <f t="shared" si="17"/>
        <v/>
      </c>
      <c r="R21" s="160" t="str">
        <f t="shared" si="17"/>
        <v/>
      </c>
      <c r="S21" s="160">
        <f t="shared" si="17"/>
        <v>75</v>
      </c>
      <c r="T21" s="170" t="str">
        <f t="shared" si="17"/>
        <v/>
      </c>
      <c r="U21" s="358">
        <f t="shared" si="2"/>
        <v>75</v>
      </c>
      <c r="V21" s="193">
        <f t="shared" si="14"/>
        <v>0</v>
      </c>
      <c r="W21" s="360">
        <f t="shared" si="15"/>
        <v>122.71800000000002</v>
      </c>
      <c r="X21" s="122">
        <f t="shared" si="16"/>
        <v>21.211999999999989</v>
      </c>
      <c r="Y21" s="361">
        <f t="shared" si="13"/>
        <v>-10</v>
      </c>
      <c r="Z21" s="115">
        <f t="shared" si="6"/>
        <v>1</v>
      </c>
      <c r="AA21" s="115">
        <f t="shared" si="7"/>
        <v>2</v>
      </c>
      <c r="AB21" s="115">
        <f>IF($AA21="n/a","",IFERROR(COUNTIF($AA$2:$AA21,"="&amp;AA21),""))</f>
        <v>2</v>
      </c>
      <c r="AC21" s="115">
        <f>COUNTIF($Z$2:Z21,"&lt;"&amp;Z21)</f>
        <v>0</v>
      </c>
      <c r="AD21" s="124">
        <f t="shared" si="8"/>
        <v>75</v>
      </c>
      <c r="AE21" s="126">
        <f t="shared" si="9"/>
        <v>65</v>
      </c>
    </row>
    <row r="22" spans="1:31" x14ac:dyDescent="0.2">
      <c r="A22" s="193">
        <v>56</v>
      </c>
      <c r="B22" s="1" t="s">
        <v>124</v>
      </c>
      <c r="C22" s="1" t="str">
        <f t="shared" si="0"/>
        <v>john mcbreen</v>
      </c>
      <c r="D22" s="8" t="s">
        <v>86</v>
      </c>
      <c r="E22" s="19">
        <v>1.6719328703703703E-3</v>
      </c>
      <c r="F22" s="366"/>
      <c r="G22" s="8" t="s">
        <v>84</v>
      </c>
      <c r="H22" s="248" t="str">
        <f t="shared" ref="H22:T24" si="18">IF($D22=H$1,$U22,"")</f>
        <v/>
      </c>
      <c r="I22" s="248" t="str">
        <f t="shared" si="18"/>
        <v/>
      </c>
      <c r="J22" s="248" t="str">
        <f t="shared" si="18"/>
        <v/>
      </c>
      <c r="K22" s="248" t="str">
        <f t="shared" si="18"/>
        <v/>
      </c>
      <c r="L22" s="248" t="str">
        <f t="shared" si="18"/>
        <v/>
      </c>
      <c r="M22" s="248">
        <f t="shared" si="18"/>
        <v>100</v>
      </c>
      <c r="N22" s="248" t="str">
        <f t="shared" si="18"/>
        <v/>
      </c>
      <c r="O22" s="248" t="str">
        <f t="shared" si="18"/>
        <v/>
      </c>
      <c r="P22" s="248" t="str">
        <f t="shared" si="18"/>
        <v/>
      </c>
      <c r="Q22" s="248" t="str">
        <f t="shared" si="18"/>
        <v/>
      </c>
      <c r="R22" s="248" t="str">
        <f t="shared" si="18"/>
        <v/>
      </c>
      <c r="S22" s="248" t="str">
        <f t="shared" si="18"/>
        <v/>
      </c>
      <c r="T22" s="249" t="str">
        <f t="shared" si="18"/>
        <v/>
      </c>
      <c r="U22" s="358">
        <f t="shared" si="2"/>
        <v>100</v>
      </c>
      <c r="V22" s="193">
        <f t="shared" si="14"/>
        <v>-55</v>
      </c>
      <c r="W22" s="360">
        <f t="shared" si="15"/>
        <v>123.29699999999998</v>
      </c>
      <c r="X22" s="122">
        <f t="shared" si="16"/>
        <v>21.158000000000001</v>
      </c>
      <c r="Y22" s="361">
        <f t="shared" si="13"/>
        <v>-10</v>
      </c>
      <c r="Z22" s="115">
        <f t="shared" si="6"/>
        <v>4</v>
      </c>
      <c r="AA22" s="115">
        <f t="shared" si="7"/>
        <v>8</v>
      </c>
      <c r="AB22" s="115">
        <f>IF($AA22="n/a","",IFERROR(COUNTIF($AA$2:$AA22,"="&amp;AA22),""))</f>
        <v>1</v>
      </c>
      <c r="AC22" s="115">
        <f>COUNTIF($Z$2:Z22,"&lt;"&amp;Z22)</f>
        <v>3</v>
      </c>
      <c r="AD22" s="124">
        <f t="shared" si="8"/>
        <v>45</v>
      </c>
      <c r="AE22" s="126">
        <f t="shared" si="9"/>
        <v>35</v>
      </c>
    </row>
    <row r="23" spans="1:31" x14ac:dyDescent="0.2">
      <c r="A23" s="193">
        <v>47</v>
      </c>
      <c r="B23" s="1" t="s">
        <v>125</v>
      </c>
      <c r="C23" s="1" t="str">
        <f t="shared" si="0"/>
        <v>leigh mummery</v>
      </c>
      <c r="D23" s="20" t="s">
        <v>3</v>
      </c>
      <c r="E23" s="19">
        <v>1.7001157407407408E-3</v>
      </c>
      <c r="F23" s="366"/>
      <c r="G23" s="8" t="s">
        <v>108</v>
      </c>
      <c r="H23" s="160" t="str">
        <f t="shared" si="18"/>
        <v/>
      </c>
      <c r="I23" s="160" t="str">
        <f t="shared" si="18"/>
        <v/>
      </c>
      <c r="J23" s="160" t="str">
        <f t="shared" si="18"/>
        <v/>
      </c>
      <c r="K23" s="160" t="str">
        <f t="shared" si="18"/>
        <v/>
      </c>
      <c r="L23" s="160" t="str">
        <f t="shared" si="18"/>
        <v/>
      </c>
      <c r="M23" s="160" t="str">
        <f t="shared" si="18"/>
        <v/>
      </c>
      <c r="N23" s="160" t="str">
        <f t="shared" si="18"/>
        <v/>
      </c>
      <c r="O23" s="160" t="str">
        <f t="shared" si="18"/>
        <v/>
      </c>
      <c r="P23" s="160" t="str">
        <f t="shared" si="18"/>
        <v/>
      </c>
      <c r="Q23" s="160" t="str">
        <f t="shared" si="18"/>
        <v/>
      </c>
      <c r="R23" s="160" t="str">
        <f t="shared" si="18"/>
        <v/>
      </c>
      <c r="S23" s="160" t="str">
        <f t="shared" si="18"/>
        <v/>
      </c>
      <c r="T23" s="170">
        <f t="shared" si="18"/>
        <v>100</v>
      </c>
      <c r="U23" s="358">
        <f t="shared" si="2"/>
        <v>100</v>
      </c>
      <c r="V23" s="193">
        <f t="shared" si="14"/>
        <v>0</v>
      </c>
      <c r="W23" s="360">
        <f t="shared" si="15"/>
        <v>123.32300000000001</v>
      </c>
      <c r="X23" s="122">
        <f t="shared" si="16"/>
        <v>23.567000000000007</v>
      </c>
      <c r="Y23" s="361">
        <f t="shared" si="13"/>
        <v>-10</v>
      </c>
      <c r="Z23" s="115">
        <f t="shared" si="6"/>
        <v>1</v>
      </c>
      <c r="AA23" s="115">
        <f t="shared" si="7"/>
        <v>1</v>
      </c>
      <c r="AB23" s="115">
        <f>IF($AA23="n/a","",IFERROR(COUNTIF($AA$2:$AA23,"="&amp;AA23),""))</f>
        <v>1</v>
      </c>
      <c r="AC23" s="115">
        <f>COUNTIF($Z$2:Z23,"&lt;"&amp;Z23)</f>
        <v>0</v>
      </c>
      <c r="AD23" s="124">
        <f t="shared" si="8"/>
        <v>100</v>
      </c>
      <c r="AE23" s="126">
        <f t="shared" si="9"/>
        <v>90</v>
      </c>
    </row>
    <row r="24" spans="1:31" ht="13.5" thickBot="1" x14ac:dyDescent="0.25">
      <c r="A24" s="195">
        <v>6</v>
      </c>
      <c r="B24" s="171" t="s">
        <v>126</v>
      </c>
      <c r="C24" s="171" t="str">
        <f t="shared" si="0"/>
        <v>russell garner</v>
      </c>
      <c r="D24" s="194"/>
      <c r="E24" s="194" t="s">
        <v>127</v>
      </c>
      <c r="F24" s="171"/>
      <c r="G24" s="194"/>
      <c r="H24" s="172" t="str">
        <f t="shared" si="18"/>
        <v/>
      </c>
      <c r="I24" s="172" t="str">
        <f t="shared" si="18"/>
        <v/>
      </c>
      <c r="J24" s="172" t="str">
        <f t="shared" si="18"/>
        <v/>
      </c>
      <c r="K24" s="172" t="str">
        <f t="shared" si="18"/>
        <v/>
      </c>
      <c r="L24" s="172" t="str">
        <f t="shared" si="18"/>
        <v/>
      </c>
      <c r="M24" s="172" t="str">
        <f t="shared" si="18"/>
        <v/>
      </c>
      <c r="N24" s="172" t="str">
        <f t="shared" si="18"/>
        <v/>
      </c>
      <c r="O24" s="172" t="str">
        <f t="shared" si="18"/>
        <v/>
      </c>
      <c r="P24" s="172" t="str">
        <f t="shared" si="18"/>
        <v/>
      </c>
      <c r="Q24" s="172" t="str">
        <f t="shared" si="18"/>
        <v/>
      </c>
      <c r="R24" s="172" t="str">
        <f t="shared" si="18"/>
        <v/>
      </c>
      <c r="S24" s="172" t="str">
        <f t="shared" si="18"/>
        <v/>
      </c>
      <c r="T24" s="173" t="str">
        <f t="shared" si="18"/>
        <v/>
      </c>
      <c r="U24" s="359">
        <f t="shared" si="2"/>
        <v>0</v>
      </c>
      <c r="V24" s="195">
        <f t="shared" si="14"/>
        <v>0</v>
      </c>
      <c r="W24" s="362" t="str">
        <f t="shared" si="15"/>
        <v/>
      </c>
      <c r="X24" s="363" t="str">
        <f t="shared" si="16"/>
        <v/>
      </c>
      <c r="Y24" s="364">
        <f t="shared" si="13"/>
        <v>0</v>
      </c>
      <c r="Z24" s="197" t="str">
        <f t="shared" si="6"/>
        <v>n/a</v>
      </c>
      <c r="AA24" s="197" t="str">
        <f t="shared" si="7"/>
        <v>n/a</v>
      </c>
      <c r="AB24" s="197" t="str">
        <f>IF($AA24="n/a","",IFERROR(COUNTIF($AA$2:$AA24,"="&amp;AA24),""))</f>
        <v/>
      </c>
      <c r="AC24" s="115">
        <f>COUNTIF($Z$2:Z24,"&lt;"&amp;Z24)</f>
        <v>0</v>
      </c>
      <c r="AD24" s="198">
        <f t="shared" si="8"/>
        <v>0</v>
      </c>
      <c r="AE24" s="127">
        <f t="shared" si="9"/>
        <v>0</v>
      </c>
    </row>
    <row r="25" spans="1:31" ht="13.5" thickBot="1" x14ac:dyDescent="0.25">
      <c r="F25" s="112"/>
      <c r="G25" s="113" t="s">
        <v>26</v>
      </c>
      <c r="H25" s="114">
        <f t="shared" ref="H25:U25" si="19">COUNT(H2:H24)</f>
        <v>1</v>
      </c>
      <c r="I25" s="114">
        <f t="shared" si="19"/>
        <v>1</v>
      </c>
      <c r="J25" s="114">
        <f t="shared" si="19"/>
        <v>0</v>
      </c>
      <c r="K25" s="114">
        <f t="shared" si="19"/>
        <v>3</v>
      </c>
      <c r="L25" s="114">
        <f t="shared" si="19"/>
        <v>4</v>
      </c>
      <c r="M25" s="114">
        <f t="shared" si="19"/>
        <v>1</v>
      </c>
      <c r="N25" s="114">
        <f t="shared" si="19"/>
        <v>2</v>
      </c>
      <c r="O25" s="114">
        <f t="shared" si="19"/>
        <v>0</v>
      </c>
      <c r="P25" s="114">
        <f t="shared" si="19"/>
        <v>0</v>
      </c>
      <c r="Q25" s="114">
        <f t="shared" si="19"/>
        <v>1</v>
      </c>
      <c r="R25" s="114">
        <f t="shared" si="19"/>
        <v>0</v>
      </c>
      <c r="S25" s="114">
        <f t="shared" si="19"/>
        <v>2</v>
      </c>
      <c r="T25" s="114">
        <f t="shared" si="19"/>
        <v>1</v>
      </c>
      <c r="U25" s="190">
        <f t="shared" si="19"/>
        <v>23</v>
      </c>
      <c r="V25" s="128"/>
      <c r="W25" s="128"/>
      <c r="X25" s="122"/>
      <c r="Y25" s="128"/>
      <c r="Z25" s="128"/>
      <c r="AA25" s="128"/>
      <c r="AB25" s="128"/>
      <c r="AC25" s="128"/>
      <c r="AD25" s="128"/>
      <c r="AE25" s="128"/>
    </row>
    <row r="26" spans="1:31" x14ac:dyDescent="0.2">
      <c r="V26" s="8"/>
      <c r="W26" s="8"/>
      <c r="X26" s="122"/>
      <c r="Y26" s="8"/>
      <c r="Z26" s="8"/>
      <c r="AA26" s="8"/>
      <c r="AB26" s="8"/>
      <c r="AC26" s="8"/>
      <c r="AD26" s="8"/>
      <c r="AE26" s="8"/>
    </row>
    <row r="27" spans="1:31" x14ac:dyDescent="0.2">
      <c r="B27" s="2"/>
      <c r="C27" s="2"/>
      <c r="D27" s="72"/>
      <c r="V27" s="72"/>
      <c r="Z27" s="72"/>
      <c r="AA27" s="72"/>
      <c r="AB27" s="72"/>
      <c r="AC27" s="72"/>
      <c r="AD27" s="72"/>
    </row>
    <row r="30" spans="1:31" x14ac:dyDescent="0.2">
      <c r="H30" s="23"/>
    </row>
  </sheetData>
  <sortState xmlns:xlrd2="http://schemas.microsoft.com/office/spreadsheetml/2017/richdata2" ref="A2:AF24">
    <sortCondition ref="E2:E24"/>
  </sortState>
  <mergeCells count="1">
    <mergeCell ref="AG1:AI1"/>
  </mergeCells>
  <conditionalFormatting sqref="A2:T24 V2:Y24">
    <cfRule type="expression" dxfId="103" priority="27" stopIfTrue="1">
      <formula>$D2="SNA"</formula>
    </cfRule>
    <cfRule type="expression" dxfId="102" priority="28" stopIfTrue="1">
      <formula>$D2="SNB"</formula>
    </cfRule>
    <cfRule type="expression" dxfId="101" priority="29">
      <formula>$D2="SNC"</formula>
    </cfRule>
    <cfRule type="expression" dxfId="100" priority="30">
      <formula>$D2="SND"</formula>
    </cfRule>
    <cfRule type="expression" dxfId="99" priority="31">
      <formula>$D2="NAC"</formula>
    </cfRule>
    <cfRule type="expression" dxfId="98" priority="32">
      <formula>$D2="NBC"</formula>
    </cfRule>
    <cfRule type="expression" dxfId="97" priority="33">
      <formula>$D2="NCC"</formula>
    </cfRule>
    <cfRule type="expression" dxfId="96" priority="34">
      <formula>$D2="NDC"</formula>
    </cfRule>
    <cfRule type="expression" dxfId="95" priority="35">
      <formula>$D2="ABMOD"</formula>
    </cfRule>
    <cfRule type="expression" dxfId="94" priority="36">
      <formula>$D2="CDMOD"</formula>
    </cfRule>
    <cfRule type="expression" dxfId="93" priority="37">
      <formula>$D2="SMOD"</formula>
    </cfRule>
    <cfRule type="expression" dxfId="92" priority="38">
      <formula>$D2="RES"</formula>
    </cfRule>
    <cfRule type="expression" dxfId="91" priority="39">
      <formula>$D2="OPN"</formula>
    </cfRule>
  </conditionalFormatting>
  <pageMargins left="0.7" right="0.7" top="0.75" bottom="0.75" header="0.3" footer="0.3"/>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280E1-9113-406F-B56B-5D1EB58A419A}">
  <dimension ref="A1:AI27"/>
  <sheetViews>
    <sheetView zoomScale="90" zoomScaleNormal="90" workbookViewId="0">
      <selection activeCell="A2" sqref="A2"/>
    </sheetView>
  </sheetViews>
  <sheetFormatPr defaultColWidth="8.85546875" defaultRowHeight="12.75" x14ac:dyDescent="0.2"/>
  <cols>
    <col min="1" max="1" width="8.140625" style="70" customWidth="1"/>
    <col min="2" max="2" width="24.42578125" style="386" customWidth="1"/>
    <col min="3" max="3" width="20.7109375" style="71" hidden="1" customWidth="1"/>
    <col min="4" max="4" width="8.28515625" style="71" bestFit="1" customWidth="1"/>
    <col min="5" max="5" width="12.5703125" style="71" customWidth="1"/>
    <col min="6" max="6" width="16.140625" style="71" bestFit="1" customWidth="1"/>
    <col min="7" max="7" width="9.28515625" style="71" bestFit="1" customWidth="1"/>
    <col min="8" max="20" width="7.7109375" style="71" customWidth="1"/>
    <col min="21" max="21" width="6.7109375" style="71" customWidth="1"/>
    <col min="22" max="22" width="7.28515625" style="71" bestFit="1" customWidth="1"/>
    <col min="23" max="23" width="11" style="71" bestFit="1" customWidth="1"/>
    <col min="24" max="24" width="8.85546875" style="105" customWidth="1"/>
    <col min="25" max="25" width="8.85546875" style="71" customWidth="1"/>
    <col min="26" max="26" width="14.28515625" style="71" hidden="1" customWidth="1"/>
    <col min="27" max="29" width="8.85546875" style="71" hidden="1" customWidth="1"/>
    <col min="30" max="30" width="11.42578125" style="71" hidden="1" customWidth="1"/>
    <col min="31" max="31" width="8.85546875" style="71" customWidth="1"/>
    <col min="32" max="32" width="5.85546875" style="71" customWidth="1"/>
    <col min="33" max="33" width="8.85546875" style="71"/>
    <col min="34" max="34" width="22.28515625" style="71" customWidth="1"/>
    <col min="35" max="35" width="10.28515625" style="71" customWidth="1"/>
    <col min="36" max="16384" width="8.85546875" style="71"/>
  </cols>
  <sheetData>
    <row r="1" spans="1:35" s="70" customFormat="1" ht="43.15" customHeight="1" thickBot="1" x14ac:dyDescent="0.25">
      <c r="A1" s="368" t="s">
        <v>23</v>
      </c>
      <c r="B1" s="369" t="s">
        <v>1</v>
      </c>
      <c r="C1" s="370" t="s">
        <v>1</v>
      </c>
      <c r="D1" s="370" t="s">
        <v>2</v>
      </c>
      <c r="E1" s="371" t="s">
        <v>24</v>
      </c>
      <c r="F1" s="372"/>
      <c r="G1" s="372" t="s">
        <v>25</v>
      </c>
      <c r="H1" s="373" t="s">
        <v>14</v>
      </c>
      <c r="I1" s="374" t="s">
        <v>13</v>
      </c>
      <c r="J1" s="375" t="s">
        <v>16</v>
      </c>
      <c r="K1" s="376" t="s">
        <v>41</v>
      </c>
      <c r="L1" s="377" t="s">
        <v>40</v>
      </c>
      <c r="M1" s="378" t="s">
        <v>86</v>
      </c>
      <c r="N1" s="379" t="s">
        <v>85</v>
      </c>
      <c r="O1" s="380" t="s">
        <v>39</v>
      </c>
      <c r="P1" s="381" t="s">
        <v>4</v>
      </c>
      <c r="Q1" s="382" t="s">
        <v>21</v>
      </c>
      <c r="R1" s="383" t="s">
        <v>22</v>
      </c>
      <c r="S1" s="384" t="s">
        <v>5</v>
      </c>
      <c r="T1" s="385" t="s">
        <v>3</v>
      </c>
      <c r="U1" s="191" t="s">
        <v>45</v>
      </c>
      <c r="V1" s="120" t="s">
        <v>56</v>
      </c>
      <c r="W1" s="120" t="s">
        <v>42</v>
      </c>
      <c r="X1" s="123" t="s">
        <v>43</v>
      </c>
      <c r="Y1" s="121" t="s">
        <v>44</v>
      </c>
      <c r="Z1" s="192" t="s">
        <v>54</v>
      </c>
      <c r="AA1" s="192" t="s">
        <v>2</v>
      </c>
      <c r="AB1" s="192" t="s">
        <v>58</v>
      </c>
      <c r="AC1" s="192" t="s">
        <v>50</v>
      </c>
      <c r="AD1" s="192" t="s">
        <v>55</v>
      </c>
      <c r="AE1" s="191" t="s">
        <v>59</v>
      </c>
      <c r="AG1" s="462" t="s">
        <v>67</v>
      </c>
      <c r="AH1" s="462"/>
      <c r="AI1" s="462"/>
    </row>
    <row r="2" spans="1:35" x14ac:dyDescent="0.2">
      <c r="A2" s="71">
        <v>73</v>
      </c>
      <c r="B2" s="78" t="s">
        <v>105</v>
      </c>
      <c r="C2" t="str">
        <f t="shared" ref="C2:C23" si="0">LOWER(B2)</f>
        <v>david adam</v>
      </c>
      <c r="D2" s="71" t="s">
        <v>41</v>
      </c>
      <c r="E2" s="387" t="s">
        <v>162</v>
      </c>
      <c r="F2" s="431" t="s">
        <v>153</v>
      </c>
      <c r="G2" s="71" t="s">
        <v>81</v>
      </c>
      <c r="H2" s="388" t="str">
        <f t="shared" ref="H2:T16" si="1">IF($D2=H$1,$U2,"")</f>
        <v/>
      </c>
      <c r="I2" s="388" t="str">
        <f t="shared" si="1"/>
        <v/>
      </c>
      <c r="J2" s="388" t="str">
        <f t="shared" si="1"/>
        <v/>
      </c>
      <c r="K2" s="388">
        <f t="shared" si="1"/>
        <v>100</v>
      </c>
      <c r="L2" s="388" t="str">
        <f t="shared" si="1"/>
        <v/>
      </c>
      <c r="M2" s="388" t="str">
        <f t="shared" si="1"/>
        <v/>
      </c>
      <c r="N2" s="388" t="str">
        <f t="shared" si="1"/>
        <v/>
      </c>
      <c r="O2" s="388" t="str">
        <f t="shared" si="1"/>
        <v/>
      </c>
      <c r="P2" s="388" t="str">
        <f t="shared" si="1"/>
        <v/>
      </c>
      <c r="Q2" s="388" t="str">
        <f t="shared" si="1"/>
        <v/>
      </c>
      <c r="R2" s="388" t="str">
        <f t="shared" si="1"/>
        <v/>
      </c>
      <c r="S2" s="388" t="str">
        <f t="shared" si="1"/>
        <v/>
      </c>
      <c r="T2" s="389" t="str">
        <f t="shared" si="1"/>
        <v/>
      </c>
      <c r="U2" s="357">
        <f t="shared" ref="U2:U24" si="2">IFERROR(VLOOKUP($AB2,Points2018,2,0),0)</f>
        <v>100</v>
      </c>
      <c r="V2" s="247">
        <f t="shared" ref="V2:V24" si="3">AD2-U2</f>
        <v>0</v>
      </c>
      <c r="W2" s="354">
        <f t="shared" ref="W2:W23" si="4">IFERROR(VLOOKUP(D2,BenchmarksRd1,3,0)*86400,"")</f>
        <v>86.689000000000007</v>
      </c>
      <c r="X2" s="355">
        <f t="shared" ref="X2:X23" si="5">IFERROR((($E2*86400)-W2),"")</f>
        <v>-0.20600000000000307</v>
      </c>
      <c r="Y2" s="356">
        <f>IF(U2=0,0,IF(X2&lt;=0,10,IF(X2&lt;0.5,5,IF(X2&lt;1,0,IF(X2&lt;2,-5,-10)))))</f>
        <v>10</v>
      </c>
      <c r="Z2" s="129">
        <f t="shared" ref="Z2:Z24" si="6">IFERROR(VLOOKUP(D2,Class2019,4,0),"n/a")</f>
        <v>5</v>
      </c>
      <c r="AA2" s="129">
        <f t="shared" ref="AA2:AA24" si="7">IFERROR(VLOOKUP(D2,Class2019,3,0),"n/a")</f>
        <v>10</v>
      </c>
      <c r="AB2" s="129">
        <f>IF($AA2="n/a","",IFERROR(COUNTIF($AA$2:$AA2,"="&amp;AA2),""))</f>
        <v>1</v>
      </c>
      <c r="AC2" s="129">
        <f>COUNTIF($Z1:Z$2,"&lt;"&amp;Z2)</f>
        <v>0</v>
      </c>
      <c r="AD2" s="159">
        <f t="shared" ref="AD2:AD24" si="8">IF($AA2="n/a",0,IFERROR(VLOOKUP(AB2+AC2,Points2019,2,0),15))</f>
        <v>100</v>
      </c>
      <c r="AE2" s="125">
        <f t="shared" ref="AE2:AE24" si="9">(U2+V2+Y2)</f>
        <v>110</v>
      </c>
      <c r="AG2" s="161" t="s">
        <v>3</v>
      </c>
      <c r="AH2" s="390" t="s">
        <v>47</v>
      </c>
      <c r="AI2" s="391">
        <v>1.1239236111111111E-3</v>
      </c>
    </row>
    <row r="3" spans="1:35" x14ac:dyDescent="0.2">
      <c r="A3" s="71">
        <v>50</v>
      </c>
      <c r="B3" s="78" t="s">
        <v>109</v>
      </c>
      <c r="C3" t="str">
        <f t="shared" si="0"/>
        <v>alan conrad</v>
      </c>
      <c r="D3" s="71" t="s">
        <v>41</v>
      </c>
      <c r="E3" s="392" t="s">
        <v>163</v>
      </c>
      <c r="F3"/>
      <c r="G3" s="71" t="s">
        <v>164</v>
      </c>
      <c r="H3" s="393" t="str">
        <f t="shared" si="1"/>
        <v/>
      </c>
      <c r="I3" s="393" t="str">
        <f t="shared" si="1"/>
        <v/>
      </c>
      <c r="J3" s="393" t="str">
        <f t="shared" si="1"/>
        <v/>
      </c>
      <c r="K3" s="393">
        <f t="shared" si="1"/>
        <v>75</v>
      </c>
      <c r="L3" s="393" t="str">
        <f t="shared" si="1"/>
        <v/>
      </c>
      <c r="M3" s="393" t="str">
        <f t="shared" si="1"/>
        <v/>
      </c>
      <c r="N3" s="393" t="str">
        <f t="shared" si="1"/>
        <v/>
      </c>
      <c r="O3" s="393" t="str">
        <f t="shared" si="1"/>
        <v/>
      </c>
      <c r="P3" s="393" t="str">
        <f t="shared" si="1"/>
        <v/>
      </c>
      <c r="Q3" s="393" t="str">
        <f t="shared" si="1"/>
        <v/>
      </c>
      <c r="R3" s="393" t="str">
        <f t="shared" si="1"/>
        <v/>
      </c>
      <c r="S3" s="393" t="str">
        <f t="shared" si="1"/>
        <v/>
      </c>
      <c r="T3" s="394" t="str">
        <f t="shared" si="1"/>
        <v/>
      </c>
      <c r="U3" s="358">
        <f t="shared" si="2"/>
        <v>75</v>
      </c>
      <c r="V3" s="193">
        <f t="shared" si="3"/>
        <v>0</v>
      </c>
      <c r="W3" s="395">
        <f t="shared" si="4"/>
        <v>86.689000000000007</v>
      </c>
      <c r="X3" s="105">
        <f t="shared" si="5"/>
        <v>2.9259999999999735</v>
      </c>
      <c r="Y3" s="361">
        <f t="shared" ref="Y3:Y24" si="10">IF(U3=0,0,IF(X3&lt;=0,10,IF(X3&lt;0.5,5,IF(X3&lt;1,0,IF(X3&lt;2,-5,-10)))))</f>
        <v>-10</v>
      </c>
      <c r="Z3" s="396">
        <f t="shared" si="6"/>
        <v>5</v>
      </c>
      <c r="AA3" s="396">
        <f t="shared" si="7"/>
        <v>10</v>
      </c>
      <c r="AB3" s="396">
        <f>IF($AA3="n/a","",IFERROR(COUNTIF($AA$2:$AA3,"="&amp;AA3),""))</f>
        <v>2</v>
      </c>
      <c r="AC3" s="396">
        <f>COUNTIF($Z$2:Z2,"&lt;"&amp;Z3)</f>
        <v>0</v>
      </c>
      <c r="AD3" s="124">
        <f t="shared" si="8"/>
        <v>75</v>
      </c>
      <c r="AE3" s="126">
        <f t="shared" si="9"/>
        <v>65</v>
      </c>
      <c r="AG3" s="162" t="s">
        <v>5</v>
      </c>
      <c r="AH3" s="397" t="s">
        <v>154</v>
      </c>
      <c r="AI3" s="398">
        <v>1.100925925925926E-3</v>
      </c>
    </row>
    <row r="4" spans="1:35" x14ac:dyDescent="0.2">
      <c r="A4" s="71">
        <v>88</v>
      </c>
      <c r="B4" s="78" t="s">
        <v>106</v>
      </c>
      <c r="C4" t="str">
        <f t="shared" si="0"/>
        <v>randy stagno-navarra</v>
      </c>
      <c r="D4" s="71" t="s">
        <v>80</v>
      </c>
      <c r="E4" s="392" t="s">
        <v>165</v>
      </c>
      <c r="F4"/>
      <c r="G4" s="71" t="s">
        <v>84</v>
      </c>
      <c r="H4" s="393" t="str">
        <f t="shared" si="1"/>
        <v/>
      </c>
      <c r="I4" s="393" t="str">
        <f t="shared" si="1"/>
        <v/>
      </c>
      <c r="J4" s="393" t="str">
        <f t="shared" si="1"/>
        <v/>
      </c>
      <c r="K4" s="393" t="str">
        <f t="shared" si="1"/>
        <v/>
      </c>
      <c r="L4" s="393" t="str">
        <f t="shared" si="1"/>
        <v/>
      </c>
      <c r="M4" s="393" t="str">
        <f t="shared" si="1"/>
        <v/>
      </c>
      <c r="N4" s="393" t="str">
        <f t="shared" si="1"/>
        <v/>
      </c>
      <c r="O4" s="393" t="str">
        <f t="shared" si="1"/>
        <v/>
      </c>
      <c r="P4" s="393" t="str">
        <f t="shared" si="1"/>
        <v/>
      </c>
      <c r="Q4" s="393" t="str">
        <f t="shared" si="1"/>
        <v/>
      </c>
      <c r="R4" s="393" t="str">
        <f t="shared" si="1"/>
        <v/>
      </c>
      <c r="S4" s="393" t="str">
        <f t="shared" si="1"/>
        <v/>
      </c>
      <c r="T4" s="394" t="str">
        <f t="shared" si="1"/>
        <v/>
      </c>
      <c r="U4" s="358">
        <f t="shared" si="2"/>
        <v>0</v>
      </c>
      <c r="V4" s="193">
        <f t="shared" si="3"/>
        <v>0</v>
      </c>
      <c r="W4" s="395" t="str">
        <f t="shared" si="4"/>
        <v/>
      </c>
      <c r="X4" s="105" t="str">
        <f t="shared" si="5"/>
        <v/>
      </c>
      <c r="Y4" s="361">
        <f t="shared" si="10"/>
        <v>0</v>
      </c>
      <c r="Z4" s="396" t="str">
        <f t="shared" si="6"/>
        <v>n/a</v>
      </c>
      <c r="AA4" s="396" t="str">
        <f t="shared" si="7"/>
        <v>n/a</v>
      </c>
      <c r="AB4" s="396" t="str">
        <f>IF($AA4="n/a","",IFERROR(COUNTIF($AA$2:$AA4,"="&amp;AA4),""))</f>
        <v/>
      </c>
      <c r="AC4" s="396">
        <f>COUNTIF($Z$2:Z3,"&lt;"&amp;Z4)</f>
        <v>0</v>
      </c>
      <c r="AD4" s="124">
        <f t="shared" si="8"/>
        <v>0</v>
      </c>
      <c r="AE4" s="126">
        <f t="shared" si="9"/>
        <v>0</v>
      </c>
      <c r="AG4" s="331" t="s">
        <v>4</v>
      </c>
      <c r="AH4" s="399" t="s">
        <v>155</v>
      </c>
      <c r="AI4" s="400">
        <v>1.0593518518518517E-3</v>
      </c>
    </row>
    <row r="5" spans="1:35" x14ac:dyDescent="0.2">
      <c r="A5" s="71">
        <v>79</v>
      </c>
      <c r="B5" s="78" t="s">
        <v>110</v>
      </c>
      <c r="C5" t="str">
        <f t="shared" si="0"/>
        <v>dean hasnat</v>
      </c>
      <c r="D5" s="71" t="s">
        <v>40</v>
      </c>
      <c r="E5" s="392" t="s">
        <v>166</v>
      </c>
      <c r="F5"/>
      <c r="G5" s="71" t="s">
        <v>81</v>
      </c>
      <c r="H5" s="393" t="str">
        <f t="shared" si="1"/>
        <v/>
      </c>
      <c r="I5" s="393" t="str">
        <f t="shared" si="1"/>
        <v/>
      </c>
      <c r="J5" s="393" t="str">
        <f t="shared" si="1"/>
        <v/>
      </c>
      <c r="K5" s="393" t="str">
        <f t="shared" si="1"/>
        <v/>
      </c>
      <c r="L5" s="393">
        <f t="shared" si="1"/>
        <v>100</v>
      </c>
      <c r="M5" s="393" t="str">
        <f t="shared" si="1"/>
        <v/>
      </c>
      <c r="N5" s="393" t="str">
        <f t="shared" si="1"/>
        <v/>
      </c>
      <c r="O5" s="393" t="str">
        <f t="shared" si="1"/>
        <v/>
      </c>
      <c r="P5" s="393" t="str">
        <f t="shared" si="1"/>
        <v/>
      </c>
      <c r="Q5" s="393" t="str">
        <f t="shared" si="1"/>
        <v/>
      </c>
      <c r="R5" s="393" t="str">
        <f t="shared" si="1"/>
        <v/>
      </c>
      <c r="S5" s="393" t="str">
        <f t="shared" si="1"/>
        <v/>
      </c>
      <c r="T5" s="394" t="str">
        <f t="shared" si="1"/>
        <v/>
      </c>
      <c r="U5" s="358">
        <f t="shared" si="2"/>
        <v>100</v>
      </c>
      <c r="V5" s="193">
        <f t="shared" si="3"/>
        <v>0</v>
      </c>
      <c r="W5" s="395">
        <f t="shared" si="4"/>
        <v>89.647000000000006</v>
      </c>
      <c r="X5" s="105">
        <f t="shared" si="5"/>
        <v>1.5660000000000025</v>
      </c>
      <c r="Y5" s="361">
        <f t="shared" si="10"/>
        <v>-5</v>
      </c>
      <c r="Z5" s="396">
        <f t="shared" si="6"/>
        <v>5</v>
      </c>
      <c r="AA5" s="396">
        <f t="shared" si="7"/>
        <v>9</v>
      </c>
      <c r="AB5" s="396">
        <f>IF($AA5="n/a","",IFERROR(COUNTIF($AA$2:$AA5,"="&amp;AA5),""))</f>
        <v>1</v>
      </c>
      <c r="AC5" s="396">
        <f>COUNTIF($Z$2:Z4,"&lt;"&amp;Z5)</f>
        <v>0</v>
      </c>
      <c r="AD5" s="124">
        <f t="shared" si="8"/>
        <v>100</v>
      </c>
      <c r="AE5" s="126">
        <f t="shared" si="9"/>
        <v>95</v>
      </c>
      <c r="AG5" s="328" t="s">
        <v>39</v>
      </c>
      <c r="AH5" s="401" t="s">
        <v>156</v>
      </c>
      <c r="AI5" s="402">
        <v>1.0619444444444444E-3</v>
      </c>
    </row>
    <row r="6" spans="1:35" x14ac:dyDescent="0.2">
      <c r="A6" s="71">
        <v>62</v>
      </c>
      <c r="B6" s="78" t="s">
        <v>112</v>
      </c>
      <c r="C6" t="str">
        <f t="shared" si="0"/>
        <v>noel heritage</v>
      </c>
      <c r="D6" s="71" t="s">
        <v>40</v>
      </c>
      <c r="E6" s="392" t="s">
        <v>167</v>
      </c>
      <c r="F6"/>
      <c r="G6" s="71" t="s">
        <v>84</v>
      </c>
      <c r="H6" s="393" t="str">
        <f t="shared" si="1"/>
        <v/>
      </c>
      <c r="I6" s="393" t="str">
        <f t="shared" si="1"/>
        <v/>
      </c>
      <c r="J6" s="393" t="str">
        <f t="shared" si="1"/>
        <v/>
      </c>
      <c r="K6" s="393" t="str">
        <f t="shared" si="1"/>
        <v/>
      </c>
      <c r="L6" s="393">
        <f t="shared" si="1"/>
        <v>75</v>
      </c>
      <c r="M6" s="393" t="str">
        <f t="shared" si="1"/>
        <v/>
      </c>
      <c r="N6" s="393" t="str">
        <f t="shared" si="1"/>
        <v/>
      </c>
      <c r="O6" s="393" t="str">
        <f t="shared" si="1"/>
        <v/>
      </c>
      <c r="P6" s="393" t="str">
        <f t="shared" si="1"/>
        <v/>
      </c>
      <c r="Q6" s="393" t="str">
        <f t="shared" si="1"/>
        <v/>
      </c>
      <c r="R6" s="393" t="str">
        <f t="shared" si="1"/>
        <v/>
      </c>
      <c r="S6" s="393" t="str">
        <f t="shared" si="1"/>
        <v/>
      </c>
      <c r="T6" s="394" t="str">
        <f t="shared" si="1"/>
        <v/>
      </c>
      <c r="U6" s="358">
        <f t="shared" si="2"/>
        <v>75</v>
      </c>
      <c r="V6" s="193">
        <f t="shared" si="3"/>
        <v>0</v>
      </c>
      <c r="W6" s="395">
        <f t="shared" si="4"/>
        <v>89.647000000000006</v>
      </c>
      <c r="X6" s="105">
        <f t="shared" si="5"/>
        <v>4.570999999999998</v>
      </c>
      <c r="Y6" s="361">
        <f t="shared" si="10"/>
        <v>-10</v>
      </c>
      <c r="Z6" s="396">
        <f t="shared" si="6"/>
        <v>5</v>
      </c>
      <c r="AA6" s="396">
        <f t="shared" si="7"/>
        <v>9</v>
      </c>
      <c r="AB6" s="396">
        <f>IF($AA6="n/a","",IFERROR(COUNTIF($AA$2:$AA6,"="&amp;AA6),""))</f>
        <v>2</v>
      </c>
      <c r="AC6" s="396">
        <f>COUNTIF($Z$2:Z5,"&lt;"&amp;Z6)</f>
        <v>0</v>
      </c>
      <c r="AD6" s="124">
        <f t="shared" si="8"/>
        <v>75</v>
      </c>
      <c r="AE6" s="126">
        <f t="shared" si="9"/>
        <v>65</v>
      </c>
      <c r="AG6" s="163" t="s">
        <v>22</v>
      </c>
      <c r="AH6" s="403" t="s">
        <v>74</v>
      </c>
      <c r="AI6" s="404">
        <v>1.1063310185185184E-3</v>
      </c>
    </row>
    <row r="7" spans="1:35" x14ac:dyDescent="0.2">
      <c r="A7" s="71">
        <v>10</v>
      </c>
      <c r="B7" s="78" t="s">
        <v>113</v>
      </c>
      <c r="C7" t="str">
        <f t="shared" si="0"/>
        <v>hung do</v>
      </c>
      <c r="D7" s="71" t="s">
        <v>85</v>
      </c>
      <c r="E7" s="392" t="s">
        <v>168</v>
      </c>
      <c r="F7"/>
      <c r="G7" s="71" t="s">
        <v>169</v>
      </c>
      <c r="H7" s="393" t="str">
        <f t="shared" si="1"/>
        <v/>
      </c>
      <c r="I7" s="393" t="str">
        <f t="shared" si="1"/>
        <v/>
      </c>
      <c r="J7" s="393" t="str">
        <f t="shared" si="1"/>
        <v/>
      </c>
      <c r="K7" s="393" t="str">
        <f t="shared" si="1"/>
        <v/>
      </c>
      <c r="L7" s="393" t="str">
        <f t="shared" si="1"/>
        <v/>
      </c>
      <c r="M7" s="393" t="str">
        <f t="shared" si="1"/>
        <v/>
      </c>
      <c r="N7" s="393">
        <f t="shared" si="1"/>
        <v>100</v>
      </c>
      <c r="O7" s="393" t="str">
        <f t="shared" si="1"/>
        <v/>
      </c>
      <c r="P7" s="393" t="str">
        <f t="shared" si="1"/>
        <v/>
      </c>
      <c r="Q7" s="393" t="str">
        <f t="shared" si="1"/>
        <v/>
      </c>
      <c r="R7" s="393" t="str">
        <f t="shared" si="1"/>
        <v/>
      </c>
      <c r="S7" s="393" t="str">
        <f t="shared" si="1"/>
        <v/>
      </c>
      <c r="T7" s="394" t="str">
        <f t="shared" si="1"/>
        <v/>
      </c>
      <c r="U7" s="358">
        <f t="shared" si="2"/>
        <v>100</v>
      </c>
      <c r="V7" s="193">
        <f t="shared" si="3"/>
        <v>0</v>
      </c>
      <c r="W7" s="395">
        <f t="shared" si="4"/>
        <v>91.527999999999992</v>
      </c>
      <c r="X7" s="105">
        <f t="shared" si="5"/>
        <v>2.8090000000000117</v>
      </c>
      <c r="Y7" s="361">
        <f t="shared" si="10"/>
        <v>-10</v>
      </c>
      <c r="Z7" s="396">
        <f t="shared" si="6"/>
        <v>4</v>
      </c>
      <c r="AA7" s="396">
        <f t="shared" si="7"/>
        <v>7</v>
      </c>
      <c r="AB7" s="396">
        <f>IF($AA7="n/a","",IFERROR(COUNTIF($AA$2:$AA7,"="&amp;AA7),""))</f>
        <v>1</v>
      </c>
      <c r="AC7" s="396">
        <f>COUNTIF($Z$2:Z6,"&lt;"&amp;Z7)</f>
        <v>0</v>
      </c>
      <c r="AD7" s="124">
        <f t="shared" si="8"/>
        <v>100</v>
      </c>
      <c r="AE7" s="126">
        <f t="shared" si="9"/>
        <v>90</v>
      </c>
      <c r="AG7" s="164" t="s">
        <v>21</v>
      </c>
      <c r="AH7" s="405" t="s">
        <v>48</v>
      </c>
      <c r="AI7" s="406">
        <v>1.0896990740740741E-3</v>
      </c>
    </row>
    <row r="8" spans="1:35" x14ac:dyDescent="0.2">
      <c r="A8" s="71">
        <v>77</v>
      </c>
      <c r="B8" s="78" t="s">
        <v>118</v>
      </c>
      <c r="C8" t="str">
        <f t="shared" si="0"/>
        <v>simeon ouzas</v>
      </c>
      <c r="D8" s="71" t="s">
        <v>5</v>
      </c>
      <c r="E8" s="392" t="s">
        <v>170</v>
      </c>
      <c r="F8"/>
      <c r="G8" s="71" t="s">
        <v>108</v>
      </c>
      <c r="H8" s="393" t="str">
        <f t="shared" si="1"/>
        <v/>
      </c>
      <c r="I8" s="393" t="str">
        <f t="shared" si="1"/>
        <v/>
      </c>
      <c r="J8" s="393" t="str">
        <f t="shared" si="1"/>
        <v/>
      </c>
      <c r="K8" s="393" t="str">
        <f t="shared" si="1"/>
        <v/>
      </c>
      <c r="L8" s="393" t="str">
        <f t="shared" si="1"/>
        <v/>
      </c>
      <c r="M8" s="393" t="str">
        <f t="shared" si="1"/>
        <v/>
      </c>
      <c r="N8" s="393" t="str">
        <f t="shared" si="1"/>
        <v/>
      </c>
      <c r="O8" s="393" t="str">
        <f t="shared" si="1"/>
        <v/>
      </c>
      <c r="P8" s="393" t="str">
        <f t="shared" si="1"/>
        <v/>
      </c>
      <c r="Q8" s="393" t="str">
        <f t="shared" si="1"/>
        <v/>
      </c>
      <c r="R8" s="393" t="str">
        <f t="shared" si="1"/>
        <v/>
      </c>
      <c r="S8" s="393">
        <f t="shared" si="1"/>
        <v>100</v>
      </c>
      <c r="T8" s="394" t="str">
        <f t="shared" si="1"/>
        <v/>
      </c>
      <c r="U8" s="358">
        <f t="shared" si="2"/>
        <v>100</v>
      </c>
      <c r="V8" s="193">
        <f t="shared" si="3"/>
        <v>0</v>
      </c>
      <c r="W8" s="395">
        <f t="shared" si="4"/>
        <v>95.12</v>
      </c>
      <c r="X8" s="105">
        <f t="shared" si="5"/>
        <v>1.5020000000000095</v>
      </c>
      <c r="Y8" s="361">
        <f t="shared" si="10"/>
        <v>-5</v>
      </c>
      <c r="Z8" s="396">
        <f t="shared" si="6"/>
        <v>1</v>
      </c>
      <c r="AA8" s="396">
        <f t="shared" si="7"/>
        <v>2</v>
      </c>
      <c r="AB8" s="396">
        <f>IF($AA8="n/a","",IFERROR(COUNTIF($AA$2:$AA8,"="&amp;AA8),""))</f>
        <v>1</v>
      </c>
      <c r="AC8" s="396">
        <f>COUNTIF($Z$2:Z7,"&lt;"&amp;Z8)</f>
        <v>0</v>
      </c>
      <c r="AD8" s="124">
        <f t="shared" si="8"/>
        <v>100</v>
      </c>
      <c r="AE8" s="126">
        <f t="shared" si="9"/>
        <v>95</v>
      </c>
      <c r="AG8" s="324" t="s">
        <v>85</v>
      </c>
      <c r="AH8" s="407" t="s">
        <v>155</v>
      </c>
      <c r="AI8" s="408">
        <v>1.0593518518518517E-3</v>
      </c>
    </row>
    <row r="9" spans="1:35" x14ac:dyDescent="0.2">
      <c r="A9" s="71">
        <v>26</v>
      </c>
      <c r="B9" s="78" t="s">
        <v>158</v>
      </c>
      <c r="C9" t="str">
        <f t="shared" si="0"/>
        <v>robert downes</v>
      </c>
      <c r="D9" s="71" t="s">
        <v>86</v>
      </c>
      <c r="E9" s="392" t="s">
        <v>171</v>
      </c>
      <c r="F9"/>
      <c r="G9" s="71" t="s">
        <v>108</v>
      </c>
      <c r="H9" s="393" t="str">
        <f t="shared" si="1"/>
        <v/>
      </c>
      <c r="I9" s="393" t="str">
        <f t="shared" si="1"/>
        <v/>
      </c>
      <c r="J9" s="393" t="str">
        <f t="shared" si="1"/>
        <v/>
      </c>
      <c r="K9" s="393" t="str">
        <f t="shared" si="1"/>
        <v/>
      </c>
      <c r="L9" s="393" t="str">
        <f t="shared" si="1"/>
        <v/>
      </c>
      <c r="M9" s="393">
        <f t="shared" si="1"/>
        <v>100</v>
      </c>
      <c r="N9" s="393" t="str">
        <f t="shared" si="1"/>
        <v/>
      </c>
      <c r="O9" s="393" t="str">
        <f t="shared" si="1"/>
        <v/>
      </c>
      <c r="P9" s="393" t="str">
        <f t="shared" si="1"/>
        <v/>
      </c>
      <c r="Q9" s="393" t="str">
        <f t="shared" si="1"/>
        <v/>
      </c>
      <c r="R9" s="393" t="str">
        <f t="shared" si="1"/>
        <v/>
      </c>
      <c r="S9" s="393" t="str">
        <f t="shared" si="1"/>
        <v/>
      </c>
      <c r="T9" s="394" t="str">
        <f t="shared" si="1"/>
        <v/>
      </c>
      <c r="U9" s="358">
        <f t="shared" si="2"/>
        <v>100</v>
      </c>
      <c r="V9" s="193">
        <f t="shared" si="3"/>
        <v>-25</v>
      </c>
      <c r="W9" s="395">
        <f t="shared" si="4"/>
        <v>96.045000000000002</v>
      </c>
      <c r="X9" s="105">
        <f t="shared" si="5"/>
        <v>0.59700000000000841</v>
      </c>
      <c r="Y9" s="361">
        <f t="shared" si="10"/>
        <v>0</v>
      </c>
      <c r="Z9" s="396">
        <f t="shared" si="6"/>
        <v>4</v>
      </c>
      <c r="AA9" s="396">
        <f t="shared" si="7"/>
        <v>8</v>
      </c>
      <c r="AB9" s="396">
        <f>IF($AA9="n/a","",IFERROR(COUNTIF($AA$2:$AA9,"="&amp;AA9),""))</f>
        <v>1</v>
      </c>
      <c r="AC9" s="396">
        <f>COUNTIF($Z$2:Z8,"&lt;"&amp;Z9)</f>
        <v>1</v>
      </c>
      <c r="AD9" s="124">
        <f t="shared" si="8"/>
        <v>75</v>
      </c>
      <c r="AE9" s="126">
        <f t="shared" si="9"/>
        <v>75</v>
      </c>
      <c r="AG9" s="321" t="s">
        <v>86</v>
      </c>
      <c r="AH9" s="409" t="s">
        <v>47</v>
      </c>
      <c r="AI9" s="410">
        <v>1.1116319444444444E-3</v>
      </c>
    </row>
    <row r="10" spans="1:35" x14ac:dyDescent="0.2">
      <c r="A10" s="71">
        <v>341</v>
      </c>
      <c r="B10" s="78" t="s">
        <v>121</v>
      </c>
      <c r="C10" t="str">
        <f t="shared" si="0"/>
        <v>travis nott</v>
      </c>
      <c r="D10" s="71" t="s">
        <v>41</v>
      </c>
      <c r="E10" s="392" t="s">
        <v>172</v>
      </c>
      <c r="F10"/>
      <c r="G10" s="71" t="s">
        <v>84</v>
      </c>
      <c r="H10" s="393" t="str">
        <f t="shared" si="1"/>
        <v/>
      </c>
      <c r="I10" s="393" t="str">
        <f t="shared" si="1"/>
        <v/>
      </c>
      <c r="J10" s="393" t="str">
        <f t="shared" si="1"/>
        <v/>
      </c>
      <c r="K10" s="393">
        <f t="shared" si="1"/>
        <v>60</v>
      </c>
      <c r="L10" s="393" t="str">
        <f t="shared" si="1"/>
        <v/>
      </c>
      <c r="M10" s="393" t="str">
        <f t="shared" si="1"/>
        <v/>
      </c>
      <c r="N10" s="393" t="str">
        <f t="shared" si="1"/>
        <v/>
      </c>
      <c r="O10" s="393" t="str">
        <f t="shared" si="1"/>
        <v/>
      </c>
      <c r="P10" s="393" t="str">
        <f t="shared" si="1"/>
        <v/>
      </c>
      <c r="Q10" s="393" t="str">
        <f t="shared" si="1"/>
        <v/>
      </c>
      <c r="R10" s="393" t="str">
        <f t="shared" si="1"/>
        <v/>
      </c>
      <c r="S10" s="393" t="str">
        <f t="shared" si="1"/>
        <v/>
      </c>
      <c r="T10" s="394" t="str">
        <f t="shared" si="1"/>
        <v/>
      </c>
      <c r="U10" s="358">
        <f t="shared" si="2"/>
        <v>60</v>
      </c>
      <c r="V10" s="193">
        <f t="shared" si="3"/>
        <v>-45</v>
      </c>
      <c r="W10" s="395">
        <f t="shared" si="4"/>
        <v>86.689000000000007</v>
      </c>
      <c r="X10" s="105">
        <f t="shared" si="5"/>
        <v>10.027000000000001</v>
      </c>
      <c r="Y10" s="361">
        <f t="shared" si="10"/>
        <v>-10</v>
      </c>
      <c r="Z10" s="396">
        <f t="shared" si="6"/>
        <v>5</v>
      </c>
      <c r="AA10" s="396">
        <f t="shared" si="7"/>
        <v>10</v>
      </c>
      <c r="AB10" s="396">
        <f>IF($AA10="n/a","",IFERROR(COUNTIF($AA$2:$AA10,"="&amp;AA10),""))</f>
        <v>3</v>
      </c>
      <c r="AC10" s="396">
        <f>COUNTIF($Z$2:Z9,"&lt;"&amp;Z10)</f>
        <v>3</v>
      </c>
      <c r="AD10" s="124">
        <f t="shared" si="8"/>
        <v>15</v>
      </c>
      <c r="AE10" s="126">
        <f t="shared" si="9"/>
        <v>5</v>
      </c>
      <c r="AG10" s="165" t="s">
        <v>40</v>
      </c>
      <c r="AH10" s="411" t="s">
        <v>66</v>
      </c>
      <c r="AI10" s="412">
        <v>1.0375810185185186E-3</v>
      </c>
    </row>
    <row r="11" spans="1:35" x14ac:dyDescent="0.2">
      <c r="A11" s="71">
        <v>812</v>
      </c>
      <c r="B11" s="78" t="s">
        <v>157</v>
      </c>
      <c r="C11" t="str">
        <f t="shared" si="0"/>
        <v>simon acfield</v>
      </c>
      <c r="D11" s="71" t="s">
        <v>40</v>
      </c>
      <c r="E11" s="392" t="s">
        <v>173</v>
      </c>
      <c r="F11"/>
      <c r="G11" s="71" t="s">
        <v>84</v>
      </c>
      <c r="H11" s="393" t="str">
        <f t="shared" si="1"/>
        <v/>
      </c>
      <c r="I11" s="393" t="str">
        <f t="shared" si="1"/>
        <v/>
      </c>
      <c r="J11" s="393" t="str">
        <f t="shared" si="1"/>
        <v/>
      </c>
      <c r="K11" s="393" t="str">
        <f t="shared" si="1"/>
        <v/>
      </c>
      <c r="L11" s="393">
        <f t="shared" si="1"/>
        <v>60</v>
      </c>
      <c r="M11" s="393" t="str">
        <f t="shared" si="1"/>
        <v/>
      </c>
      <c r="N11" s="393" t="str">
        <f t="shared" si="1"/>
        <v/>
      </c>
      <c r="O11" s="393" t="str">
        <f t="shared" si="1"/>
        <v/>
      </c>
      <c r="P11" s="393" t="str">
        <f t="shared" si="1"/>
        <v/>
      </c>
      <c r="Q11" s="393" t="str">
        <f t="shared" si="1"/>
        <v/>
      </c>
      <c r="R11" s="393" t="str">
        <f t="shared" si="1"/>
        <v/>
      </c>
      <c r="S11" s="393" t="str">
        <f t="shared" si="1"/>
        <v/>
      </c>
      <c r="T11" s="394" t="str">
        <f t="shared" si="1"/>
        <v/>
      </c>
      <c r="U11" s="358">
        <f t="shared" si="2"/>
        <v>60</v>
      </c>
      <c r="V11" s="193">
        <f t="shared" si="3"/>
        <v>-45</v>
      </c>
      <c r="W11" s="395">
        <f t="shared" si="4"/>
        <v>89.647000000000006</v>
      </c>
      <c r="X11" s="105">
        <f t="shared" si="5"/>
        <v>7.1870000000000118</v>
      </c>
      <c r="Y11" s="361">
        <f t="shared" si="10"/>
        <v>-10</v>
      </c>
      <c r="Z11" s="396">
        <f t="shared" si="6"/>
        <v>5</v>
      </c>
      <c r="AA11" s="396">
        <f t="shared" si="7"/>
        <v>9</v>
      </c>
      <c r="AB11" s="396">
        <f>IF($AA11="n/a","",IFERROR(COUNTIF($AA$2:$AA11,"="&amp;AA11),""))</f>
        <v>3</v>
      </c>
      <c r="AC11" s="396">
        <f>COUNTIF($Z$2:Z10,"&lt;"&amp;Z11)</f>
        <v>3</v>
      </c>
      <c r="AD11" s="124">
        <f t="shared" si="8"/>
        <v>15</v>
      </c>
      <c r="AE11" s="126">
        <f t="shared" si="9"/>
        <v>5</v>
      </c>
      <c r="AG11" s="166" t="s">
        <v>41</v>
      </c>
      <c r="AH11" s="413" t="s">
        <v>82</v>
      </c>
      <c r="AI11" s="414">
        <v>1.0033449074074074E-3</v>
      </c>
    </row>
    <row r="12" spans="1:35" x14ac:dyDescent="0.2">
      <c r="A12" s="71">
        <v>36</v>
      </c>
      <c r="B12" s="78" t="s">
        <v>119</v>
      </c>
      <c r="C12" t="str">
        <f t="shared" si="0"/>
        <v>ken cauchi</v>
      </c>
      <c r="D12" s="71" t="s">
        <v>80</v>
      </c>
      <c r="E12" s="392" t="s">
        <v>174</v>
      </c>
      <c r="F12"/>
      <c r="G12" s="71" t="s">
        <v>108</v>
      </c>
      <c r="H12" s="393" t="str">
        <f t="shared" si="1"/>
        <v/>
      </c>
      <c r="I12" s="393" t="str">
        <f t="shared" si="1"/>
        <v/>
      </c>
      <c r="J12" s="393" t="str">
        <f t="shared" si="1"/>
        <v/>
      </c>
      <c r="K12" s="393" t="str">
        <f t="shared" si="1"/>
        <v/>
      </c>
      <c r="L12" s="393" t="str">
        <f t="shared" si="1"/>
        <v/>
      </c>
      <c r="M12" s="393" t="str">
        <f t="shared" si="1"/>
        <v/>
      </c>
      <c r="N12" s="393" t="str">
        <f t="shared" si="1"/>
        <v/>
      </c>
      <c r="O12" s="393" t="str">
        <f t="shared" si="1"/>
        <v/>
      </c>
      <c r="P12" s="393" t="str">
        <f t="shared" si="1"/>
        <v/>
      </c>
      <c r="Q12" s="393" t="str">
        <f t="shared" si="1"/>
        <v/>
      </c>
      <c r="R12" s="393" t="str">
        <f t="shared" si="1"/>
        <v/>
      </c>
      <c r="S12" s="393" t="str">
        <f t="shared" si="1"/>
        <v/>
      </c>
      <c r="T12" s="394" t="str">
        <f t="shared" si="1"/>
        <v/>
      </c>
      <c r="U12" s="358">
        <f t="shared" si="2"/>
        <v>0</v>
      </c>
      <c r="V12" s="193">
        <f t="shared" si="3"/>
        <v>0</v>
      </c>
      <c r="W12" s="395" t="str">
        <f t="shared" si="4"/>
        <v/>
      </c>
      <c r="X12" s="105" t="str">
        <f t="shared" si="5"/>
        <v/>
      </c>
      <c r="Y12" s="361">
        <f t="shared" si="10"/>
        <v>0</v>
      </c>
      <c r="Z12" s="396" t="str">
        <f t="shared" si="6"/>
        <v>n/a</v>
      </c>
      <c r="AA12" s="396" t="str">
        <f t="shared" si="7"/>
        <v>n/a</v>
      </c>
      <c r="AB12" s="396" t="str">
        <f>IF($AA12="n/a","",IFERROR(COUNTIF($AA$2:$AA12,"="&amp;AA12),""))</f>
        <v/>
      </c>
      <c r="AC12" s="396">
        <f>COUNTIF($Z$2:Z11,"&lt;"&amp;Z12)</f>
        <v>0</v>
      </c>
      <c r="AD12" s="124">
        <f t="shared" si="8"/>
        <v>0</v>
      </c>
      <c r="AE12" s="126">
        <f t="shared" si="9"/>
        <v>0</v>
      </c>
      <c r="AG12" s="167" t="s">
        <v>16</v>
      </c>
      <c r="AH12" s="415" t="s">
        <v>66</v>
      </c>
      <c r="AI12" s="416">
        <v>9.9707175925925918E-4</v>
      </c>
    </row>
    <row r="13" spans="1:35" x14ac:dyDescent="0.2">
      <c r="A13" s="71">
        <v>29</v>
      </c>
      <c r="B13" s="78" t="s">
        <v>186</v>
      </c>
      <c r="C13" t="str">
        <f t="shared" si="0"/>
        <v>orlando lara</v>
      </c>
      <c r="D13" s="71" t="s">
        <v>80</v>
      </c>
      <c r="E13" s="392" t="s">
        <v>175</v>
      </c>
      <c r="F13"/>
      <c r="G13" s="71" t="s">
        <v>164</v>
      </c>
      <c r="H13" s="435" t="str">
        <f t="shared" si="1"/>
        <v/>
      </c>
      <c r="I13" s="435" t="str">
        <f t="shared" si="1"/>
        <v/>
      </c>
      <c r="J13" s="435" t="str">
        <f t="shared" si="1"/>
        <v/>
      </c>
      <c r="K13" s="435" t="str">
        <f t="shared" si="1"/>
        <v/>
      </c>
      <c r="L13" s="435" t="str">
        <f t="shared" si="1"/>
        <v/>
      </c>
      <c r="M13" s="435" t="str">
        <f t="shared" si="1"/>
        <v/>
      </c>
      <c r="N13" s="435" t="str">
        <f t="shared" si="1"/>
        <v/>
      </c>
      <c r="O13" s="435" t="str">
        <f t="shared" si="1"/>
        <v/>
      </c>
      <c r="P13" s="435" t="str">
        <f t="shared" si="1"/>
        <v/>
      </c>
      <c r="Q13" s="435" t="str">
        <f t="shared" si="1"/>
        <v/>
      </c>
      <c r="R13" s="435" t="str">
        <f t="shared" si="1"/>
        <v/>
      </c>
      <c r="S13" s="435" t="str">
        <f t="shared" si="1"/>
        <v/>
      </c>
      <c r="T13" s="220" t="str">
        <f t="shared" si="1"/>
        <v/>
      </c>
      <c r="U13" s="358">
        <f t="shared" si="2"/>
        <v>0</v>
      </c>
      <c r="V13" s="193">
        <f t="shared" si="3"/>
        <v>0</v>
      </c>
      <c r="W13" s="395" t="str">
        <f t="shared" si="4"/>
        <v/>
      </c>
      <c r="X13" s="105" t="str">
        <f t="shared" si="5"/>
        <v/>
      </c>
      <c r="Y13" s="361">
        <f t="shared" si="10"/>
        <v>0</v>
      </c>
      <c r="Z13" s="396" t="str">
        <f t="shared" si="6"/>
        <v>n/a</v>
      </c>
      <c r="AA13" s="396" t="str">
        <f t="shared" si="7"/>
        <v>n/a</v>
      </c>
      <c r="AB13" s="396" t="str">
        <f>IF($AA13="n/a","",IFERROR(COUNTIF($AA$2:$AA13,"="&amp;AA13),""))</f>
        <v/>
      </c>
      <c r="AC13" s="396">
        <f>COUNTIF($Z$2:Z12,"&lt;"&amp;Z13)</f>
        <v>0</v>
      </c>
      <c r="AD13" s="124">
        <f t="shared" si="8"/>
        <v>0</v>
      </c>
      <c r="AE13" s="126">
        <f t="shared" si="9"/>
        <v>0</v>
      </c>
      <c r="AG13" s="168" t="s">
        <v>13</v>
      </c>
      <c r="AH13" s="56" t="s">
        <v>49</v>
      </c>
      <c r="AI13" s="417">
        <v>9.8364583333333333E-4</v>
      </c>
    </row>
    <row r="14" spans="1:35" ht="13.5" thickBot="1" x14ac:dyDescent="0.25">
      <c r="A14" s="71">
        <v>68</v>
      </c>
      <c r="B14" s="78" t="s">
        <v>114</v>
      </c>
      <c r="C14" t="str">
        <f t="shared" si="0"/>
        <v>craig girvan</v>
      </c>
      <c r="D14" s="71" t="s">
        <v>85</v>
      </c>
      <c r="E14" s="392" t="s">
        <v>176</v>
      </c>
      <c r="F14"/>
      <c r="G14" s="71" t="s">
        <v>81</v>
      </c>
      <c r="H14" s="393" t="str">
        <f t="shared" si="1"/>
        <v/>
      </c>
      <c r="I14" s="393" t="str">
        <f t="shared" si="1"/>
        <v/>
      </c>
      <c r="J14" s="393" t="str">
        <f t="shared" si="1"/>
        <v/>
      </c>
      <c r="K14" s="393" t="str">
        <f t="shared" si="1"/>
        <v/>
      </c>
      <c r="L14" s="393" t="str">
        <f t="shared" si="1"/>
        <v/>
      </c>
      <c r="M14" s="393" t="str">
        <f t="shared" si="1"/>
        <v/>
      </c>
      <c r="N14" s="393">
        <f t="shared" si="1"/>
        <v>75</v>
      </c>
      <c r="O14" s="393" t="str">
        <f t="shared" si="1"/>
        <v/>
      </c>
      <c r="P14" s="393" t="str">
        <f t="shared" si="1"/>
        <v/>
      </c>
      <c r="Q14" s="393" t="str">
        <f t="shared" si="1"/>
        <v/>
      </c>
      <c r="R14" s="393" t="str">
        <f t="shared" si="1"/>
        <v/>
      </c>
      <c r="S14" s="393" t="str">
        <f t="shared" si="1"/>
        <v/>
      </c>
      <c r="T14" s="394" t="str">
        <f t="shared" si="1"/>
        <v/>
      </c>
      <c r="U14" s="358">
        <f t="shared" si="2"/>
        <v>75</v>
      </c>
      <c r="V14" s="193">
        <f t="shared" si="3"/>
        <v>-15</v>
      </c>
      <c r="W14" s="395">
        <f t="shared" si="4"/>
        <v>91.527999999999992</v>
      </c>
      <c r="X14" s="105">
        <f t="shared" si="5"/>
        <v>5.8930000000000007</v>
      </c>
      <c r="Y14" s="361">
        <f t="shared" si="10"/>
        <v>-10</v>
      </c>
      <c r="Z14" s="396">
        <f t="shared" si="6"/>
        <v>4</v>
      </c>
      <c r="AA14" s="396">
        <f t="shared" si="7"/>
        <v>7</v>
      </c>
      <c r="AB14" s="396">
        <f>IF($AA14="n/a","",IFERROR(COUNTIF($AA$2:$AA14,"="&amp;AA14),""))</f>
        <v>2</v>
      </c>
      <c r="AC14" s="396">
        <f>COUNTIF($Z$2:Z13,"&lt;"&amp;Z14)</f>
        <v>1</v>
      </c>
      <c r="AD14" s="124">
        <f t="shared" si="8"/>
        <v>60</v>
      </c>
      <c r="AE14" s="126">
        <f t="shared" si="9"/>
        <v>50</v>
      </c>
      <c r="AG14" s="169" t="s">
        <v>14</v>
      </c>
      <c r="AH14" s="420" t="s">
        <v>72</v>
      </c>
      <c r="AI14" s="421">
        <v>9.3707175925925935E-4</v>
      </c>
    </row>
    <row r="15" spans="1:35" x14ac:dyDescent="0.2">
      <c r="A15" s="71">
        <v>205</v>
      </c>
      <c r="B15" s="78" t="s">
        <v>116</v>
      </c>
      <c r="C15" t="str">
        <f t="shared" si="0"/>
        <v>john reid</v>
      </c>
      <c r="D15" s="71" t="s">
        <v>80</v>
      </c>
      <c r="E15" s="392" t="s">
        <v>177</v>
      </c>
      <c r="F15"/>
      <c r="G15" s="71" t="s">
        <v>108</v>
      </c>
      <c r="H15" s="393" t="str">
        <f t="shared" si="1"/>
        <v/>
      </c>
      <c r="I15" s="393" t="str">
        <f t="shared" si="1"/>
        <v/>
      </c>
      <c r="J15" s="393" t="str">
        <f t="shared" si="1"/>
        <v/>
      </c>
      <c r="K15" s="393" t="str">
        <f t="shared" si="1"/>
        <v/>
      </c>
      <c r="L15" s="393" t="str">
        <f t="shared" si="1"/>
        <v/>
      </c>
      <c r="M15" s="393" t="str">
        <f t="shared" si="1"/>
        <v/>
      </c>
      <c r="N15" s="393" t="str">
        <f t="shared" si="1"/>
        <v/>
      </c>
      <c r="O15" s="393" t="str">
        <f t="shared" si="1"/>
        <v/>
      </c>
      <c r="P15" s="393" t="str">
        <f t="shared" si="1"/>
        <v/>
      </c>
      <c r="Q15" s="393" t="str">
        <f t="shared" si="1"/>
        <v/>
      </c>
      <c r="R15" s="393" t="str">
        <f t="shared" si="1"/>
        <v/>
      </c>
      <c r="S15" s="393" t="str">
        <f t="shared" si="1"/>
        <v/>
      </c>
      <c r="T15" s="394" t="str">
        <f t="shared" si="1"/>
        <v/>
      </c>
      <c r="U15" s="358">
        <f t="shared" si="2"/>
        <v>0</v>
      </c>
      <c r="V15" s="193">
        <f t="shared" si="3"/>
        <v>0</v>
      </c>
      <c r="W15" s="395" t="str">
        <f t="shared" si="4"/>
        <v/>
      </c>
      <c r="X15" s="105" t="str">
        <f t="shared" si="5"/>
        <v/>
      </c>
      <c r="Y15" s="361">
        <f t="shared" si="10"/>
        <v>0</v>
      </c>
      <c r="Z15" s="396" t="str">
        <f t="shared" si="6"/>
        <v>n/a</v>
      </c>
      <c r="AA15" s="396" t="str">
        <f t="shared" si="7"/>
        <v>n/a</v>
      </c>
      <c r="AB15" s="396" t="str">
        <f>IF($AA15="n/a","",IFERROR(COUNTIF($AA$2:$AA15,"="&amp;AA15),""))</f>
        <v/>
      </c>
      <c r="AC15" s="396">
        <f>COUNTIF($Z$2:Z14,"&lt;"&amp;Z15)</f>
        <v>0</v>
      </c>
      <c r="AD15" s="124">
        <f t="shared" si="8"/>
        <v>0</v>
      </c>
      <c r="AE15" s="126">
        <f t="shared" si="9"/>
        <v>0</v>
      </c>
    </row>
    <row r="16" spans="1:35" x14ac:dyDescent="0.2">
      <c r="A16" s="71">
        <v>242</v>
      </c>
      <c r="B16" s="78" t="s">
        <v>187</v>
      </c>
      <c r="C16" t="str">
        <f t="shared" si="0"/>
        <v>leon bogers</v>
      </c>
      <c r="D16" s="71" t="s">
        <v>80</v>
      </c>
      <c r="E16" s="392" t="s">
        <v>178</v>
      </c>
      <c r="F16"/>
      <c r="G16" s="71" t="s">
        <v>81</v>
      </c>
      <c r="H16" s="435" t="str">
        <f t="shared" si="1"/>
        <v/>
      </c>
      <c r="I16" s="435" t="str">
        <f t="shared" si="1"/>
        <v/>
      </c>
      <c r="J16" s="435" t="str">
        <f t="shared" si="1"/>
        <v/>
      </c>
      <c r="K16" s="435" t="str">
        <f t="shared" si="1"/>
        <v/>
      </c>
      <c r="L16" s="435" t="str">
        <f t="shared" si="1"/>
        <v/>
      </c>
      <c r="M16" s="435" t="str">
        <f t="shared" si="1"/>
        <v/>
      </c>
      <c r="N16" s="435" t="str">
        <f t="shared" si="1"/>
        <v/>
      </c>
      <c r="O16" s="435" t="str">
        <f t="shared" si="1"/>
        <v/>
      </c>
      <c r="P16" s="435" t="str">
        <f t="shared" si="1"/>
        <v/>
      </c>
      <c r="Q16" s="435" t="str">
        <f t="shared" si="1"/>
        <v/>
      </c>
      <c r="R16" s="435" t="str">
        <f t="shared" si="1"/>
        <v/>
      </c>
      <c r="S16" s="435" t="str">
        <f t="shared" si="1"/>
        <v/>
      </c>
      <c r="T16" s="220" t="str">
        <f t="shared" si="1"/>
        <v/>
      </c>
      <c r="U16" s="358">
        <f t="shared" si="2"/>
        <v>0</v>
      </c>
      <c r="V16" s="193">
        <f t="shared" si="3"/>
        <v>0</v>
      </c>
      <c r="W16" s="395" t="str">
        <f t="shared" si="4"/>
        <v/>
      </c>
      <c r="X16" s="105" t="str">
        <f t="shared" si="5"/>
        <v/>
      </c>
      <c r="Y16" s="361">
        <f t="shared" si="10"/>
        <v>0</v>
      </c>
      <c r="Z16" s="396" t="str">
        <f t="shared" si="6"/>
        <v>n/a</v>
      </c>
      <c r="AA16" s="396" t="str">
        <f t="shared" si="7"/>
        <v>n/a</v>
      </c>
      <c r="AB16" s="396" t="str">
        <f>IF($AA16="n/a","",IFERROR(COUNTIF($AA$2:$AA16,"="&amp;AA16),""))</f>
        <v/>
      </c>
      <c r="AC16" s="396">
        <f>COUNTIF($Z$2:Z15,"&lt;"&amp;Z16)</f>
        <v>0</v>
      </c>
      <c r="AD16" s="124">
        <f t="shared" si="8"/>
        <v>0</v>
      </c>
      <c r="AE16" s="126">
        <f t="shared" si="9"/>
        <v>0</v>
      </c>
    </row>
    <row r="17" spans="1:31" x14ac:dyDescent="0.2">
      <c r="A17" s="71">
        <v>241</v>
      </c>
      <c r="B17" s="78" t="s">
        <v>159</v>
      </c>
      <c r="C17" t="str">
        <f t="shared" si="0"/>
        <v>john downes</v>
      </c>
      <c r="D17" s="71" t="s">
        <v>5</v>
      </c>
      <c r="E17" s="392" t="s">
        <v>179</v>
      </c>
      <c r="F17"/>
      <c r="G17" s="71" t="s">
        <v>81</v>
      </c>
      <c r="H17" s="393" t="str">
        <f t="shared" ref="H17:T24" si="11">IF($D17=H$1,$U17,"")</f>
        <v/>
      </c>
      <c r="I17" s="393" t="str">
        <f t="shared" si="11"/>
        <v/>
      </c>
      <c r="J17" s="393" t="str">
        <f t="shared" si="11"/>
        <v/>
      </c>
      <c r="K17" s="393" t="str">
        <f t="shared" si="11"/>
        <v/>
      </c>
      <c r="L17" s="393" t="str">
        <f t="shared" si="11"/>
        <v/>
      </c>
      <c r="M17" s="393" t="str">
        <f t="shared" si="11"/>
        <v/>
      </c>
      <c r="N17" s="393" t="str">
        <f t="shared" si="11"/>
        <v/>
      </c>
      <c r="O17" s="393" t="str">
        <f t="shared" si="11"/>
        <v/>
      </c>
      <c r="P17" s="393" t="str">
        <f t="shared" si="11"/>
        <v/>
      </c>
      <c r="Q17" s="393" t="str">
        <f t="shared" si="11"/>
        <v/>
      </c>
      <c r="R17" s="393" t="str">
        <f t="shared" si="11"/>
        <v/>
      </c>
      <c r="S17" s="393">
        <f t="shared" si="11"/>
        <v>75</v>
      </c>
      <c r="T17" s="394" t="str">
        <f t="shared" si="11"/>
        <v/>
      </c>
      <c r="U17" s="358">
        <f t="shared" si="2"/>
        <v>75</v>
      </c>
      <c r="V17" s="193">
        <f t="shared" si="3"/>
        <v>0</v>
      </c>
      <c r="W17" s="395">
        <f t="shared" si="4"/>
        <v>95.12</v>
      </c>
      <c r="X17" s="105">
        <f t="shared" si="5"/>
        <v>5.2609999999999957</v>
      </c>
      <c r="Y17" s="361">
        <f t="shared" si="10"/>
        <v>-10</v>
      </c>
      <c r="Z17" s="396">
        <f t="shared" si="6"/>
        <v>1</v>
      </c>
      <c r="AA17" s="396">
        <f t="shared" si="7"/>
        <v>2</v>
      </c>
      <c r="AB17" s="396">
        <f>IF($AA17="n/a","",IFERROR(COUNTIF($AA$2:$AA17,"="&amp;AA17),""))</f>
        <v>2</v>
      </c>
      <c r="AC17" s="396">
        <f>COUNTIF($Z$2:Z16,"&lt;"&amp;Z17)</f>
        <v>0</v>
      </c>
      <c r="AD17" s="124">
        <f t="shared" si="8"/>
        <v>75</v>
      </c>
      <c r="AE17" s="126">
        <f t="shared" si="9"/>
        <v>65</v>
      </c>
    </row>
    <row r="18" spans="1:31" x14ac:dyDescent="0.2">
      <c r="A18" s="71">
        <v>71</v>
      </c>
      <c r="B18" s="78" t="s">
        <v>123</v>
      </c>
      <c r="C18" t="str">
        <f t="shared" si="0"/>
        <v>sam hurst</v>
      </c>
      <c r="D18" s="71" t="s">
        <v>5</v>
      </c>
      <c r="E18" s="392" t="s">
        <v>180</v>
      </c>
      <c r="F18"/>
      <c r="G18" s="71" t="s">
        <v>81</v>
      </c>
      <c r="H18" s="393" t="str">
        <f t="shared" si="11"/>
        <v/>
      </c>
      <c r="I18" s="393" t="str">
        <f t="shared" si="11"/>
        <v/>
      </c>
      <c r="J18" s="393" t="str">
        <f t="shared" si="11"/>
        <v/>
      </c>
      <c r="K18" s="393" t="str">
        <f t="shared" si="11"/>
        <v/>
      </c>
      <c r="L18" s="393" t="str">
        <f t="shared" si="11"/>
        <v/>
      </c>
      <c r="M18" s="393" t="str">
        <f t="shared" si="11"/>
        <v/>
      </c>
      <c r="N18" s="393" t="str">
        <f t="shared" si="11"/>
        <v/>
      </c>
      <c r="O18" s="393" t="str">
        <f t="shared" si="11"/>
        <v/>
      </c>
      <c r="P18" s="393" t="str">
        <f t="shared" si="11"/>
        <v/>
      </c>
      <c r="Q18" s="393" t="str">
        <f t="shared" si="11"/>
        <v/>
      </c>
      <c r="R18" s="393" t="str">
        <f t="shared" si="11"/>
        <v/>
      </c>
      <c r="S18" s="393">
        <f t="shared" si="11"/>
        <v>60</v>
      </c>
      <c r="T18" s="394" t="str">
        <f t="shared" si="11"/>
        <v/>
      </c>
      <c r="U18" s="358">
        <f t="shared" si="2"/>
        <v>60</v>
      </c>
      <c r="V18" s="193">
        <f t="shared" si="3"/>
        <v>0</v>
      </c>
      <c r="W18" s="395">
        <f t="shared" si="4"/>
        <v>95.12</v>
      </c>
      <c r="X18" s="105">
        <f t="shared" si="5"/>
        <v>5.7590000000000003</v>
      </c>
      <c r="Y18" s="361">
        <f t="shared" si="10"/>
        <v>-10</v>
      </c>
      <c r="Z18" s="396">
        <f t="shared" si="6"/>
        <v>1</v>
      </c>
      <c r="AA18" s="396">
        <f t="shared" si="7"/>
        <v>2</v>
      </c>
      <c r="AB18" s="396">
        <f>IF($AA18="n/a","",IFERROR(COUNTIF($AA$2:$AA18,"="&amp;AA18),""))</f>
        <v>3</v>
      </c>
      <c r="AC18" s="396">
        <f>COUNTIF($Z$2:Z17,"&lt;"&amp;Z18)</f>
        <v>0</v>
      </c>
      <c r="AD18" s="124">
        <f t="shared" si="8"/>
        <v>60</v>
      </c>
      <c r="AE18" s="126">
        <f t="shared" si="9"/>
        <v>50</v>
      </c>
    </row>
    <row r="19" spans="1:31" x14ac:dyDescent="0.2">
      <c r="A19" s="71">
        <v>561</v>
      </c>
      <c r="B19" s="78" t="s">
        <v>124</v>
      </c>
      <c r="C19" t="str">
        <f t="shared" si="0"/>
        <v>john mcbreen</v>
      </c>
      <c r="D19" s="71" t="s">
        <v>86</v>
      </c>
      <c r="E19" s="392" t="s">
        <v>181</v>
      </c>
      <c r="F19"/>
      <c r="G19" s="71" t="s">
        <v>84</v>
      </c>
      <c r="H19" s="393" t="str">
        <f t="shared" si="11"/>
        <v/>
      </c>
      <c r="I19" s="393" t="str">
        <f t="shared" si="11"/>
        <v/>
      </c>
      <c r="J19" s="393" t="str">
        <f t="shared" si="11"/>
        <v/>
      </c>
      <c r="K19" s="393" t="str">
        <f t="shared" si="11"/>
        <v/>
      </c>
      <c r="L19" s="393" t="str">
        <f t="shared" si="11"/>
        <v/>
      </c>
      <c r="M19" s="393">
        <f t="shared" si="11"/>
        <v>75</v>
      </c>
      <c r="N19" s="393" t="str">
        <f t="shared" si="11"/>
        <v/>
      </c>
      <c r="O19" s="393" t="str">
        <f t="shared" si="11"/>
        <v/>
      </c>
      <c r="P19" s="393" t="str">
        <f t="shared" si="11"/>
        <v/>
      </c>
      <c r="Q19" s="393" t="str">
        <f t="shared" si="11"/>
        <v/>
      </c>
      <c r="R19" s="393" t="str">
        <f t="shared" si="11"/>
        <v/>
      </c>
      <c r="S19" s="393" t="str">
        <f t="shared" si="11"/>
        <v/>
      </c>
      <c r="T19" s="394" t="str">
        <f t="shared" si="11"/>
        <v/>
      </c>
      <c r="U19" s="358">
        <f t="shared" si="2"/>
        <v>75</v>
      </c>
      <c r="V19" s="193">
        <f t="shared" si="3"/>
        <v>-45</v>
      </c>
      <c r="W19" s="395">
        <f t="shared" si="4"/>
        <v>96.045000000000002</v>
      </c>
      <c r="X19" s="105">
        <f t="shared" si="5"/>
        <v>7.061000000000007</v>
      </c>
      <c r="Y19" s="361">
        <f t="shared" si="10"/>
        <v>-10</v>
      </c>
      <c r="Z19" s="396">
        <f t="shared" si="6"/>
        <v>4</v>
      </c>
      <c r="AA19" s="396">
        <f t="shared" si="7"/>
        <v>8</v>
      </c>
      <c r="AB19" s="396">
        <f>IF($AA19="n/a","",IFERROR(COUNTIF($AA$2:$AA19,"="&amp;AA19),""))</f>
        <v>2</v>
      </c>
      <c r="AC19" s="396">
        <f>COUNTIF($Z$2:Z18,"&lt;"&amp;Z19)</f>
        <v>3</v>
      </c>
      <c r="AD19" s="124">
        <f t="shared" si="8"/>
        <v>30</v>
      </c>
      <c r="AE19" s="126">
        <f t="shared" si="9"/>
        <v>20</v>
      </c>
    </row>
    <row r="20" spans="1:31" x14ac:dyDescent="0.2">
      <c r="A20" s="71">
        <v>30</v>
      </c>
      <c r="B20" s="78" t="s">
        <v>188</v>
      </c>
      <c r="C20" t="str">
        <f t="shared" si="0"/>
        <v>adam lazzaro</v>
      </c>
      <c r="D20" s="71" t="s">
        <v>80</v>
      </c>
      <c r="E20" s="392" t="s">
        <v>182</v>
      </c>
      <c r="F20"/>
      <c r="G20" s="71" t="s">
        <v>108</v>
      </c>
      <c r="H20" s="393" t="str">
        <f t="shared" si="11"/>
        <v/>
      </c>
      <c r="I20" s="393" t="str">
        <f t="shared" si="11"/>
        <v/>
      </c>
      <c r="J20" s="393" t="str">
        <f t="shared" si="11"/>
        <v/>
      </c>
      <c r="K20" s="393" t="str">
        <f t="shared" si="11"/>
        <v/>
      </c>
      <c r="L20" s="393" t="str">
        <f t="shared" si="11"/>
        <v/>
      </c>
      <c r="M20" s="393" t="str">
        <f t="shared" si="11"/>
        <v/>
      </c>
      <c r="N20" s="393" t="str">
        <f t="shared" si="11"/>
        <v/>
      </c>
      <c r="O20" s="393" t="str">
        <f t="shared" si="11"/>
        <v/>
      </c>
      <c r="P20" s="393" t="str">
        <f t="shared" si="11"/>
        <v/>
      </c>
      <c r="Q20" s="393" t="str">
        <f t="shared" si="11"/>
        <v/>
      </c>
      <c r="R20" s="393" t="str">
        <f t="shared" si="11"/>
        <v/>
      </c>
      <c r="S20" s="393" t="str">
        <f t="shared" si="11"/>
        <v/>
      </c>
      <c r="T20" s="394" t="str">
        <f t="shared" si="11"/>
        <v/>
      </c>
      <c r="U20" s="358">
        <f t="shared" si="2"/>
        <v>0</v>
      </c>
      <c r="V20" s="193">
        <f t="shared" si="3"/>
        <v>0</v>
      </c>
      <c r="W20" s="395" t="str">
        <f t="shared" si="4"/>
        <v/>
      </c>
      <c r="X20" s="105" t="str">
        <f t="shared" si="5"/>
        <v/>
      </c>
      <c r="Y20" s="361">
        <f t="shared" si="10"/>
        <v>0</v>
      </c>
      <c r="Z20" s="396" t="str">
        <f t="shared" si="6"/>
        <v>n/a</v>
      </c>
      <c r="AA20" s="396" t="str">
        <f t="shared" si="7"/>
        <v>n/a</v>
      </c>
      <c r="AB20" s="396" t="str">
        <f>IF($AA20="n/a","",IFERROR(COUNTIF($AA$2:$AA20,"="&amp;AA20),""))</f>
        <v/>
      </c>
      <c r="AC20" s="396">
        <f>COUNTIF($Z$2:Z19,"&lt;"&amp;Z20)</f>
        <v>0</v>
      </c>
      <c r="AD20" s="124">
        <f t="shared" si="8"/>
        <v>0</v>
      </c>
      <c r="AE20" s="126">
        <f t="shared" si="9"/>
        <v>0</v>
      </c>
    </row>
    <row r="21" spans="1:31" x14ac:dyDescent="0.2">
      <c r="A21" s="71">
        <v>217</v>
      </c>
      <c r="B21" s="78" t="s">
        <v>160</v>
      </c>
      <c r="C21" t="str">
        <f t="shared" si="0"/>
        <v>travis abreu</v>
      </c>
      <c r="D21" s="393" t="s">
        <v>80</v>
      </c>
      <c r="E21" s="392" t="s">
        <v>183</v>
      </c>
      <c r="F21"/>
      <c r="G21" s="71" t="s">
        <v>164</v>
      </c>
      <c r="H21" s="435" t="str">
        <f t="shared" si="11"/>
        <v/>
      </c>
      <c r="I21" s="435" t="str">
        <f t="shared" si="11"/>
        <v/>
      </c>
      <c r="J21" s="435" t="str">
        <f t="shared" si="11"/>
        <v/>
      </c>
      <c r="K21" s="435" t="str">
        <f t="shared" si="11"/>
        <v/>
      </c>
      <c r="L21" s="435" t="str">
        <f t="shared" si="11"/>
        <v/>
      </c>
      <c r="M21" s="435" t="str">
        <f t="shared" si="11"/>
        <v/>
      </c>
      <c r="N21" s="435" t="str">
        <f t="shared" si="11"/>
        <v/>
      </c>
      <c r="O21" s="435" t="str">
        <f t="shared" si="11"/>
        <v/>
      </c>
      <c r="P21" s="435" t="str">
        <f t="shared" si="11"/>
        <v/>
      </c>
      <c r="Q21" s="435" t="str">
        <f t="shared" si="11"/>
        <v/>
      </c>
      <c r="R21" s="435" t="str">
        <f t="shared" si="11"/>
        <v/>
      </c>
      <c r="S21" s="435" t="str">
        <f t="shared" si="11"/>
        <v/>
      </c>
      <c r="T21" s="220" t="str">
        <f t="shared" si="11"/>
        <v/>
      </c>
      <c r="U21" s="358">
        <f t="shared" si="2"/>
        <v>0</v>
      </c>
      <c r="V21" s="193">
        <f t="shared" si="3"/>
        <v>0</v>
      </c>
      <c r="W21" s="395" t="str">
        <f t="shared" si="4"/>
        <v/>
      </c>
      <c r="X21" s="105" t="str">
        <f t="shared" si="5"/>
        <v/>
      </c>
      <c r="Y21" s="361">
        <v>0</v>
      </c>
      <c r="Z21" s="396" t="str">
        <f t="shared" si="6"/>
        <v>n/a</v>
      </c>
      <c r="AA21" s="396" t="str">
        <f t="shared" si="7"/>
        <v>n/a</v>
      </c>
      <c r="AB21" s="396" t="str">
        <f>IF($AA21="n/a","",IFERROR(COUNTIF($AA$2:$AA21,"="&amp;AA21),""))</f>
        <v/>
      </c>
      <c r="AC21" s="396">
        <f>COUNTIF($Z$2:Z19,"&lt;"&amp;Z21)</f>
        <v>0</v>
      </c>
      <c r="AD21" s="124">
        <f t="shared" si="8"/>
        <v>0</v>
      </c>
      <c r="AE21" s="126">
        <f t="shared" si="9"/>
        <v>0</v>
      </c>
    </row>
    <row r="22" spans="1:31" x14ac:dyDescent="0.2">
      <c r="A22" s="71">
        <v>140</v>
      </c>
      <c r="B22" s="78" t="s">
        <v>161</v>
      </c>
      <c r="C22" t="str">
        <f t="shared" si="0"/>
        <v>robert mason</v>
      </c>
      <c r="D22" s="71" t="s">
        <v>3</v>
      </c>
      <c r="E22" s="392" t="s">
        <v>184</v>
      </c>
      <c r="F22"/>
      <c r="G22" s="71" t="s">
        <v>84</v>
      </c>
      <c r="H22" s="418" t="str">
        <f t="shared" si="11"/>
        <v/>
      </c>
      <c r="I22" s="418" t="str">
        <f t="shared" si="11"/>
        <v/>
      </c>
      <c r="J22" s="418" t="str">
        <f t="shared" si="11"/>
        <v/>
      </c>
      <c r="K22" s="418" t="str">
        <f t="shared" si="11"/>
        <v/>
      </c>
      <c r="L22" s="418" t="str">
        <f t="shared" si="11"/>
        <v/>
      </c>
      <c r="M22" s="418" t="str">
        <f t="shared" si="11"/>
        <v/>
      </c>
      <c r="N22" s="418" t="str">
        <f t="shared" si="11"/>
        <v/>
      </c>
      <c r="O22" s="418" t="str">
        <f t="shared" si="11"/>
        <v/>
      </c>
      <c r="P22" s="418" t="str">
        <f t="shared" si="11"/>
        <v/>
      </c>
      <c r="Q22" s="418" t="str">
        <f t="shared" si="11"/>
        <v/>
      </c>
      <c r="R22" s="418" t="str">
        <f t="shared" si="11"/>
        <v/>
      </c>
      <c r="S22" s="418" t="str">
        <f t="shared" si="11"/>
        <v/>
      </c>
      <c r="T22" s="419">
        <f t="shared" si="11"/>
        <v>100</v>
      </c>
      <c r="U22" s="358">
        <f t="shared" si="2"/>
        <v>100</v>
      </c>
      <c r="V22" s="193">
        <f t="shared" si="3"/>
        <v>0</v>
      </c>
      <c r="W22" s="395">
        <f t="shared" si="4"/>
        <v>97.106999999999999</v>
      </c>
      <c r="X22" s="105">
        <f t="shared" si="5"/>
        <v>9.041000000000011</v>
      </c>
      <c r="Y22" s="361">
        <f t="shared" si="10"/>
        <v>-10</v>
      </c>
      <c r="Z22" s="396">
        <f t="shared" si="6"/>
        <v>1</v>
      </c>
      <c r="AA22" s="396">
        <f t="shared" si="7"/>
        <v>1</v>
      </c>
      <c r="AB22" s="396">
        <f>IF($AA22="n/a","",IFERROR(COUNTIF($AA$2:$AA22,"="&amp;AA22),""))</f>
        <v>1</v>
      </c>
      <c r="AC22" s="396">
        <f>COUNTIF($Z$2:Z20,"&lt;"&amp;Z22)</f>
        <v>0</v>
      </c>
      <c r="AD22" s="124">
        <f t="shared" si="8"/>
        <v>100</v>
      </c>
      <c r="AE22" s="126">
        <f t="shared" si="9"/>
        <v>90</v>
      </c>
    </row>
    <row r="23" spans="1:31" x14ac:dyDescent="0.2">
      <c r="A23" s="71">
        <v>47</v>
      </c>
      <c r="B23" s="78" t="s">
        <v>125</v>
      </c>
      <c r="C23" t="str">
        <f t="shared" si="0"/>
        <v>leigh mummery</v>
      </c>
      <c r="D23" s="71" t="s">
        <v>3</v>
      </c>
      <c r="E23" s="392" t="s">
        <v>185</v>
      </c>
      <c r="F23"/>
      <c r="G23" s="71" t="s">
        <v>84</v>
      </c>
      <c r="H23" s="393" t="str">
        <f t="shared" si="11"/>
        <v/>
      </c>
      <c r="I23" s="393" t="str">
        <f t="shared" si="11"/>
        <v/>
      </c>
      <c r="J23" s="393" t="str">
        <f t="shared" si="11"/>
        <v/>
      </c>
      <c r="K23" s="393" t="str">
        <f t="shared" si="11"/>
        <v/>
      </c>
      <c r="L23" s="393" t="str">
        <f t="shared" si="11"/>
        <v/>
      </c>
      <c r="M23" s="393" t="str">
        <f t="shared" si="11"/>
        <v/>
      </c>
      <c r="N23" s="393" t="str">
        <f t="shared" si="11"/>
        <v/>
      </c>
      <c r="O23" s="393" t="str">
        <f t="shared" si="11"/>
        <v/>
      </c>
      <c r="P23" s="393" t="str">
        <f t="shared" si="11"/>
        <v/>
      </c>
      <c r="Q23" s="393" t="str">
        <f t="shared" si="11"/>
        <v/>
      </c>
      <c r="R23" s="393" t="str">
        <f t="shared" si="11"/>
        <v/>
      </c>
      <c r="S23" s="393" t="str">
        <f t="shared" si="11"/>
        <v/>
      </c>
      <c r="T23" s="394">
        <f t="shared" si="11"/>
        <v>75</v>
      </c>
      <c r="U23" s="358">
        <f t="shared" si="2"/>
        <v>75</v>
      </c>
      <c r="V23" s="193">
        <f t="shared" si="3"/>
        <v>0</v>
      </c>
      <c r="W23" s="395">
        <f t="shared" si="4"/>
        <v>97.106999999999999</v>
      </c>
      <c r="X23" s="105">
        <f t="shared" si="5"/>
        <v>11.459000000000003</v>
      </c>
      <c r="Y23" s="361">
        <f t="shared" si="10"/>
        <v>-10</v>
      </c>
      <c r="Z23" s="396">
        <f t="shared" si="6"/>
        <v>1</v>
      </c>
      <c r="AA23" s="396">
        <f t="shared" si="7"/>
        <v>1</v>
      </c>
      <c r="AB23" s="396">
        <f>IF($AA23="n/a","",IFERROR(COUNTIF($AA$2:$AA23,"="&amp;AA23),""))</f>
        <v>2</v>
      </c>
      <c r="AC23" s="396">
        <f>COUNTIF($Z$2:Z22,"&lt;"&amp;Z23)</f>
        <v>0</v>
      </c>
      <c r="AD23" s="124">
        <f t="shared" si="8"/>
        <v>75</v>
      </c>
      <c r="AE23" s="126">
        <f t="shared" si="9"/>
        <v>65</v>
      </c>
    </row>
    <row r="24" spans="1:31" ht="13.5" thickBot="1" x14ac:dyDescent="0.25">
      <c r="A24" s="195"/>
      <c r="B24" s="422"/>
      <c r="C24" s="194"/>
      <c r="D24" s="194"/>
      <c r="E24" s="423"/>
      <c r="F24" s="423"/>
      <c r="G24" s="194"/>
      <c r="H24" s="424" t="str">
        <f t="shared" si="11"/>
        <v/>
      </c>
      <c r="I24" s="424" t="str">
        <f t="shared" si="11"/>
        <v/>
      </c>
      <c r="J24" s="424" t="str">
        <f t="shared" si="11"/>
        <v/>
      </c>
      <c r="K24" s="424" t="str">
        <f t="shared" si="11"/>
        <v/>
      </c>
      <c r="L24" s="424" t="str">
        <f t="shared" si="11"/>
        <v/>
      </c>
      <c r="M24" s="424" t="str">
        <f t="shared" si="11"/>
        <v/>
      </c>
      <c r="N24" s="424" t="str">
        <f t="shared" si="11"/>
        <v/>
      </c>
      <c r="O24" s="424" t="str">
        <f t="shared" si="11"/>
        <v/>
      </c>
      <c r="P24" s="424" t="str">
        <f t="shared" si="11"/>
        <v/>
      </c>
      <c r="Q24" s="424" t="str">
        <f t="shared" si="11"/>
        <v/>
      </c>
      <c r="R24" s="424" t="str">
        <f t="shared" si="11"/>
        <v/>
      </c>
      <c r="S24" s="424" t="str">
        <f t="shared" si="11"/>
        <v/>
      </c>
      <c r="T24" s="425" t="str">
        <f t="shared" si="11"/>
        <v/>
      </c>
      <c r="U24" s="359">
        <f t="shared" si="2"/>
        <v>0</v>
      </c>
      <c r="V24" s="195">
        <f t="shared" si="3"/>
        <v>0</v>
      </c>
      <c r="W24" s="362"/>
      <c r="X24" s="363"/>
      <c r="Y24" s="364">
        <f t="shared" si="10"/>
        <v>0</v>
      </c>
      <c r="Z24" s="197" t="str">
        <f t="shared" si="6"/>
        <v>n/a</v>
      </c>
      <c r="AA24" s="197" t="str">
        <f t="shared" si="7"/>
        <v>n/a</v>
      </c>
      <c r="AB24" s="197" t="str">
        <f>IF($AA24="n/a","",IFERROR(COUNTIF($AA$2:$AA24,"="&amp;AA24),""))</f>
        <v/>
      </c>
      <c r="AC24" s="197">
        <f>COUNTIF($Z$2:Z23,"&lt;"&amp;Z24)</f>
        <v>0</v>
      </c>
      <c r="AD24" s="198">
        <f t="shared" si="8"/>
        <v>0</v>
      </c>
      <c r="AE24" s="127">
        <f t="shared" si="9"/>
        <v>0</v>
      </c>
    </row>
    <row r="25" spans="1:31" ht="13.5" thickBot="1" x14ac:dyDescent="0.25">
      <c r="F25" s="426"/>
      <c r="G25" s="427" t="s">
        <v>26</v>
      </c>
      <c r="H25" s="114">
        <f t="shared" ref="H25:U25" si="12">COUNT(H2:H24)</f>
        <v>0</v>
      </c>
      <c r="I25" s="114">
        <f t="shared" si="12"/>
        <v>0</v>
      </c>
      <c r="J25" s="114">
        <f t="shared" si="12"/>
        <v>0</v>
      </c>
      <c r="K25" s="114">
        <f t="shared" si="12"/>
        <v>3</v>
      </c>
      <c r="L25" s="114">
        <f t="shared" si="12"/>
        <v>3</v>
      </c>
      <c r="M25" s="114">
        <f t="shared" si="12"/>
        <v>2</v>
      </c>
      <c r="N25" s="114">
        <f t="shared" si="12"/>
        <v>2</v>
      </c>
      <c r="O25" s="114">
        <f t="shared" si="12"/>
        <v>0</v>
      </c>
      <c r="P25" s="114">
        <f t="shared" si="12"/>
        <v>0</v>
      </c>
      <c r="Q25" s="114">
        <f t="shared" si="12"/>
        <v>0</v>
      </c>
      <c r="R25" s="114">
        <f t="shared" si="12"/>
        <v>0</v>
      </c>
      <c r="S25" s="114">
        <f t="shared" si="12"/>
        <v>3</v>
      </c>
      <c r="T25" s="114">
        <f t="shared" si="12"/>
        <v>2</v>
      </c>
      <c r="U25" s="190">
        <f t="shared" si="12"/>
        <v>23</v>
      </c>
      <c r="V25" s="428"/>
      <c r="W25" s="428"/>
      <c r="Y25" s="428"/>
      <c r="Z25" s="428"/>
      <c r="AA25" s="428"/>
      <c r="AB25" s="428"/>
      <c r="AC25" s="428"/>
      <c r="AD25" s="428"/>
      <c r="AE25" s="428"/>
    </row>
    <row r="27" spans="1:31" x14ac:dyDescent="0.2">
      <c r="B27" s="429"/>
      <c r="C27" s="430"/>
      <c r="D27" s="72"/>
      <c r="V27" s="72"/>
      <c r="Z27" s="72"/>
      <c r="AA27" s="72"/>
      <c r="AB27" s="72"/>
      <c r="AC27" s="72"/>
      <c r="AD27" s="72"/>
    </row>
  </sheetData>
  <sortState xmlns:xlrd2="http://schemas.microsoft.com/office/spreadsheetml/2017/richdata2" ref="A2:G23">
    <sortCondition ref="E2:E23"/>
  </sortState>
  <mergeCells count="1">
    <mergeCell ref="AG1:AI1"/>
  </mergeCells>
  <conditionalFormatting sqref="A22:T24 A2:T20 V2:Y24">
    <cfRule type="expression" dxfId="90" priority="40" stopIfTrue="1">
      <formula>$D2="SNA"</formula>
    </cfRule>
    <cfRule type="expression" dxfId="89" priority="41" stopIfTrue="1">
      <formula>$D2="SNB"</formula>
    </cfRule>
    <cfRule type="expression" dxfId="88" priority="42">
      <formula>$D2="SNC"</formula>
    </cfRule>
    <cfRule type="expression" dxfId="87" priority="43">
      <formula>$D2="SND"</formula>
    </cfRule>
    <cfRule type="expression" dxfId="86" priority="44">
      <formula>$D2="NAC"</formula>
    </cfRule>
    <cfRule type="expression" dxfId="85" priority="45">
      <formula>$D2="NBC"</formula>
    </cfRule>
    <cfRule type="expression" dxfId="84" priority="46">
      <formula>$D2="NCC"</formula>
    </cfRule>
    <cfRule type="expression" dxfId="83" priority="47">
      <formula>$D2="NDC"</formula>
    </cfRule>
    <cfRule type="expression" dxfId="82" priority="48">
      <formula>$D2="ABMOD"</formula>
    </cfRule>
    <cfRule type="expression" dxfId="81" priority="49">
      <formula>$D2="CDMOD"</formula>
    </cfRule>
    <cfRule type="expression" dxfId="80" priority="50">
      <formula>$D2="SMOD"</formula>
    </cfRule>
    <cfRule type="expression" dxfId="79" priority="51">
      <formula>$D2="RES"</formula>
    </cfRule>
    <cfRule type="expression" dxfId="78" priority="52">
      <formula>$D2="OPN"</formula>
    </cfRule>
  </conditionalFormatting>
  <conditionalFormatting sqref="O21:T21 A21:L21">
    <cfRule type="expression" dxfId="77" priority="14" stopIfTrue="1">
      <formula>$D21="SNA"</formula>
    </cfRule>
    <cfRule type="expression" dxfId="76" priority="15" stopIfTrue="1">
      <formula>$D21="SNB"</formula>
    </cfRule>
    <cfRule type="expression" dxfId="75" priority="16">
      <formula>$D21="SNC"</formula>
    </cfRule>
    <cfRule type="expression" dxfId="74" priority="17">
      <formula>$D21="SND"</formula>
    </cfRule>
    <cfRule type="expression" dxfId="73" priority="18">
      <formula>$D21="NAC"</formula>
    </cfRule>
    <cfRule type="expression" dxfId="72" priority="19">
      <formula>$D21="NBC"</formula>
    </cfRule>
    <cfRule type="expression" dxfId="71" priority="20">
      <formula>$D21="NCC"</formula>
    </cfRule>
    <cfRule type="expression" dxfId="70" priority="21">
      <formula>$D21="NDC"</formula>
    </cfRule>
    <cfRule type="expression" dxfId="69" priority="22">
      <formula>$D21="ABMOD"</formula>
    </cfRule>
    <cfRule type="expression" dxfId="68" priority="23">
      <formula>$D21="CDMOD"</formula>
    </cfRule>
    <cfRule type="expression" dxfId="67" priority="24">
      <formula>$D21="SMOD"</formula>
    </cfRule>
    <cfRule type="expression" dxfId="66" priority="25">
      <formula>$D21="RES"</formula>
    </cfRule>
    <cfRule type="expression" dxfId="65" priority="26">
      <formula>$D21="OPN"</formula>
    </cfRule>
  </conditionalFormatting>
  <conditionalFormatting sqref="M21:N21">
    <cfRule type="expression" dxfId="64" priority="1" stopIfTrue="1">
      <formula>$D21="SNA"</formula>
    </cfRule>
    <cfRule type="expression" dxfId="63" priority="2" stopIfTrue="1">
      <formula>$D21="SNB"</formula>
    </cfRule>
    <cfRule type="expression" dxfId="62" priority="3">
      <formula>$D21="SNC"</formula>
    </cfRule>
    <cfRule type="expression" dxfId="61" priority="4">
      <formula>$D21="SND"</formula>
    </cfRule>
    <cfRule type="expression" dxfId="60" priority="5">
      <formula>$D21="NAC"</formula>
    </cfRule>
    <cfRule type="expression" dxfId="59" priority="6">
      <formula>$D21="NBC"</formula>
    </cfRule>
    <cfRule type="expression" dxfId="58" priority="7">
      <formula>$D21="NCC"</formula>
    </cfRule>
    <cfRule type="expression" dxfId="57" priority="8">
      <formula>$D21="NDC"</formula>
    </cfRule>
    <cfRule type="expression" dxfId="56" priority="9">
      <formula>$D21="ABMOD"</formula>
    </cfRule>
    <cfRule type="expression" dxfId="55" priority="10">
      <formula>$D21="CDMOD"</formula>
    </cfRule>
    <cfRule type="expression" dxfId="54" priority="11">
      <formula>$D21="SMOD"</formula>
    </cfRule>
    <cfRule type="expression" dxfId="53" priority="12">
      <formula>$D21="RES"</formula>
    </cfRule>
    <cfRule type="expression" dxfId="52" priority="13">
      <formula>$D21="OPN"</formula>
    </cfRule>
  </conditionalFormatting>
  <pageMargins left="0.7" right="0.7" top="0.75" bottom="0.75" header="0.3" footer="0.3"/>
  <pageSetup paperSize="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744A1-69BA-4553-A290-00CE5FAB4372}">
  <dimension ref="A1:AI30"/>
  <sheetViews>
    <sheetView zoomScale="90" zoomScaleNormal="90" workbookViewId="0">
      <selection activeCell="A2" sqref="A2"/>
    </sheetView>
  </sheetViews>
  <sheetFormatPr defaultColWidth="8.85546875" defaultRowHeight="12.75" x14ac:dyDescent="0.2"/>
  <cols>
    <col min="1" max="1" width="8.140625" style="70" customWidth="1"/>
    <col min="2" max="2" width="20.28515625" style="71" customWidth="1"/>
    <col min="3" max="3" width="20.7109375" style="71" hidden="1" customWidth="1"/>
    <col min="4" max="4" width="8.28515625" style="71" bestFit="1" customWidth="1"/>
    <col min="5" max="5" width="11.5703125" style="71" customWidth="1"/>
    <col min="6" max="6" width="16.140625" style="71" bestFit="1" customWidth="1"/>
    <col min="7" max="7" width="9.28515625" style="71" bestFit="1" customWidth="1"/>
    <col min="8" max="8" width="7.85546875" style="71" customWidth="1"/>
    <col min="9" max="20" width="7.7109375" style="71" customWidth="1"/>
    <col min="21" max="21" width="6.7109375" style="71" customWidth="1"/>
    <col min="22" max="22" width="7.28515625" style="71" bestFit="1" customWidth="1"/>
    <col min="23" max="23" width="9.140625" style="71" customWidth="1"/>
    <col min="24" max="24" width="8.85546875" style="105" customWidth="1"/>
    <col min="25" max="25" width="8.85546875" style="71" customWidth="1"/>
    <col min="26" max="26" width="14.28515625" style="71" hidden="1" customWidth="1"/>
    <col min="27" max="29" width="8.85546875" style="71" hidden="1" customWidth="1"/>
    <col min="30" max="30" width="11.42578125" style="71" hidden="1" customWidth="1"/>
    <col min="31" max="31" width="8.85546875" style="71" customWidth="1"/>
    <col min="32" max="32" width="5.85546875" style="71" customWidth="1"/>
    <col min="33" max="33" width="8.85546875" style="71"/>
    <col min="34" max="34" width="22.28515625" style="71" customWidth="1"/>
    <col min="35" max="35" width="10.28515625" style="71" customWidth="1"/>
    <col min="36" max="16384" width="8.85546875" style="71"/>
  </cols>
  <sheetData>
    <row r="1" spans="1:35" s="70" customFormat="1" ht="43.15" customHeight="1" thickBot="1" x14ac:dyDescent="0.25">
      <c r="A1" s="368" t="s">
        <v>252</v>
      </c>
      <c r="B1" s="369" t="s">
        <v>1</v>
      </c>
      <c r="C1" s="370" t="s">
        <v>1</v>
      </c>
      <c r="D1" s="370" t="s">
        <v>2</v>
      </c>
      <c r="E1" s="371" t="s">
        <v>24</v>
      </c>
      <c r="F1" s="372"/>
      <c r="G1" s="372" t="s">
        <v>250</v>
      </c>
      <c r="H1" s="373" t="s">
        <v>14</v>
      </c>
      <c r="I1" s="374" t="s">
        <v>13</v>
      </c>
      <c r="J1" s="375" t="s">
        <v>16</v>
      </c>
      <c r="K1" s="376" t="s">
        <v>41</v>
      </c>
      <c r="L1" s="377" t="s">
        <v>40</v>
      </c>
      <c r="M1" s="378" t="s">
        <v>86</v>
      </c>
      <c r="N1" s="379" t="s">
        <v>85</v>
      </c>
      <c r="O1" s="380" t="s">
        <v>39</v>
      </c>
      <c r="P1" s="381" t="s">
        <v>4</v>
      </c>
      <c r="Q1" s="382" t="s">
        <v>21</v>
      </c>
      <c r="R1" s="383" t="s">
        <v>22</v>
      </c>
      <c r="S1" s="384" t="s">
        <v>5</v>
      </c>
      <c r="T1" s="385" t="s">
        <v>3</v>
      </c>
      <c r="U1" s="191" t="s">
        <v>45</v>
      </c>
      <c r="V1" s="120" t="s">
        <v>56</v>
      </c>
      <c r="W1" s="120" t="s">
        <v>42</v>
      </c>
      <c r="X1" s="123" t="s">
        <v>43</v>
      </c>
      <c r="Y1" s="121" t="s">
        <v>44</v>
      </c>
      <c r="Z1" s="192" t="s">
        <v>54</v>
      </c>
      <c r="AA1" s="192" t="s">
        <v>2</v>
      </c>
      <c r="AB1" s="192" t="s">
        <v>58</v>
      </c>
      <c r="AC1" s="192" t="s">
        <v>50</v>
      </c>
      <c r="AD1" s="192" t="s">
        <v>55</v>
      </c>
      <c r="AE1" s="191" t="s">
        <v>59</v>
      </c>
      <c r="AG1" s="462" t="s">
        <v>67</v>
      </c>
      <c r="AH1" s="462"/>
      <c r="AI1" s="462"/>
    </row>
    <row r="2" spans="1:35" x14ac:dyDescent="0.2">
      <c r="A2" s="71">
        <v>83</v>
      </c>
      <c r="B2" t="s">
        <v>198</v>
      </c>
      <c r="C2" t="str">
        <f>LOWER(B2)</f>
        <v>chris hogan</v>
      </c>
      <c r="D2" s="71" t="s">
        <v>80</v>
      </c>
      <c r="E2" s="436" t="s">
        <v>206</v>
      </c>
      <c r="F2" s="392"/>
      <c r="G2" s="71">
        <v>8</v>
      </c>
      <c r="H2" s="388" t="str">
        <f t="shared" ref="H2:T21" si="0">IF($D2=H$1,$U2,"")</f>
        <v/>
      </c>
      <c r="I2" s="388" t="str">
        <f t="shared" si="0"/>
        <v/>
      </c>
      <c r="J2" s="388" t="str">
        <f t="shared" si="0"/>
        <v/>
      </c>
      <c r="K2" s="388" t="str">
        <f t="shared" si="0"/>
        <v/>
      </c>
      <c r="L2" s="388" t="str">
        <f t="shared" si="0"/>
        <v/>
      </c>
      <c r="M2" s="388" t="str">
        <f t="shared" si="0"/>
        <v/>
      </c>
      <c r="N2" s="388" t="str">
        <f t="shared" si="0"/>
        <v/>
      </c>
      <c r="O2" s="388" t="str">
        <f t="shared" si="0"/>
        <v/>
      </c>
      <c r="P2" s="388" t="str">
        <f t="shared" si="0"/>
        <v/>
      </c>
      <c r="Q2" s="388" t="str">
        <f t="shared" si="0"/>
        <v/>
      </c>
      <c r="R2" s="388" t="str">
        <f t="shared" si="0"/>
        <v/>
      </c>
      <c r="S2" s="388" t="str">
        <f t="shared" si="0"/>
        <v/>
      </c>
      <c r="T2" s="389" t="str">
        <f t="shared" si="0"/>
        <v/>
      </c>
      <c r="U2" s="357">
        <f t="shared" ref="U2:U27" si="1">IFERROR(VLOOKUP($AB2,Points2018,2,0),0)</f>
        <v>0</v>
      </c>
      <c r="V2" s="449"/>
      <c r="W2" s="450" t="str">
        <f t="shared" ref="W2:W22" si="2">IFERROR(VLOOKUP(D2,BenchmarksWod,3,0)*86400,"")</f>
        <v/>
      </c>
      <c r="X2" s="451"/>
      <c r="Y2" s="452"/>
      <c r="Z2" s="129" t="str">
        <f t="shared" ref="Z2:Z27" si="3">IFERROR(VLOOKUP(D2,Class2019,4,0),"n/a")</f>
        <v>n/a</v>
      </c>
      <c r="AA2" s="129" t="str">
        <f t="shared" ref="AA2:AA27" si="4">IFERROR(VLOOKUP(D2,Class2019,3,0),"n/a")</f>
        <v>n/a</v>
      </c>
      <c r="AB2" s="129" t="str">
        <f>IF($AA2="n/a","",IFERROR(COUNTIF($AA$2:$AA2,"="&amp;AA2),""))</f>
        <v/>
      </c>
      <c r="AC2" s="129">
        <f>COUNTIF($Z1:Z$2,"&lt;"&amp;Z2)</f>
        <v>0</v>
      </c>
      <c r="AD2" s="159">
        <f t="shared" ref="AD2:AD27" si="5">IF($AA2="n/a",0,IFERROR(VLOOKUP(AB2+AC2,Points2019,2,0),15))</f>
        <v>0</v>
      </c>
      <c r="AE2" s="125">
        <f t="shared" ref="AE2:AE27" si="6">(U2+V2+Y2)</f>
        <v>0</v>
      </c>
      <c r="AG2" s="161" t="s">
        <v>3</v>
      </c>
      <c r="AH2" s="390"/>
      <c r="AI2" s="391"/>
    </row>
    <row r="3" spans="1:35" x14ac:dyDescent="0.2">
      <c r="A3" s="71">
        <v>67</v>
      </c>
      <c r="B3" t="s">
        <v>49</v>
      </c>
      <c r="C3" t="str">
        <f t="shared" ref="C3:C26" si="7">LOWER(B3)</f>
        <v>paul ledwith</v>
      </c>
      <c r="D3" s="71" t="s">
        <v>80</v>
      </c>
      <c r="E3" s="436" t="s">
        <v>207</v>
      </c>
      <c r="F3" s="392"/>
      <c r="G3" s="71">
        <v>54</v>
      </c>
      <c r="H3" s="393" t="str">
        <f t="shared" si="0"/>
        <v/>
      </c>
      <c r="I3" s="393" t="str">
        <f t="shared" si="0"/>
        <v/>
      </c>
      <c r="J3" s="393" t="str">
        <f t="shared" si="0"/>
        <v/>
      </c>
      <c r="K3" s="393" t="str">
        <f t="shared" si="0"/>
        <v/>
      </c>
      <c r="L3" s="393" t="str">
        <f t="shared" si="0"/>
        <v/>
      </c>
      <c r="M3" s="393" t="str">
        <f t="shared" si="0"/>
        <v/>
      </c>
      <c r="N3" s="393" t="str">
        <f t="shared" si="0"/>
        <v/>
      </c>
      <c r="O3" s="393" t="str">
        <f t="shared" si="0"/>
        <v/>
      </c>
      <c r="P3" s="393" t="str">
        <f t="shared" si="0"/>
        <v/>
      </c>
      <c r="Q3" s="393" t="str">
        <f t="shared" si="0"/>
        <v/>
      </c>
      <c r="R3" s="393" t="str">
        <f t="shared" si="0"/>
        <v/>
      </c>
      <c r="S3" s="393" t="str">
        <f t="shared" si="0"/>
        <v/>
      </c>
      <c r="T3" s="394" t="str">
        <f t="shared" si="0"/>
        <v/>
      </c>
      <c r="U3" s="358">
        <f t="shared" si="1"/>
        <v>0</v>
      </c>
      <c r="V3" s="453"/>
      <c r="W3" s="360" t="str">
        <f t="shared" si="2"/>
        <v/>
      </c>
      <c r="X3" s="122"/>
      <c r="Y3" s="454"/>
      <c r="Z3" s="115" t="str">
        <f t="shared" si="3"/>
        <v>n/a</v>
      </c>
      <c r="AA3" s="396" t="str">
        <f t="shared" si="4"/>
        <v>n/a</v>
      </c>
      <c r="AB3" s="396" t="str">
        <f>IF($AA3="n/a","",IFERROR(COUNTIF($AA$2:$AA3,"="&amp;AA3),""))</f>
        <v/>
      </c>
      <c r="AC3" s="396">
        <f>COUNTIF($Z$2:Z2,"&lt;"&amp;Z3)</f>
        <v>0</v>
      </c>
      <c r="AD3" s="124">
        <f t="shared" si="5"/>
        <v>0</v>
      </c>
      <c r="AE3" s="126">
        <f t="shared" si="6"/>
        <v>0</v>
      </c>
      <c r="AG3" s="162" t="s">
        <v>5</v>
      </c>
      <c r="AH3" s="397" t="s">
        <v>204</v>
      </c>
      <c r="AI3" s="398">
        <v>7.532291666666667E-4</v>
      </c>
    </row>
    <row r="4" spans="1:35" x14ac:dyDescent="0.2">
      <c r="A4" s="71">
        <v>71</v>
      </c>
      <c r="B4" t="s">
        <v>208</v>
      </c>
      <c r="C4" t="str">
        <f t="shared" si="7"/>
        <v>ray monik</v>
      </c>
      <c r="D4" s="71" t="s">
        <v>80</v>
      </c>
      <c r="E4" s="436" t="s">
        <v>209</v>
      </c>
      <c r="F4" s="392"/>
      <c r="G4" s="71">
        <v>35</v>
      </c>
      <c r="H4" s="393" t="str">
        <f t="shared" si="0"/>
        <v/>
      </c>
      <c r="I4" s="393" t="str">
        <f t="shared" si="0"/>
        <v/>
      </c>
      <c r="J4" s="393" t="str">
        <f t="shared" si="0"/>
        <v/>
      </c>
      <c r="K4" s="393" t="str">
        <f t="shared" si="0"/>
        <v/>
      </c>
      <c r="L4" s="393" t="str">
        <f t="shared" si="0"/>
        <v/>
      </c>
      <c r="M4" s="393" t="str">
        <f t="shared" si="0"/>
        <v/>
      </c>
      <c r="N4" s="393" t="str">
        <f t="shared" si="0"/>
        <v/>
      </c>
      <c r="O4" s="393" t="str">
        <f t="shared" si="0"/>
        <v/>
      </c>
      <c r="P4" s="393" t="str">
        <f t="shared" si="0"/>
        <v/>
      </c>
      <c r="Q4" s="393" t="str">
        <f t="shared" si="0"/>
        <v/>
      </c>
      <c r="R4" s="393" t="str">
        <f t="shared" si="0"/>
        <v/>
      </c>
      <c r="S4" s="393" t="str">
        <f t="shared" si="0"/>
        <v/>
      </c>
      <c r="T4" s="394" t="str">
        <f t="shared" si="0"/>
        <v/>
      </c>
      <c r="U4" s="358">
        <f t="shared" si="1"/>
        <v>0</v>
      </c>
      <c r="V4" s="453"/>
      <c r="W4" s="360" t="str">
        <f t="shared" si="2"/>
        <v/>
      </c>
      <c r="X4" s="122"/>
      <c r="Y4" s="454"/>
      <c r="Z4" s="115" t="str">
        <f t="shared" si="3"/>
        <v>n/a</v>
      </c>
      <c r="AA4" s="396" t="str">
        <f t="shared" si="4"/>
        <v>n/a</v>
      </c>
      <c r="AB4" s="396" t="str">
        <f>IF($AA4="n/a","",IFERROR(COUNTIF($AA$2:$AA4,"="&amp;AA4),""))</f>
        <v/>
      </c>
      <c r="AC4" s="396">
        <f>COUNTIF($Z$2:Z3,"&lt;"&amp;Z4)</f>
        <v>0</v>
      </c>
      <c r="AD4" s="124">
        <f t="shared" si="5"/>
        <v>0</v>
      </c>
      <c r="AE4" s="126">
        <f t="shared" si="6"/>
        <v>0</v>
      </c>
      <c r="AG4" s="331" t="s">
        <v>4</v>
      </c>
      <c r="AH4" s="399"/>
      <c r="AI4" s="400"/>
    </row>
    <row r="5" spans="1:35" x14ac:dyDescent="0.2">
      <c r="A5" s="71">
        <v>81</v>
      </c>
      <c r="B5" t="s">
        <v>73</v>
      </c>
      <c r="C5" t="str">
        <f t="shared" si="7"/>
        <v>dean hasnat</v>
      </c>
      <c r="D5" s="71" t="s">
        <v>40</v>
      </c>
      <c r="E5" s="437" t="s">
        <v>210</v>
      </c>
      <c r="F5" s="387" t="s">
        <v>153</v>
      </c>
      <c r="G5" s="71">
        <v>51</v>
      </c>
      <c r="H5" s="393" t="str">
        <f t="shared" si="0"/>
        <v/>
      </c>
      <c r="I5" s="393" t="str">
        <f t="shared" si="0"/>
        <v/>
      </c>
      <c r="J5" s="393" t="str">
        <f t="shared" si="0"/>
        <v/>
      </c>
      <c r="K5" s="393" t="str">
        <f t="shared" si="0"/>
        <v/>
      </c>
      <c r="L5" s="393">
        <f t="shared" si="0"/>
        <v>100</v>
      </c>
      <c r="M5" s="393" t="str">
        <f t="shared" si="0"/>
        <v/>
      </c>
      <c r="N5" s="393" t="str">
        <f t="shared" si="0"/>
        <v/>
      </c>
      <c r="O5" s="393" t="str">
        <f t="shared" si="0"/>
        <v/>
      </c>
      <c r="P5" s="393" t="str">
        <f t="shared" si="0"/>
        <v/>
      </c>
      <c r="Q5" s="393" t="str">
        <f t="shared" si="0"/>
        <v/>
      </c>
      <c r="R5" s="393" t="str">
        <f t="shared" si="0"/>
        <v/>
      </c>
      <c r="S5" s="393" t="str">
        <f t="shared" si="0"/>
        <v/>
      </c>
      <c r="T5" s="394" t="str">
        <f t="shared" si="0"/>
        <v/>
      </c>
      <c r="U5" s="358">
        <f t="shared" si="1"/>
        <v>100</v>
      </c>
      <c r="V5" s="453">
        <f t="shared" ref="V5:V26" si="8">AD5-U5</f>
        <v>0</v>
      </c>
      <c r="W5" s="360">
        <f t="shared" si="2"/>
        <v>58.753</v>
      </c>
      <c r="X5" s="122">
        <f t="shared" ref="X5:X23" si="9">IFERROR((($E5*86400)-W5),"")</f>
        <v>-0.33899999999999864</v>
      </c>
      <c r="Y5" s="454">
        <f t="shared" ref="Y5:Y26" si="10">IF(U5=0,0,IF(X5&lt;=0,10,IF(X5&lt;0.5,5,IF(X5&lt;1,0,IF(X5&lt;2,-5,-10)))))</f>
        <v>10</v>
      </c>
      <c r="Z5" s="115">
        <f t="shared" si="3"/>
        <v>5</v>
      </c>
      <c r="AA5" s="396">
        <f t="shared" si="4"/>
        <v>9</v>
      </c>
      <c r="AB5" s="396">
        <f>IF($AA5="n/a","",IFERROR(COUNTIF($AA$2:$AA5,"="&amp;AA5),""))</f>
        <v>1</v>
      </c>
      <c r="AC5" s="396">
        <f>COUNTIF($Z$2:Z4,"&lt;"&amp;Z5)</f>
        <v>0</v>
      </c>
      <c r="AD5" s="124">
        <f t="shared" si="5"/>
        <v>100</v>
      </c>
      <c r="AE5" s="126">
        <f t="shared" si="6"/>
        <v>110</v>
      </c>
      <c r="AG5" s="328" t="s">
        <v>39</v>
      </c>
      <c r="AH5" s="401" t="s">
        <v>203</v>
      </c>
      <c r="AI5" s="402">
        <v>7.4778935185185191E-4</v>
      </c>
    </row>
    <row r="6" spans="1:35" x14ac:dyDescent="0.2">
      <c r="A6" s="71">
        <v>70</v>
      </c>
      <c r="B6" t="s">
        <v>156</v>
      </c>
      <c r="C6" t="str">
        <f t="shared" si="7"/>
        <v>randy stagno navarra</v>
      </c>
      <c r="D6" s="71" t="s">
        <v>80</v>
      </c>
      <c r="E6" s="436" t="s">
        <v>211</v>
      </c>
      <c r="F6" s="392"/>
      <c r="G6" s="71">
        <v>14</v>
      </c>
      <c r="H6" s="393" t="str">
        <f t="shared" si="0"/>
        <v/>
      </c>
      <c r="I6" s="393" t="str">
        <f t="shared" si="0"/>
        <v/>
      </c>
      <c r="J6" s="393" t="str">
        <f t="shared" si="0"/>
        <v/>
      </c>
      <c r="K6" s="393" t="str">
        <f t="shared" si="0"/>
        <v/>
      </c>
      <c r="L6" s="393" t="str">
        <f t="shared" si="0"/>
        <v/>
      </c>
      <c r="M6" s="393" t="str">
        <f t="shared" si="0"/>
        <v/>
      </c>
      <c r="N6" s="393" t="str">
        <f t="shared" si="0"/>
        <v/>
      </c>
      <c r="O6" s="393" t="str">
        <f t="shared" si="0"/>
        <v/>
      </c>
      <c r="P6" s="393" t="str">
        <f t="shared" si="0"/>
        <v/>
      </c>
      <c r="Q6" s="393" t="str">
        <f t="shared" si="0"/>
        <v/>
      </c>
      <c r="R6" s="393" t="str">
        <f t="shared" si="0"/>
        <v/>
      </c>
      <c r="S6" s="393" t="str">
        <f t="shared" si="0"/>
        <v/>
      </c>
      <c r="T6" s="394" t="str">
        <f t="shared" si="0"/>
        <v/>
      </c>
      <c r="U6" s="358">
        <f t="shared" si="1"/>
        <v>0</v>
      </c>
      <c r="V6" s="453"/>
      <c r="W6" s="360" t="str">
        <f t="shared" si="2"/>
        <v/>
      </c>
      <c r="X6" s="122"/>
      <c r="Y6" s="454"/>
      <c r="Z6" s="115" t="str">
        <f t="shared" si="3"/>
        <v>n/a</v>
      </c>
      <c r="AA6" s="396" t="str">
        <f t="shared" si="4"/>
        <v>n/a</v>
      </c>
      <c r="AB6" s="396" t="str">
        <f>IF($AA6="n/a","",IFERROR(COUNTIF($AA$2:$AA6,"="&amp;AA6),""))</f>
        <v/>
      </c>
      <c r="AC6" s="396">
        <f>COUNTIF($Z$2:Z5,"&lt;"&amp;Z6)</f>
        <v>0</v>
      </c>
      <c r="AD6" s="124">
        <f t="shared" si="5"/>
        <v>0</v>
      </c>
      <c r="AE6" s="126">
        <f t="shared" si="6"/>
        <v>0</v>
      </c>
      <c r="AG6" s="163" t="s">
        <v>22</v>
      </c>
      <c r="AH6" s="403"/>
      <c r="AI6" s="404"/>
    </row>
    <row r="7" spans="1:35" x14ac:dyDescent="0.2">
      <c r="A7" s="71">
        <v>64</v>
      </c>
      <c r="B7" t="s">
        <v>212</v>
      </c>
      <c r="C7" t="str">
        <f t="shared" si="7"/>
        <v>matt brogan</v>
      </c>
      <c r="D7" s="71" t="s">
        <v>80</v>
      </c>
      <c r="E7" s="436" t="s">
        <v>213</v>
      </c>
      <c r="F7" s="392"/>
      <c r="G7" s="71">
        <v>22</v>
      </c>
      <c r="H7" s="393" t="str">
        <f t="shared" si="0"/>
        <v/>
      </c>
      <c r="I7" s="393" t="str">
        <f t="shared" si="0"/>
        <v/>
      </c>
      <c r="J7" s="393" t="str">
        <f t="shared" si="0"/>
        <v/>
      </c>
      <c r="K7" s="393" t="str">
        <f t="shared" si="0"/>
        <v/>
      </c>
      <c r="L7" s="393" t="str">
        <f t="shared" si="0"/>
        <v/>
      </c>
      <c r="M7" s="393" t="str">
        <f t="shared" si="0"/>
        <v/>
      </c>
      <c r="N7" s="393" t="str">
        <f t="shared" si="0"/>
        <v/>
      </c>
      <c r="O7" s="393" t="str">
        <f t="shared" si="0"/>
        <v/>
      </c>
      <c r="P7" s="393" t="str">
        <f t="shared" si="0"/>
        <v/>
      </c>
      <c r="Q7" s="393" t="str">
        <f t="shared" si="0"/>
        <v/>
      </c>
      <c r="R7" s="393" t="str">
        <f t="shared" si="0"/>
        <v/>
      </c>
      <c r="S7" s="393" t="str">
        <f t="shared" si="0"/>
        <v/>
      </c>
      <c r="T7" s="394" t="str">
        <f t="shared" si="0"/>
        <v/>
      </c>
      <c r="U7" s="358">
        <f t="shared" si="1"/>
        <v>0</v>
      </c>
      <c r="V7" s="453"/>
      <c r="W7" s="360" t="str">
        <f t="shared" si="2"/>
        <v/>
      </c>
      <c r="X7" s="122"/>
      <c r="Y7" s="454"/>
      <c r="Z7" s="115" t="str">
        <f t="shared" si="3"/>
        <v>n/a</v>
      </c>
      <c r="AA7" s="396" t="str">
        <f t="shared" si="4"/>
        <v>n/a</v>
      </c>
      <c r="AB7" s="396" t="str">
        <f>IF($AA7="n/a","",IFERROR(COUNTIF($AA$2:$AA7,"="&amp;AA7),""))</f>
        <v/>
      </c>
      <c r="AC7" s="396">
        <f>COUNTIF($Z$2:Z6,"&lt;"&amp;Z7)</f>
        <v>0</v>
      </c>
      <c r="AD7" s="124">
        <f t="shared" si="5"/>
        <v>0</v>
      </c>
      <c r="AE7" s="126">
        <f t="shared" si="6"/>
        <v>0</v>
      </c>
      <c r="AG7" s="164" t="s">
        <v>21</v>
      </c>
      <c r="AH7" s="405" t="s">
        <v>101</v>
      </c>
      <c r="AI7" s="406">
        <v>7.0748842592592597E-4</v>
      </c>
    </row>
    <row r="8" spans="1:35" x14ac:dyDescent="0.2">
      <c r="A8" s="71">
        <v>56</v>
      </c>
      <c r="B8" t="s">
        <v>214</v>
      </c>
      <c r="C8" t="str">
        <f t="shared" si="7"/>
        <v>hung do</v>
      </c>
      <c r="D8" s="71" t="s">
        <v>85</v>
      </c>
      <c r="E8" s="437" t="s">
        <v>215</v>
      </c>
      <c r="F8" s="387" t="s">
        <v>153</v>
      </c>
      <c r="G8" s="71">
        <v>28</v>
      </c>
      <c r="H8" s="393" t="str">
        <f t="shared" si="0"/>
        <v/>
      </c>
      <c r="I8" s="393" t="str">
        <f t="shared" si="0"/>
        <v/>
      </c>
      <c r="J8" s="393" t="str">
        <f t="shared" si="0"/>
        <v/>
      </c>
      <c r="K8" s="393" t="str">
        <f t="shared" si="0"/>
        <v/>
      </c>
      <c r="L8" s="393" t="str">
        <f t="shared" si="0"/>
        <v/>
      </c>
      <c r="M8" s="393" t="str">
        <f t="shared" si="0"/>
        <v/>
      </c>
      <c r="N8" s="393">
        <f t="shared" si="0"/>
        <v>100</v>
      </c>
      <c r="O8" s="393" t="str">
        <f t="shared" si="0"/>
        <v/>
      </c>
      <c r="P8" s="393" t="str">
        <f t="shared" si="0"/>
        <v/>
      </c>
      <c r="Q8" s="393" t="str">
        <f t="shared" si="0"/>
        <v/>
      </c>
      <c r="R8" s="393" t="str">
        <f t="shared" si="0"/>
        <v/>
      </c>
      <c r="S8" s="393" t="str">
        <f t="shared" si="0"/>
        <v/>
      </c>
      <c r="T8" s="394" t="str">
        <f t="shared" si="0"/>
        <v/>
      </c>
      <c r="U8" s="358">
        <f t="shared" si="1"/>
        <v>100</v>
      </c>
      <c r="V8" s="453">
        <f t="shared" si="8"/>
        <v>0</v>
      </c>
      <c r="W8" s="360">
        <f t="shared" si="2"/>
        <v>63.066000000000003</v>
      </c>
      <c r="X8" s="122">
        <f t="shared" si="9"/>
        <v>-3.4019999999999939</v>
      </c>
      <c r="Y8" s="454">
        <f t="shared" si="10"/>
        <v>10</v>
      </c>
      <c r="Z8" s="115">
        <f t="shared" si="3"/>
        <v>4</v>
      </c>
      <c r="AA8" s="396">
        <f t="shared" si="4"/>
        <v>7</v>
      </c>
      <c r="AB8" s="396">
        <f>IF($AA8="n/a","",IFERROR(COUNTIF($AA$2:$AA8,"="&amp;AA8),""))</f>
        <v>1</v>
      </c>
      <c r="AC8" s="396">
        <f>COUNTIF($Z$2:Z7,"&lt;"&amp;Z8)</f>
        <v>0</v>
      </c>
      <c r="AD8" s="124">
        <f t="shared" si="5"/>
        <v>100</v>
      </c>
      <c r="AE8" s="126">
        <f t="shared" si="6"/>
        <v>110</v>
      </c>
      <c r="AG8" s="324" t="s">
        <v>85</v>
      </c>
      <c r="AH8" s="407" t="s">
        <v>201</v>
      </c>
      <c r="AI8" s="408">
        <v>7.2993055555555561E-4</v>
      </c>
    </row>
    <row r="9" spans="1:35" x14ac:dyDescent="0.2">
      <c r="A9" s="71">
        <v>82</v>
      </c>
      <c r="B9" t="s">
        <v>200</v>
      </c>
      <c r="C9" t="str">
        <f t="shared" si="7"/>
        <v>matthew hogan</v>
      </c>
      <c r="D9" s="71" t="s">
        <v>80</v>
      </c>
      <c r="E9" s="436" t="s">
        <v>216</v>
      </c>
      <c r="F9" s="392"/>
      <c r="G9" s="71">
        <v>13</v>
      </c>
      <c r="H9" s="393" t="str">
        <f t="shared" si="0"/>
        <v/>
      </c>
      <c r="I9" s="393" t="str">
        <f t="shared" si="0"/>
        <v/>
      </c>
      <c r="J9" s="393" t="str">
        <f t="shared" si="0"/>
        <v/>
      </c>
      <c r="K9" s="393" t="str">
        <f t="shared" si="0"/>
        <v/>
      </c>
      <c r="L9" s="393" t="str">
        <f t="shared" si="0"/>
        <v/>
      </c>
      <c r="M9" s="393" t="str">
        <f t="shared" si="0"/>
        <v/>
      </c>
      <c r="N9" s="393" t="str">
        <f t="shared" si="0"/>
        <v/>
      </c>
      <c r="O9" s="393" t="str">
        <f t="shared" si="0"/>
        <v/>
      </c>
      <c r="P9" s="393" t="str">
        <f t="shared" si="0"/>
        <v/>
      </c>
      <c r="Q9" s="393" t="str">
        <f t="shared" si="0"/>
        <v/>
      </c>
      <c r="R9" s="393" t="str">
        <f t="shared" si="0"/>
        <v/>
      </c>
      <c r="S9" s="393" t="str">
        <f t="shared" si="0"/>
        <v/>
      </c>
      <c r="T9" s="394" t="str">
        <f t="shared" si="0"/>
        <v/>
      </c>
      <c r="U9" s="358">
        <f t="shared" si="1"/>
        <v>0</v>
      </c>
      <c r="V9" s="453"/>
      <c r="W9" s="360" t="str">
        <f t="shared" si="2"/>
        <v/>
      </c>
      <c r="X9" s="122"/>
      <c r="Y9" s="454"/>
      <c r="Z9" s="115" t="str">
        <f t="shared" si="3"/>
        <v>n/a</v>
      </c>
      <c r="AA9" s="396" t="str">
        <f t="shared" si="4"/>
        <v>n/a</v>
      </c>
      <c r="AB9" s="396" t="str">
        <f>IF($AA9="n/a","",IFERROR(COUNTIF($AA$2:$AA9,"="&amp;AA9),""))</f>
        <v/>
      </c>
      <c r="AC9" s="396">
        <f>COUNTIF($Z$2:Z8,"&lt;"&amp;Z9)</f>
        <v>0</v>
      </c>
      <c r="AD9" s="124">
        <f t="shared" si="5"/>
        <v>0</v>
      </c>
      <c r="AE9" s="126">
        <f t="shared" si="6"/>
        <v>0</v>
      </c>
      <c r="AG9" s="321" t="s">
        <v>86</v>
      </c>
      <c r="AH9" s="409" t="s">
        <v>47</v>
      </c>
      <c r="AI9" s="410">
        <v>7.2265046296296302E-4</v>
      </c>
    </row>
    <row r="10" spans="1:35" x14ac:dyDescent="0.2">
      <c r="A10" s="71">
        <v>51</v>
      </c>
      <c r="B10" t="s">
        <v>46</v>
      </c>
      <c r="C10" t="str">
        <f t="shared" si="7"/>
        <v>alan conrad</v>
      </c>
      <c r="D10" s="393" t="s">
        <v>41</v>
      </c>
      <c r="E10" s="436" t="s">
        <v>217</v>
      </c>
      <c r="F10" s="392"/>
      <c r="G10" s="71">
        <v>14</v>
      </c>
      <c r="H10" s="393" t="str">
        <f t="shared" si="0"/>
        <v/>
      </c>
      <c r="I10" s="393" t="str">
        <f t="shared" si="0"/>
        <v/>
      </c>
      <c r="J10" s="393" t="str">
        <f t="shared" si="0"/>
        <v/>
      </c>
      <c r="K10" s="393">
        <f t="shared" si="0"/>
        <v>100</v>
      </c>
      <c r="L10" s="393" t="str">
        <f t="shared" si="0"/>
        <v/>
      </c>
      <c r="M10" s="393" t="str">
        <f t="shared" si="0"/>
        <v/>
      </c>
      <c r="N10" s="393" t="str">
        <f t="shared" si="0"/>
        <v/>
      </c>
      <c r="O10" s="393" t="str">
        <f t="shared" si="0"/>
        <v/>
      </c>
      <c r="P10" s="393" t="str">
        <f t="shared" si="0"/>
        <v/>
      </c>
      <c r="Q10" s="393" t="str">
        <f t="shared" si="0"/>
        <v/>
      </c>
      <c r="R10" s="393" t="str">
        <f t="shared" si="0"/>
        <v/>
      </c>
      <c r="S10" s="393" t="str">
        <f t="shared" si="0"/>
        <v/>
      </c>
      <c r="T10" s="394" t="str">
        <f t="shared" si="0"/>
        <v/>
      </c>
      <c r="U10" s="358">
        <f t="shared" si="1"/>
        <v>100</v>
      </c>
      <c r="V10" s="453">
        <f t="shared" si="8"/>
        <v>-25</v>
      </c>
      <c r="W10" s="360">
        <f t="shared" si="2"/>
        <v>57.038999999999994</v>
      </c>
      <c r="X10" s="122">
        <f t="shared" ref="X10" si="11">IFERROR((($E10*86400)-W10),"")</f>
        <v>3.1790000000000092</v>
      </c>
      <c r="Y10" s="454">
        <f t="shared" si="10"/>
        <v>-10</v>
      </c>
      <c r="Z10" s="115">
        <f t="shared" si="3"/>
        <v>5</v>
      </c>
      <c r="AA10" s="396">
        <f t="shared" si="4"/>
        <v>10</v>
      </c>
      <c r="AB10" s="396">
        <f>IF($AA10="n/a","",IFERROR(COUNTIF($AA$2:$AA10,"="&amp;AA10),""))</f>
        <v>1</v>
      </c>
      <c r="AC10" s="396">
        <f>COUNTIF($Z$2:Z9,"&lt;"&amp;Z10)</f>
        <v>1</v>
      </c>
      <c r="AD10" s="124">
        <f t="shared" si="5"/>
        <v>75</v>
      </c>
      <c r="AE10" s="126">
        <f t="shared" si="6"/>
        <v>65</v>
      </c>
      <c r="AG10" s="165" t="s">
        <v>40</v>
      </c>
      <c r="AH10" s="411" t="s">
        <v>199</v>
      </c>
      <c r="AI10" s="412">
        <v>6.8001157407407409E-4</v>
      </c>
    </row>
    <row r="11" spans="1:35" x14ac:dyDescent="0.2">
      <c r="A11" s="71">
        <v>66</v>
      </c>
      <c r="B11" t="s">
        <v>218</v>
      </c>
      <c r="C11" t="str">
        <f t="shared" si="7"/>
        <v>neil choi</v>
      </c>
      <c r="D11" s="71" t="s">
        <v>80</v>
      </c>
      <c r="E11" s="436" t="s">
        <v>219</v>
      </c>
      <c r="F11" s="392"/>
      <c r="G11" s="71">
        <v>39</v>
      </c>
      <c r="H11" s="393" t="str">
        <f t="shared" si="0"/>
        <v/>
      </c>
      <c r="I11" s="393" t="str">
        <f t="shared" si="0"/>
        <v/>
      </c>
      <c r="J11" s="393" t="str">
        <f t="shared" si="0"/>
        <v/>
      </c>
      <c r="K11" s="393" t="str">
        <f t="shared" si="0"/>
        <v/>
      </c>
      <c r="L11" s="393" t="str">
        <f t="shared" si="0"/>
        <v/>
      </c>
      <c r="M11" s="393" t="str">
        <f t="shared" si="0"/>
        <v/>
      </c>
      <c r="N11" s="393" t="str">
        <f t="shared" si="0"/>
        <v/>
      </c>
      <c r="O11" s="393" t="str">
        <f t="shared" si="0"/>
        <v/>
      </c>
      <c r="P11" s="393" t="str">
        <f t="shared" si="0"/>
        <v/>
      </c>
      <c r="Q11" s="393" t="str">
        <f t="shared" si="0"/>
        <v/>
      </c>
      <c r="R11" s="393" t="str">
        <f t="shared" si="0"/>
        <v/>
      </c>
      <c r="S11" s="393" t="str">
        <f t="shared" si="0"/>
        <v/>
      </c>
      <c r="T11" s="394" t="str">
        <f t="shared" si="0"/>
        <v/>
      </c>
      <c r="U11" s="358">
        <f t="shared" si="1"/>
        <v>0</v>
      </c>
      <c r="V11" s="453"/>
      <c r="W11" s="360" t="str">
        <f t="shared" si="2"/>
        <v/>
      </c>
      <c r="X11" s="122"/>
      <c r="Y11" s="454"/>
      <c r="Z11" s="115" t="str">
        <f t="shared" si="3"/>
        <v>n/a</v>
      </c>
      <c r="AA11" s="396" t="str">
        <f t="shared" si="4"/>
        <v>n/a</v>
      </c>
      <c r="AB11" s="396" t="str">
        <f>IF($AA11="n/a","",IFERROR(COUNTIF($AA$2:$AA11,"="&amp;AA11),""))</f>
        <v/>
      </c>
      <c r="AC11" s="396">
        <f>COUNTIF($Z$2:Z10,"&lt;"&amp;Z11)</f>
        <v>0</v>
      </c>
      <c r="AD11" s="124">
        <f t="shared" si="5"/>
        <v>0</v>
      </c>
      <c r="AE11" s="126">
        <f t="shared" si="6"/>
        <v>0</v>
      </c>
      <c r="AG11" s="166" t="s">
        <v>41</v>
      </c>
      <c r="AH11" s="413" t="s">
        <v>82</v>
      </c>
      <c r="AI11" s="414">
        <v>6.6017361111111105E-4</v>
      </c>
    </row>
    <row r="12" spans="1:35" x14ac:dyDescent="0.2">
      <c r="A12" s="71">
        <v>80</v>
      </c>
      <c r="B12" t="s">
        <v>220</v>
      </c>
      <c r="C12" t="str">
        <f t="shared" si="7"/>
        <v>mark marris</v>
      </c>
      <c r="D12" s="71" t="s">
        <v>80</v>
      </c>
      <c r="E12" s="436" t="s">
        <v>221</v>
      </c>
      <c r="F12" s="392"/>
      <c r="G12" s="71">
        <v>58</v>
      </c>
      <c r="H12" s="393" t="str">
        <f t="shared" si="0"/>
        <v/>
      </c>
      <c r="I12" s="393" t="str">
        <f t="shared" si="0"/>
        <v/>
      </c>
      <c r="J12" s="393" t="str">
        <f t="shared" si="0"/>
        <v/>
      </c>
      <c r="K12" s="393" t="str">
        <f t="shared" si="0"/>
        <v/>
      </c>
      <c r="L12" s="393" t="str">
        <f t="shared" si="0"/>
        <v/>
      </c>
      <c r="M12" s="393" t="str">
        <f t="shared" si="0"/>
        <v/>
      </c>
      <c r="N12" s="393" t="str">
        <f t="shared" si="0"/>
        <v/>
      </c>
      <c r="O12" s="393" t="str">
        <f t="shared" si="0"/>
        <v/>
      </c>
      <c r="P12" s="393" t="str">
        <f t="shared" si="0"/>
        <v/>
      </c>
      <c r="Q12" s="393" t="str">
        <f t="shared" si="0"/>
        <v/>
      </c>
      <c r="R12" s="393" t="str">
        <f t="shared" si="0"/>
        <v/>
      </c>
      <c r="S12" s="393" t="str">
        <f t="shared" si="0"/>
        <v/>
      </c>
      <c r="T12" s="394" t="str">
        <f t="shared" si="0"/>
        <v/>
      </c>
      <c r="U12" s="358">
        <f t="shared" si="1"/>
        <v>0</v>
      </c>
      <c r="V12" s="453"/>
      <c r="W12" s="360" t="str">
        <f t="shared" si="2"/>
        <v/>
      </c>
      <c r="X12" s="122"/>
      <c r="Y12" s="454"/>
      <c r="Z12" s="115" t="str">
        <f t="shared" si="3"/>
        <v>n/a</v>
      </c>
      <c r="AA12" s="396" t="str">
        <f t="shared" si="4"/>
        <v>n/a</v>
      </c>
      <c r="AB12" s="396" t="str">
        <f>IF($AA12="n/a","",IFERROR(COUNTIF($AA$2:$AA12,"="&amp;AA12),""))</f>
        <v/>
      </c>
      <c r="AC12" s="396">
        <f>COUNTIF($Z$2:Z11,"&lt;"&amp;Z12)</f>
        <v>0</v>
      </c>
      <c r="AD12" s="124">
        <f t="shared" si="5"/>
        <v>0</v>
      </c>
      <c r="AE12" s="126">
        <f t="shared" si="6"/>
        <v>0</v>
      </c>
      <c r="AG12" s="167" t="s">
        <v>16</v>
      </c>
      <c r="AH12" s="415" t="s">
        <v>66</v>
      </c>
      <c r="AI12" s="416">
        <v>6.4885416666666661E-4</v>
      </c>
    </row>
    <row r="13" spans="1:35" x14ac:dyDescent="0.2">
      <c r="A13" s="71">
        <v>76</v>
      </c>
      <c r="B13" t="s">
        <v>222</v>
      </c>
      <c r="C13" t="str">
        <f t="shared" si="7"/>
        <v>simeon ouzas</v>
      </c>
      <c r="D13" s="71" t="s">
        <v>5</v>
      </c>
      <c r="E13" s="437" t="s">
        <v>223</v>
      </c>
      <c r="F13" s="387" t="s">
        <v>153</v>
      </c>
      <c r="G13" s="71">
        <v>33</v>
      </c>
      <c r="H13" s="393" t="str">
        <f t="shared" si="0"/>
        <v/>
      </c>
      <c r="I13" s="393" t="str">
        <f t="shared" si="0"/>
        <v/>
      </c>
      <c r="J13" s="393" t="str">
        <f t="shared" si="0"/>
        <v/>
      </c>
      <c r="K13" s="393" t="str">
        <f t="shared" si="0"/>
        <v/>
      </c>
      <c r="L13" s="393" t="str">
        <f t="shared" si="0"/>
        <v/>
      </c>
      <c r="M13" s="393" t="str">
        <f t="shared" si="0"/>
        <v/>
      </c>
      <c r="N13" s="393" t="str">
        <f t="shared" si="0"/>
        <v/>
      </c>
      <c r="O13" s="393" t="str">
        <f t="shared" si="0"/>
        <v/>
      </c>
      <c r="P13" s="393" t="str">
        <f t="shared" si="0"/>
        <v/>
      </c>
      <c r="Q13" s="393" t="str">
        <f t="shared" si="0"/>
        <v/>
      </c>
      <c r="R13" s="393" t="str">
        <f t="shared" si="0"/>
        <v/>
      </c>
      <c r="S13" s="393">
        <f t="shared" si="0"/>
        <v>100</v>
      </c>
      <c r="T13" s="394" t="str">
        <f t="shared" si="0"/>
        <v/>
      </c>
      <c r="U13" s="358">
        <f t="shared" si="1"/>
        <v>100</v>
      </c>
      <c r="V13" s="453">
        <f t="shared" si="8"/>
        <v>0</v>
      </c>
      <c r="W13" s="360">
        <f t="shared" si="2"/>
        <v>65.079000000000008</v>
      </c>
      <c r="X13" s="122">
        <f t="shared" si="9"/>
        <v>-3.2590000000000146</v>
      </c>
      <c r="Y13" s="454">
        <f t="shared" si="10"/>
        <v>10</v>
      </c>
      <c r="Z13" s="115">
        <f t="shared" si="3"/>
        <v>1</v>
      </c>
      <c r="AA13" s="396">
        <f t="shared" si="4"/>
        <v>2</v>
      </c>
      <c r="AB13" s="396">
        <f>IF($AA13="n/a","",IFERROR(COUNTIF($AA$2:$AA13,"="&amp;AA13),""))</f>
        <v>1</v>
      </c>
      <c r="AC13" s="396">
        <f>COUNTIF($Z$2:Z12,"&lt;"&amp;Z13)</f>
        <v>0</v>
      </c>
      <c r="AD13" s="124">
        <f t="shared" si="5"/>
        <v>100</v>
      </c>
      <c r="AE13" s="126">
        <f t="shared" si="6"/>
        <v>110</v>
      </c>
      <c r="AG13" s="168" t="s">
        <v>13</v>
      </c>
      <c r="AH13" s="56" t="s">
        <v>49</v>
      </c>
      <c r="AI13" s="417">
        <v>6.4927083333333341E-4</v>
      </c>
    </row>
    <row r="14" spans="1:35" ht="13.5" thickBot="1" x14ac:dyDescent="0.25">
      <c r="A14" s="71">
        <v>52</v>
      </c>
      <c r="B14" t="s">
        <v>201</v>
      </c>
      <c r="C14" t="str">
        <f t="shared" si="7"/>
        <v>craig girvan</v>
      </c>
      <c r="D14" s="71" t="s">
        <v>85</v>
      </c>
      <c r="E14" s="436" t="s">
        <v>224</v>
      </c>
      <c r="F14" s="392"/>
      <c r="G14" s="71">
        <v>62</v>
      </c>
      <c r="H14" s="393" t="str">
        <f t="shared" si="0"/>
        <v/>
      </c>
      <c r="I14" s="393" t="str">
        <f t="shared" si="0"/>
        <v/>
      </c>
      <c r="J14" s="393" t="str">
        <f t="shared" si="0"/>
        <v/>
      </c>
      <c r="K14" s="393" t="str">
        <f t="shared" si="0"/>
        <v/>
      </c>
      <c r="L14" s="393" t="str">
        <f t="shared" si="0"/>
        <v/>
      </c>
      <c r="M14" s="393" t="str">
        <f t="shared" si="0"/>
        <v/>
      </c>
      <c r="N14" s="393">
        <f t="shared" si="0"/>
        <v>75</v>
      </c>
      <c r="O14" s="393" t="str">
        <f t="shared" si="0"/>
        <v/>
      </c>
      <c r="P14" s="393" t="str">
        <f t="shared" si="0"/>
        <v/>
      </c>
      <c r="Q14" s="393" t="str">
        <f t="shared" si="0"/>
        <v/>
      </c>
      <c r="R14" s="393" t="str">
        <f t="shared" si="0"/>
        <v/>
      </c>
      <c r="S14" s="393" t="str">
        <f t="shared" si="0"/>
        <v/>
      </c>
      <c r="T14" s="394" t="str">
        <f t="shared" si="0"/>
        <v/>
      </c>
      <c r="U14" s="358">
        <f t="shared" si="1"/>
        <v>75</v>
      </c>
      <c r="V14" s="453">
        <f t="shared" si="8"/>
        <v>-15</v>
      </c>
      <c r="W14" s="360">
        <f t="shared" si="2"/>
        <v>63.066000000000003</v>
      </c>
      <c r="X14" s="122">
        <f t="shared" si="9"/>
        <v>-1.1820000000000022</v>
      </c>
      <c r="Y14" s="454">
        <f t="shared" si="10"/>
        <v>10</v>
      </c>
      <c r="Z14" s="115">
        <f t="shared" si="3"/>
        <v>4</v>
      </c>
      <c r="AA14" s="396">
        <f t="shared" si="4"/>
        <v>7</v>
      </c>
      <c r="AB14" s="396">
        <f>IF($AA14="n/a","",IFERROR(COUNTIF($AA$2:$AA14,"="&amp;AA14),""))</f>
        <v>2</v>
      </c>
      <c r="AC14" s="396">
        <f>COUNTIF($Z$2:Z13,"&lt;"&amp;Z14)</f>
        <v>1</v>
      </c>
      <c r="AD14" s="124">
        <f t="shared" si="5"/>
        <v>60</v>
      </c>
      <c r="AE14" s="126">
        <f t="shared" si="6"/>
        <v>70</v>
      </c>
      <c r="AG14" s="169" t="s">
        <v>14</v>
      </c>
      <c r="AH14" s="420"/>
      <c r="AI14" s="421"/>
    </row>
    <row r="15" spans="1:35" x14ac:dyDescent="0.2">
      <c r="A15" s="71">
        <v>74</v>
      </c>
      <c r="B15" t="s">
        <v>66</v>
      </c>
      <c r="C15" t="str">
        <f t="shared" si="7"/>
        <v>russell garner</v>
      </c>
      <c r="D15" s="71" t="s">
        <v>16</v>
      </c>
      <c r="E15" s="436" t="s">
        <v>225</v>
      </c>
      <c r="F15" s="392"/>
      <c r="G15" s="71">
        <v>62</v>
      </c>
      <c r="H15" s="393" t="str">
        <f t="shared" si="0"/>
        <v/>
      </c>
      <c r="I15" s="393" t="str">
        <f t="shared" si="0"/>
        <v/>
      </c>
      <c r="J15" s="393">
        <f t="shared" si="0"/>
        <v>100</v>
      </c>
      <c r="K15" s="393" t="str">
        <f t="shared" si="0"/>
        <v/>
      </c>
      <c r="L15" s="393" t="str">
        <f t="shared" si="0"/>
        <v/>
      </c>
      <c r="M15" s="393" t="str">
        <f t="shared" si="0"/>
        <v/>
      </c>
      <c r="N15" s="393" t="str">
        <f t="shared" si="0"/>
        <v/>
      </c>
      <c r="O15" s="393" t="str">
        <f t="shared" si="0"/>
        <v/>
      </c>
      <c r="P15" s="393" t="str">
        <f t="shared" si="0"/>
        <v/>
      </c>
      <c r="Q15" s="393" t="str">
        <f t="shared" si="0"/>
        <v/>
      </c>
      <c r="R15" s="393" t="str">
        <f t="shared" si="0"/>
        <v/>
      </c>
      <c r="S15" s="393" t="str">
        <f t="shared" si="0"/>
        <v/>
      </c>
      <c r="T15" s="394" t="str">
        <f t="shared" si="0"/>
        <v/>
      </c>
      <c r="U15" s="358">
        <f t="shared" si="1"/>
        <v>100</v>
      </c>
      <c r="V15" s="453">
        <f t="shared" si="8"/>
        <v>-85</v>
      </c>
      <c r="W15" s="360">
        <f t="shared" si="2"/>
        <v>56.060999999999993</v>
      </c>
      <c r="X15" s="122">
        <f t="shared" si="9"/>
        <v>6.1720000000000041</v>
      </c>
      <c r="Y15" s="454">
        <f t="shared" si="10"/>
        <v>-10</v>
      </c>
      <c r="Z15" s="115">
        <f t="shared" si="3"/>
        <v>6</v>
      </c>
      <c r="AA15" s="396">
        <f t="shared" si="4"/>
        <v>11</v>
      </c>
      <c r="AB15" s="396">
        <f>IF($AA15="n/a","",IFERROR(COUNTIF($AA$2:$AA15,"="&amp;AA15),""))</f>
        <v>1</v>
      </c>
      <c r="AC15" s="396">
        <f>COUNTIF($Z$2:Z14,"&lt;"&amp;Z15)</f>
        <v>5</v>
      </c>
      <c r="AD15" s="124">
        <f t="shared" si="5"/>
        <v>15</v>
      </c>
      <c r="AE15" s="126">
        <f t="shared" si="6"/>
        <v>5</v>
      </c>
    </row>
    <row r="16" spans="1:35" x14ac:dyDescent="0.2">
      <c r="A16" s="71">
        <v>59</v>
      </c>
      <c r="B16" t="s">
        <v>226</v>
      </c>
      <c r="C16" t="str">
        <f t="shared" si="7"/>
        <v>ken cauchi</v>
      </c>
      <c r="D16" s="71" t="s">
        <v>80</v>
      </c>
      <c r="E16" s="436" t="s">
        <v>227</v>
      </c>
      <c r="F16" s="392"/>
      <c r="G16" s="71">
        <v>11</v>
      </c>
      <c r="H16" s="393" t="str">
        <f t="shared" si="0"/>
        <v/>
      </c>
      <c r="I16" s="393" t="str">
        <f t="shared" si="0"/>
        <v/>
      </c>
      <c r="J16" s="393" t="str">
        <f t="shared" si="0"/>
        <v/>
      </c>
      <c r="K16" s="393" t="str">
        <f t="shared" si="0"/>
        <v/>
      </c>
      <c r="L16" s="393" t="str">
        <f t="shared" si="0"/>
        <v/>
      </c>
      <c r="M16" s="393" t="str">
        <f t="shared" si="0"/>
        <v/>
      </c>
      <c r="N16" s="393" t="str">
        <f t="shared" si="0"/>
        <v/>
      </c>
      <c r="O16" s="393" t="str">
        <f t="shared" si="0"/>
        <v/>
      </c>
      <c r="P16" s="393" t="str">
        <f t="shared" si="0"/>
        <v/>
      </c>
      <c r="Q16" s="393" t="str">
        <f t="shared" si="0"/>
        <v/>
      </c>
      <c r="R16" s="393" t="str">
        <f t="shared" si="0"/>
        <v/>
      </c>
      <c r="S16" s="393" t="str">
        <f t="shared" si="0"/>
        <v/>
      </c>
      <c r="T16" s="394" t="str">
        <f t="shared" si="0"/>
        <v/>
      </c>
      <c r="U16" s="358">
        <f t="shared" si="1"/>
        <v>0</v>
      </c>
      <c r="V16" s="453"/>
      <c r="W16" s="360" t="str">
        <f t="shared" si="2"/>
        <v/>
      </c>
      <c r="X16" s="122"/>
      <c r="Y16" s="454"/>
      <c r="Z16" s="115" t="str">
        <f t="shared" si="3"/>
        <v>n/a</v>
      </c>
      <c r="AA16" s="396" t="str">
        <f t="shared" si="4"/>
        <v>n/a</v>
      </c>
      <c r="AB16" s="396" t="str">
        <f>IF($AA16="n/a","",IFERROR(COUNTIF($AA$2:$AA16,"="&amp;AA16),""))</f>
        <v/>
      </c>
      <c r="AC16" s="396">
        <f>COUNTIF($Z$2:Z15,"&lt;"&amp;Z16)</f>
        <v>0</v>
      </c>
      <c r="AD16" s="124">
        <f t="shared" si="5"/>
        <v>0</v>
      </c>
      <c r="AE16" s="126">
        <f t="shared" si="6"/>
        <v>0</v>
      </c>
    </row>
    <row r="17" spans="1:31" x14ac:dyDescent="0.2">
      <c r="A17" s="71">
        <v>53</v>
      </c>
      <c r="B17" t="s">
        <v>228</v>
      </c>
      <c r="C17" t="str">
        <f t="shared" si="7"/>
        <v>daniel marris</v>
      </c>
      <c r="D17" s="71" t="s">
        <v>80</v>
      </c>
      <c r="E17" s="436" t="s">
        <v>229</v>
      </c>
      <c r="F17" s="392"/>
      <c r="G17" s="71">
        <v>42</v>
      </c>
      <c r="H17" s="393" t="str">
        <f t="shared" si="0"/>
        <v/>
      </c>
      <c r="I17" s="393" t="str">
        <f t="shared" si="0"/>
        <v/>
      </c>
      <c r="J17" s="393" t="str">
        <f t="shared" si="0"/>
        <v/>
      </c>
      <c r="K17" s="393" t="str">
        <f t="shared" si="0"/>
        <v/>
      </c>
      <c r="L17" s="393" t="str">
        <f t="shared" si="0"/>
        <v/>
      </c>
      <c r="M17" s="393" t="str">
        <f t="shared" si="0"/>
        <v/>
      </c>
      <c r="N17" s="393" t="str">
        <f t="shared" si="0"/>
        <v/>
      </c>
      <c r="O17" s="393" t="str">
        <f t="shared" si="0"/>
        <v/>
      </c>
      <c r="P17" s="393" t="str">
        <f t="shared" si="0"/>
        <v/>
      </c>
      <c r="Q17" s="393" t="str">
        <f t="shared" si="0"/>
        <v/>
      </c>
      <c r="R17" s="393" t="str">
        <f t="shared" si="0"/>
        <v/>
      </c>
      <c r="S17" s="393" t="str">
        <f t="shared" si="0"/>
        <v/>
      </c>
      <c r="T17" s="394" t="str">
        <f t="shared" si="0"/>
        <v/>
      </c>
      <c r="U17" s="358">
        <f t="shared" si="1"/>
        <v>0</v>
      </c>
      <c r="V17" s="453"/>
      <c r="W17" s="360" t="str">
        <f t="shared" si="2"/>
        <v/>
      </c>
      <c r="X17" s="122"/>
      <c r="Y17" s="454"/>
      <c r="Z17" s="115" t="str">
        <f t="shared" ref="Z17:Z21" si="12">IFERROR(VLOOKUP(D17,Class2019,4,0),"n/a")</f>
        <v>n/a</v>
      </c>
      <c r="AA17" s="396" t="str">
        <f t="shared" ref="AA17:AA21" si="13">IFERROR(VLOOKUP(D17,Class2019,3,0),"n/a")</f>
        <v>n/a</v>
      </c>
      <c r="AB17" s="396" t="str">
        <f>IF($AA17="n/a","",IFERROR(COUNTIF($AA$2:$AA17,"="&amp;AA17),""))</f>
        <v/>
      </c>
      <c r="AC17" s="396">
        <f>COUNTIF($Z$2:Z11,"&lt;"&amp;Z17)</f>
        <v>0</v>
      </c>
      <c r="AD17" s="124">
        <f t="shared" ref="AD17:AD21" si="14">IF($AA17="n/a",0,IFERROR(VLOOKUP(AB17+AC17,Points2019,2,0),15))</f>
        <v>0</v>
      </c>
      <c r="AE17" s="126">
        <f t="shared" si="6"/>
        <v>0</v>
      </c>
    </row>
    <row r="18" spans="1:31" x14ac:dyDescent="0.2">
      <c r="A18" s="71">
        <v>68</v>
      </c>
      <c r="B18" t="s">
        <v>202</v>
      </c>
      <c r="C18" t="str">
        <f t="shared" si="7"/>
        <v>peter dannock</v>
      </c>
      <c r="D18" s="71" t="s">
        <v>21</v>
      </c>
      <c r="E18" s="436" t="s">
        <v>230</v>
      </c>
      <c r="F18" s="392"/>
      <c r="G18" s="71">
        <v>53</v>
      </c>
      <c r="H18" s="393" t="str">
        <f t="shared" si="0"/>
        <v/>
      </c>
      <c r="I18" s="393" t="str">
        <f t="shared" si="0"/>
        <v/>
      </c>
      <c r="J18" s="393" t="str">
        <f t="shared" si="0"/>
        <v/>
      </c>
      <c r="K18" s="393" t="str">
        <f t="shared" si="0"/>
        <v/>
      </c>
      <c r="L18" s="393" t="str">
        <f t="shared" si="0"/>
        <v/>
      </c>
      <c r="M18" s="393" t="str">
        <f t="shared" si="0"/>
        <v/>
      </c>
      <c r="N18" s="393" t="str">
        <f t="shared" si="0"/>
        <v/>
      </c>
      <c r="O18" s="393" t="str">
        <f t="shared" si="0"/>
        <v/>
      </c>
      <c r="P18" s="393" t="str">
        <f t="shared" si="0"/>
        <v/>
      </c>
      <c r="Q18" s="393">
        <f t="shared" si="0"/>
        <v>100</v>
      </c>
      <c r="R18" s="393" t="str">
        <f t="shared" si="0"/>
        <v/>
      </c>
      <c r="S18" s="393" t="str">
        <f t="shared" si="0"/>
        <v/>
      </c>
      <c r="T18" s="394" t="str">
        <f t="shared" si="0"/>
        <v/>
      </c>
      <c r="U18" s="358">
        <f t="shared" si="1"/>
        <v>100</v>
      </c>
      <c r="V18" s="453">
        <f t="shared" si="8"/>
        <v>-25</v>
      </c>
      <c r="W18" s="360">
        <f t="shared" si="2"/>
        <v>61.127000000000002</v>
      </c>
      <c r="X18" s="122">
        <f t="shared" si="9"/>
        <v>2.0649999999999835</v>
      </c>
      <c r="Y18" s="454">
        <f t="shared" si="10"/>
        <v>-10</v>
      </c>
      <c r="Z18" s="115">
        <f t="shared" si="12"/>
        <v>2</v>
      </c>
      <c r="AA18" s="396">
        <f t="shared" si="13"/>
        <v>4</v>
      </c>
      <c r="AB18" s="396">
        <f>IF($AA18="n/a","",IFERROR(COUNTIF($AA$2:$AA18,"="&amp;AA18),""))</f>
        <v>1</v>
      </c>
      <c r="AC18" s="396">
        <f>COUNTIF($Z$2:Z17,"&lt;"&amp;Z18)</f>
        <v>1</v>
      </c>
      <c r="AD18" s="124">
        <f t="shared" si="14"/>
        <v>75</v>
      </c>
      <c r="AE18" s="126">
        <f t="shared" si="6"/>
        <v>65</v>
      </c>
    </row>
    <row r="19" spans="1:31" x14ac:dyDescent="0.2">
      <c r="A19" s="71">
        <v>78</v>
      </c>
      <c r="B19" t="s">
        <v>231</v>
      </c>
      <c r="C19" t="str">
        <f t="shared" si="7"/>
        <v>travis nott</v>
      </c>
      <c r="D19" s="71" t="s">
        <v>41</v>
      </c>
      <c r="E19" s="436" t="s">
        <v>232</v>
      </c>
      <c r="F19" s="392"/>
      <c r="G19" s="71">
        <v>19</v>
      </c>
      <c r="H19" s="393" t="str">
        <f t="shared" si="0"/>
        <v/>
      </c>
      <c r="I19" s="393" t="str">
        <f t="shared" si="0"/>
        <v/>
      </c>
      <c r="J19" s="393" t="str">
        <f t="shared" si="0"/>
        <v/>
      </c>
      <c r="K19" s="393">
        <f t="shared" si="0"/>
        <v>75</v>
      </c>
      <c r="L19" s="393" t="str">
        <f t="shared" si="0"/>
        <v/>
      </c>
      <c r="M19" s="393" t="str">
        <f t="shared" si="0"/>
        <v/>
      </c>
      <c r="N19" s="393" t="str">
        <f t="shared" si="0"/>
        <v/>
      </c>
      <c r="O19" s="393" t="str">
        <f t="shared" si="0"/>
        <v/>
      </c>
      <c r="P19" s="393" t="str">
        <f t="shared" si="0"/>
        <v/>
      </c>
      <c r="Q19" s="393" t="str">
        <f t="shared" si="0"/>
        <v/>
      </c>
      <c r="R19" s="393" t="str">
        <f t="shared" si="0"/>
        <v/>
      </c>
      <c r="S19" s="393" t="str">
        <f t="shared" si="0"/>
        <v/>
      </c>
      <c r="T19" s="394" t="str">
        <f t="shared" si="0"/>
        <v/>
      </c>
      <c r="U19" s="358">
        <f t="shared" si="1"/>
        <v>75</v>
      </c>
      <c r="V19" s="453">
        <f t="shared" si="8"/>
        <v>-60</v>
      </c>
      <c r="W19" s="360">
        <f t="shared" si="2"/>
        <v>57.038999999999994</v>
      </c>
      <c r="X19" s="122">
        <f t="shared" si="9"/>
        <v>6.1569999999999965</v>
      </c>
      <c r="Y19" s="454">
        <f t="shared" si="10"/>
        <v>-10</v>
      </c>
      <c r="Z19" s="115">
        <f t="shared" si="12"/>
        <v>5</v>
      </c>
      <c r="AA19" s="396">
        <f t="shared" si="13"/>
        <v>10</v>
      </c>
      <c r="AB19" s="396">
        <f>IF($AA19="n/a","",IFERROR(COUNTIF($AA$2:$AA19,"="&amp;AA19),""))</f>
        <v>2</v>
      </c>
      <c r="AC19" s="396">
        <f>COUNTIF($Z$2:Z18,"&lt;"&amp;Z19)</f>
        <v>4</v>
      </c>
      <c r="AD19" s="124">
        <f t="shared" si="14"/>
        <v>15</v>
      </c>
      <c r="AE19" s="126">
        <f t="shared" si="6"/>
        <v>5</v>
      </c>
    </row>
    <row r="20" spans="1:31" x14ac:dyDescent="0.2">
      <c r="A20" s="71">
        <v>61</v>
      </c>
      <c r="B20" t="s">
        <v>233</v>
      </c>
      <c r="C20" t="str">
        <f t="shared" si="7"/>
        <v>leon bogers</v>
      </c>
      <c r="D20" s="71" t="s">
        <v>80</v>
      </c>
      <c r="E20" s="436" t="s">
        <v>234</v>
      </c>
      <c r="F20" s="392"/>
      <c r="G20" s="71">
        <v>54</v>
      </c>
      <c r="H20" s="393" t="str">
        <f t="shared" si="0"/>
        <v/>
      </c>
      <c r="I20" s="393" t="str">
        <f t="shared" si="0"/>
        <v/>
      </c>
      <c r="J20" s="393" t="str">
        <f t="shared" si="0"/>
        <v/>
      </c>
      <c r="K20" s="393" t="str">
        <f t="shared" si="0"/>
        <v/>
      </c>
      <c r="L20" s="393" t="str">
        <f t="shared" si="0"/>
        <v/>
      </c>
      <c r="M20" s="393" t="str">
        <f t="shared" si="0"/>
        <v/>
      </c>
      <c r="N20" s="393" t="str">
        <f t="shared" si="0"/>
        <v/>
      </c>
      <c r="O20" s="393" t="str">
        <f t="shared" si="0"/>
        <v/>
      </c>
      <c r="P20" s="393" t="str">
        <f t="shared" si="0"/>
        <v/>
      </c>
      <c r="Q20" s="393" t="str">
        <f t="shared" si="0"/>
        <v/>
      </c>
      <c r="R20" s="393" t="str">
        <f t="shared" si="0"/>
        <v/>
      </c>
      <c r="S20" s="393" t="str">
        <f t="shared" si="0"/>
        <v/>
      </c>
      <c r="T20" s="394" t="str">
        <f t="shared" si="0"/>
        <v/>
      </c>
      <c r="U20" s="358">
        <f t="shared" si="1"/>
        <v>0</v>
      </c>
      <c r="V20" s="453"/>
      <c r="W20" s="360" t="str">
        <f t="shared" si="2"/>
        <v/>
      </c>
      <c r="X20" s="122"/>
      <c r="Y20" s="454"/>
      <c r="Z20" s="115" t="str">
        <f t="shared" si="12"/>
        <v>n/a</v>
      </c>
      <c r="AA20" s="396" t="str">
        <f t="shared" si="13"/>
        <v>n/a</v>
      </c>
      <c r="AB20" s="396" t="str">
        <f>IF($AA20="n/a","",IFERROR(COUNTIF($AA$2:$AA20,"="&amp;AA20),""))</f>
        <v/>
      </c>
      <c r="AC20" s="396">
        <f>COUNTIF($Z$2:Z19,"&lt;"&amp;Z20)</f>
        <v>0</v>
      </c>
      <c r="AD20" s="124">
        <f t="shared" si="14"/>
        <v>0</v>
      </c>
      <c r="AE20" s="126">
        <f t="shared" si="6"/>
        <v>0</v>
      </c>
    </row>
    <row r="21" spans="1:31" x14ac:dyDescent="0.2">
      <c r="A21" s="71">
        <v>50</v>
      </c>
      <c r="B21" t="s">
        <v>204</v>
      </c>
      <c r="C21" t="str">
        <f t="shared" si="7"/>
        <v>adrian zadro</v>
      </c>
      <c r="D21" s="71" t="s">
        <v>5</v>
      </c>
      <c r="E21" s="436" t="s">
        <v>235</v>
      </c>
      <c r="F21" s="392"/>
      <c r="G21" s="71">
        <v>22</v>
      </c>
      <c r="H21" s="393" t="str">
        <f t="shared" si="0"/>
        <v/>
      </c>
      <c r="I21" s="393" t="str">
        <f t="shared" si="0"/>
        <v/>
      </c>
      <c r="J21" s="393" t="str">
        <f t="shared" si="0"/>
        <v/>
      </c>
      <c r="K21" s="393" t="str">
        <f t="shared" si="0"/>
        <v/>
      </c>
      <c r="L21" s="393" t="str">
        <f t="shared" si="0"/>
        <v/>
      </c>
      <c r="M21" s="393" t="str">
        <f t="shared" si="0"/>
        <v/>
      </c>
      <c r="N21" s="393" t="str">
        <f t="shared" si="0"/>
        <v/>
      </c>
      <c r="O21" s="393" t="str">
        <f t="shared" si="0"/>
        <v/>
      </c>
      <c r="P21" s="393" t="str">
        <f t="shared" ref="P21:T21" si="15">IF($D21=P$1,$U21,"")</f>
        <v/>
      </c>
      <c r="Q21" s="393" t="str">
        <f t="shared" si="15"/>
        <v/>
      </c>
      <c r="R21" s="393" t="str">
        <f t="shared" si="15"/>
        <v/>
      </c>
      <c r="S21" s="393">
        <f t="shared" si="15"/>
        <v>75</v>
      </c>
      <c r="T21" s="394" t="str">
        <f t="shared" si="15"/>
        <v/>
      </c>
      <c r="U21" s="358">
        <f t="shared" si="1"/>
        <v>75</v>
      </c>
      <c r="V21" s="453">
        <f t="shared" si="8"/>
        <v>0</v>
      </c>
      <c r="W21" s="360">
        <f t="shared" si="2"/>
        <v>65.079000000000008</v>
      </c>
      <c r="X21" s="122">
        <f t="shared" si="9"/>
        <v>-1.2620000000000076</v>
      </c>
      <c r="Y21" s="454">
        <f t="shared" si="10"/>
        <v>10</v>
      </c>
      <c r="Z21" s="115">
        <f t="shared" si="12"/>
        <v>1</v>
      </c>
      <c r="AA21" s="396">
        <f t="shared" si="13"/>
        <v>2</v>
      </c>
      <c r="AB21" s="396">
        <f>IF($AA21="n/a","",IFERROR(COUNTIF($AA$2:$AA21,"="&amp;AA21),""))</f>
        <v>2</v>
      </c>
      <c r="AC21" s="396">
        <f>COUNTIF($Z$2:Z20,"&lt;"&amp;Z21)</f>
        <v>0</v>
      </c>
      <c r="AD21" s="124">
        <f t="shared" si="14"/>
        <v>75</v>
      </c>
      <c r="AE21" s="126">
        <f t="shared" si="6"/>
        <v>85</v>
      </c>
    </row>
    <row r="22" spans="1:31" x14ac:dyDescent="0.2">
      <c r="A22" s="71">
        <v>73</v>
      </c>
      <c r="B22" t="s">
        <v>236</v>
      </c>
      <c r="C22" t="str">
        <f t="shared" si="7"/>
        <v>roberto ferrari</v>
      </c>
      <c r="D22" s="71" t="s">
        <v>85</v>
      </c>
      <c r="E22" s="436" t="s">
        <v>237</v>
      </c>
      <c r="F22" s="392"/>
      <c r="G22" s="71">
        <v>74</v>
      </c>
      <c r="H22" s="393" t="str">
        <f t="shared" ref="H22:T27" si="16">IF($D22=H$1,$U22,"")</f>
        <v/>
      </c>
      <c r="I22" s="393" t="str">
        <f t="shared" si="16"/>
        <v/>
      </c>
      <c r="J22" s="393" t="str">
        <f t="shared" si="16"/>
        <v/>
      </c>
      <c r="K22" s="393" t="str">
        <f t="shared" si="16"/>
        <v/>
      </c>
      <c r="L22" s="393" t="str">
        <f t="shared" si="16"/>
        <v/>
      </c>
      <c r="M22" s="393" t="str">
        <f t="shared" si="16"/>
        <v/>
      </c>
      <c r="N22" s="393">
        <f t="shared" si="16"/>
        <v>60</v>
      </c>
      <c r="O22" s="393" t="str">
        <f t="shared" si="16"/>
        <v/>
      </c>
      <c r="P22" s="393" t="str">
        <f t="shared" si="16"/>
        <v/>
      </c>
      <c r="Q22" s="393" t="str">
        <f t="shared" si="16"/>
        <v/>
      </c>
      <c r="R22" s="393" t="str">
        <f t="shared" si="16"/>
        <v/>
      </c>
      <c r="S22" s="393" t="str">
        <f t="shared" si="16"/>
        <v/>
      </c>
      <c r="T22" s="394" t="str">
        <f t="shared" si="16"/>
        <v/>
      </c>
      <c r="U22" s="358">
        <f t="shared" si="1"/>
        <v>60</v>
      </c>
      <c r="V22" s="453">
        <f t="shared" si="8"/>
        <v>-15</v>
      </c>
      <c r="W22" s="360">
        <f t="shared" si="2"/>
        <v>63.066000000000003</v>
      </c>
      <c r="X22" s="122">
        <f t="shared" si="9"/>
        <v>1.6970000000000027</v>
      </c>
      <c r="Y22" s="454">
        <f t="shared" si="10"/>
        <v>-5</v>
      </c>
      <c r="Z22" s="115">
        <f t="shared" si="3"/>
        <v>4</v>
      </c>
      <c r="AA22" s="396">
        <f t="shared" si="4"/>
        <v>7</v>
      </c>
      <c r="AB22" s="396">
        <f>IF($AA22="n/a","",IFERROR(COUNTIF($AA$2:$AA22,"="&amp;AA22),""))</f>
        <v>3</v>
      </c>
      <c r="AC22" s="396">
        <f>COUNTIF($Z$2:Z16,"&lt;"&amp;Z22)</f>
        <v>1</v>
      </c>
      <c r="AD22" s="124">
        <f t="shared" si="5"/>
        <v>45</v>
      </c>
      <c r="AE22" s="126">
        <f t="shared" si="6"/>
        <v>40</v>
      </c>
    </row>
    <row r="23" spans="1:31" x14ac:dyDescent="0.2">
      <c r="A23" s="71">
        <v>60</v>
      </c>
      <c r="B23" t="s">
        <v>238</v>
      </c>
      <c r="C23" t="str">
        <f t="shared" si="7"/>
        <v>leigh mummery</v>
      </c>
      <c r="D23" s="71" t="s">
        <v>3</v>
      </c>
      <c r="E23" s="437" t="s">
        <v>239</v>
      </c>
      <c r="F23" s="387" t="s">
        <v>153</v>
      </c>
      <c r="G23" s="71">
        <v>25</v>
      </c>
      <c r="H23" s="393" t="str">
        <f t="shared" si="16"/>
        <v/>
      </c>
      <c r="I23" s="393" t="str">
        <f t="shared" si="16"/>
        <v/>
      </c>
      <c r="J23" s="393" t="str">
        <f t="shared" si="16"/>
        <v/>
      </c>
      <c r="K23" s="393" t="str">
        <f t="shared" si="16"/>
        <v/>
      </c>
      <c r="L23" s="393" t="str">
        <f t="shared" si="16"/>
        <v/>
      </c>
      <c r="M23" s="393" t="str">
        <f t="shared" si="16"/>
        <v/>
      </c>
      <c r="N23" s="393" t="str">
        <f t="shared" si="16"/>
        <v/>
      </c>
      <c r="O23" s="393" t="str">
        <f t="shared" si="16"/>
        <v/>
      </c>
      <c r="P23" s="393" t="str">
        <f t="shared" si="16"/>
        <v/>
      </c>
      <c r="Q23" s="393" t="str">
        <f t="shared" si="16"/>
        <v/>
      </c>
      <c r="R23" s="393" t="str">
        <f t="shared" si="16"/>
        <v/>
      </c>
      <c r="S23" s="393" t="str">
        <f t="shared" si="16"/>
        <v/>
      </c>
      <c r="T23" s="394">
        <f t="shared" si="16"/>
        <v>100</v>
      </c>
      <c r="U23" s="358">
        <f t="shared" si="1"/>
        <v>100</v>
      </c>
      <c r="V23" s="453">
        <f t="shared" si="8"/>
        <v>0</v>
      </c>
      <c r="W23" s="360" t="s">
        <v>251</v>
      </c>
      <c r="X23" s="122" t="str">
        <f t="shared" si="9"/>
        <v/>
      </c>
      <c r="Y23" s="454">
        <v>0</v>
      </c>
      <c r="Z23" s="115">
        <f t="shared" si="3"/>
        <v>1</v>
      </c>
      <c r="AA23" s="396">
        <f t="shared" si="4"/>
        <v>1</v>
      </c>
      <c r="AB23" s="396">
        <f>IF($AA23="n/a","",IFERROR(COUNTIF($AA$2:$AA23,"="&amp;AA23),""))</f>
        <v>1</v>
      </c>
      <c r="AC23" s="396">
        <f>COUNTIF($Z$2:Z22,"&lt;"&amp;Z23)</f>
        <v>0</v>
      </c>
      <c r="AD23" s="124">
        <f t="shared" si="5"/>
        <v>100</v>
      </c>
      <c r="AE23" s="126">
        <f t="shared" si="6"/>
        <v>100</v>
      </c>
    </row>
    <row r="24" spans="1:31" x14ac:dyDescent="0.2">
      <c r="A24" s="71">
        <v>75</v>
      </c>
      <c r="B24" t="s">
        <v>240</v>
      </c>
      <c r="C24" t="str">
        <f t="shared" si="7"/>
        <v>sam hurst</v>
      </c>
      <c r="D24" s="71" t="s">
        <v>5</v>
      </c>
      <c r="E24" s="436" t="s">
        <v>241</v>
      </c>
      <c r="F24" s="392"/>
      <c r="G24" s="71">
        <v>50</v>
      </c>
      <c r="H24" s="393" t="str">
        <f t="shared" si="16"/>
        <v/>
      </c>
      <c r="I24" s="393" t="str">
        <f t="shared" si="16"/>
        <v/>
      </c>
      <c r="J24" s="393" t="str">
        <f t="shared" si="16"/>
        <v/>
      </c>
      <c r="K24" s="393" t="str">
        <f t="shared" si="16"/>
        <v/>
      </c>
      <c r="L24" s="393" t="str">
        <f t="shared" si="16"/>
        <v/>
      </c>
      <c r="M24" s="393" t="str">
        <f t="shared" si="16"/>
        <v/>
      </c>
      <c r="N24" s="393" t="str">
        <f t="shared" si="16"/>
        <v/>
      </c>
      <c r="O24" s="393" t="str">
        <f t="shared" si="16"/>
        <v/>
      </c>
      <c r="P24" s="393" t="str">
        <f t="shared" si="16"/>
        <v/>
      </c>
      <c r="Q24" s="393" t="str">
        <f t="shared" si="16"/>
        <v/>
      </c>
      <c r="R24" s="393" t="str">
        <f t="shared" si="16"/>
        <v/>
      </c>
      <c r="S24" s="393">
        <f t="shared" si="16"/>
        <v>60</v>
      </c>
      <c r="T24" s="394" t="str">
        <f t="shared" si="16"/>
        <v/>
      </c>
      <c r="U24" s="358">
        <f t="shared" si="1"/>
        <v>60</v>
      </c>
      <c r="V24" s="453">
        <f t="shared" si="8"/>
        <v>0</v>
      </c>
      <c r="W24" s="360">
        <f>IFERROR(VLOOKUP(D24,BenchmarksWod,3,0)*86400,"")</f>
        <v>65.079000000000008</v>
      </c>
      <c r="X24" s="122">
        <f t="shared" ref="X24:X26" si="17">IFERROR((($E24*86400)-W24),"")</f>
        <v>0.17799999999999727</v>
      </c>
      <c r="Y24" s="454">
        <f t="shared" si="10"/>
        <v>5</v>
      </c>
      <c r="Z24" s="115">
        <f t="shared" si="3"/>
        <v>1</v>
      </c>
      <c r="AA24" s="396">
        <f t="shared" si="4"/>
        <v>2</v>
      </c>
      <c r="AB24" s="396">
        <f>IF($AA24="n/a","",IFERROR(COUNTIF($AA$2:$AA24,"="&amp;AA24),""))</f>
        <v>3</v>
      </c>
      <c r="AC24" s="396">
        <f>COUNTIF($Z$2:Z23,"&lt;"&amp;Z24)</f>
        <v>0</v>
      </c>
      <c r="AD24" s="124">
        <f t="shared" si="5"/>
        <v>60</v>
      </c>
      <c r="AE24" s="126">
        <f t="shared" si="6"/>
        <v>65</v>
      </c>
    </row>
    <row r="25" spans="1:31" x14ac:dyDescent="0.2">
      <c r="A25" s="71">
        <v>57</v>
      </c>
      <c r="B25" t="s">
        <v>205</v>
      </c>
      <c r="C25" t="str">
        <f t="shared" si="7"/>
        <v>john downes</v>
      </c>
      <c r="D25" s="71" t="s">
        <v>5</v>
      </c>
      <c r="E25" s="436" t="s">
        <v>242</v>
      </c>
      <c r="F25" s="392"/>
      <c r="G25" s="71">
        <v>32</v>
      </c>
      <c r="H25" s="393" t="str">
        <f t="shared" si="16"/>
        <v/>
      </c>
      <c r="I25" s="393" t="str">
        <f t="shared" si="16"/>
        <v/>
      </c>
      <c r="J25" s="393" t="str">
        <f t="shared" si="16"/>
        <v/>
      </c>
      <c r="K25" s="393" t="str">
        <f t="shared" si="16"/>
        <v/>
      </c>
      <c r="L25" s="393" t="str">
        <f t="shared" si="16"/>
        <v/>
      </c>
      <c r="M25" s="393" t="str">
        <f t="shared" si="16"/>
        <v/>
      </c>
      <c r="N25" s="393" t="str">
        <f t="shared" si="16"/>
        <v/>
      </c>
      <c r="O25" s="393" t="str">
        <f t="shared" si="16"/>
        <v/>
      </c>
      <c r="P25" s="393" t="str">
        <f t="shared" si="16"/>
        <v/>
      </c>
      <c r="Q25" s="393" t="str">
        <f t="shared" si="16"/>
        <v/>
      </c>
      <c r="R25" s="393" t="str">
        <f t="shared" si="16"/>
        <v/>
      </c>
      <c r="S25" s="393">
        <f t="shared" si="16"/>
        <v>45</v>
      </c>
      <c r="T25" s="394" t="str">
        <f t="shared" si="16"/>
        <v/>
      </c>
      <c r="U25" s="358">
        <f t="shared" si="1"/>
        <v>45</v>
      </c>
      <c r="V25" s="453">
        <f t="shared" si="8"/>
        <v>0</v>
      </c>
      <c r="W25" s="360">
        <f>IFERROR(VLOOKUP(D25,BenchmarksWod,3,0)*86400,"")</f>
        <v>65.079000000000008</v>
      </c>
      <c r="X25" s="122">
        <f t="shared" si="17"/>
        <v>0.17799999999999727</v>
      </c>
      <c r="Y25" s="454">
        <f t="shared" si="10"/>
        <v>5</v>
      </c>
      <c r="Z25" s="115">
        <f t="shared" si="3"/>
        <v>1</v>
      </c>
      <c r="AA25" s="396">
        <f t="shared" si="4"/>
        <v>2</v>
      </c>
      <c r="AB25" s="396">
        <f>IF($AA25="n/a","",IFERROR(COUNTIF($AA$2:$AA25,"="&amp;AA25),""))</f>
        <v>4</v>
      </c>
      <c r="AC25" s="396">
        <f>COUNTIF($Z$2:Z24,"&lt;"&amp;Z25)</f>
        <v>0</v>
      </c>
      <c r="AD25" s="124">
        <f t="shared" si="5"/>
        <v>45</v>
      </c>
      <c r="AE25" s="126">
        <f t="shared" si="6"/>
        <v>50</v>
      </c>
    </row>
    <row r="26" spans="1:31" x14ac:dyDescent="0.2">
      <c r="A26" s="71">
        <v>58</v>
      </c>
      <c r="B26" t="s">
        <v>203</v>
      </c>
      <c r="C26" t="str">
        <f t="shared" si="7"/>
        <v>john mcbreen</v>
      </c>
      <c r="D26" s="71" t="s">
        <v>86</v>
      </c>
      <c r="E26" s="436" t="s">
        <v>243</v>
      </c>
      <c r="F26" s="392"/>
      <c r="G26" s="71">
        <v>27</v>
      </c>
      <c r="H26" s="393" t="str">
        <f t="shared" si="16"/>
        <v/>
      </c>
      <c r="I26" s="393" t="str">
        <f t="shared" si="16"/>
        <v/>
      </c>
      <c r="J26" s="393" t="str">
        <f t="shared" si="16"/>
        <v/>
      </c>
      <c r="K26" s="393" t="str">
        <f t="shared" si="16"/>
        <v/>
      </c>
      <c r="L26" s="393" t="str">
        <f t="shared" si="16"/>
        <v/>
      </c>
      <c r="M26" s="393">
        <f t="shared" si="16"/>
        <v>100</v>
      </c>
      <c r="N26" s="393" t="str">
        <f t="shared" si="16"/>
        <v/>
      </c>
      <c r="O26" s="393" t="str">
        <f t="shared" si="16"/>
        <v/>
      </c>
      <c r="P26" s="393" t="str">
        <f t="shared" si="16"/>
        <v/>
      </c>
      <c r="Q26" s="393" t="str">
        <f t="shared" si="16"/>
        <v/>
      </c>
      <c r="R26" s="393" t="str">
        <f t="shared" si="16"/>
        <v/>
      </c>
      <c r="S26" s="393" t="str">
        <f t="shared" si="16"/>
        <v/>
      </c>
      <c r="T26" s="394" t="str">
        <f t="shared" si="16"/>
        <v/>
      </c>
      <c r="U26" s="358">
        <f t="shared" si="1"/>
        <v>100</v>
      </c>
      <c r="V26" s="453">
        <f t="shared" si="8"/>
        <v>-85</v>
      </c>
      <c r="W26" s="360">
        <f>IFERROR(VLOOKUP(D26,BenchmarksWod,3,0)*86400,"")</f>
        <v>62.437000000000005</v>
      </c>
      <c r="X26" s="122">
        <f t="shared" si="17"/>
        <v>3.3440000000000012</v>
      </c>
      <c r="Y26" s="454">
        <f t="shared" si="10"/>
        <v>-10</v>
      </c>
      <c r="Z26" s="115">
        <f t="shared" si="3"/>
        <v>4</v>
      </c>
      <c r="AA26" s="396">
        <f t="shared" si="4"/>
        <v>8</v>
      </c>
      <c r="AB26" s="396">
        <f>IF($AA26="n/a","",IFERROR(COUNTIF($AA$2:$AA26,"="&amp;AA26),""))</f>
        <v>1</v>
      </c>
      <c r="AC26" s="396">
        <f>COUNTIF($Z$2:Z25,"&lt;"&amp;Z26)</f>
        <v>6</v>
      </c>
      <c r="AD26" s="124">
        <f t="shared" si="5"/>
        <v>15</v>
      </c>
      <c r="AE26" s="126">
        <f t="shared" si="6"/>
        <v>5</v>
      </c>
    </row>
    <row r="27" spans="1:31" ht="13.5" thickBot="1" x14ac:dyDescent="0.25">
      <c r="A27" s="195"/>
      <c r="B27" s="171"/>
      <c r="C27" s="171"/>
      <c r="D27" s="194"/>
      <c r="E27" s="423"/>
      <c r="F27" s="423"/>
      <c r="G27" s="194"/>
      <c r="H27" s="424" t="str">
        <f t="shared" si="16"/>
        <v/>
      </c>
      <c r="I27" s="424" t="str">
        <f t="shared" si="16"/>
        <v/>
      </c>
      <c r="J27" s="424" t="str">
        <f t="shared" si="16"/>
        <v/>
      </c>
      <c r="K27" s="424" t="str">
        <f t="shared" si="16"/>
        <v/>
      </c>
      <c r="L27" s="424" t="str">
        <f t="shared" si="16"/>
        <v/>
      </c>
      <c r="M27" s="424" t="str">
        <f t="shared" si="16"/>
        <v/>
      </c>
      <c r="N27" s="424" t="str">
        <f t="shared" si="16"/>
        <v/>
      </c>
      <c r="O27" s="424" t="str">
        <f t="shared" si="16"/>
        <v/>
      </c>
      <c r="P27" s="424" t="str">
        <f t="shared" si="16"/>
        <v/>
      </c>
      <c r="Q27" s="424" t="str">
        <f t="shared" si="16"/>
        <v/>
      </c>
      <c r="R27" s="424" t="str">
        <f t="shared" si="16"/>
        <v/>
      </c>
      <c r="S27" s="424" t="str">
        <f t="shared" si="16"/>
        <v/>
      </c>
      <c r="T27" s="425" t="str">
        <f t="shared" si="16"/>
        <v/>
      </c>
      <c r="U27" s="359"/>
      <c r="V27" s="455"/>
      <c r="W27" s="456"/>
      <c r="X27" s="457"/>
      <c r="Y27" s="458"/>
      <c r="Z27" s="197" t="str">
        <f t="shared" si="3"/>
        <v>n/a</v>
      </c>
      <c r="AA27" s="197" t="str">
        <f t="shared" si="4"/>
        <v>n/a</v>
      </c>
      <c r="AB27" s="197" t="str">
        <f>IF($AA27="n/a","",IFERROR(COUNTIF($AA$2:$AA27,"="&amp;AA27),""))</f>
        <v/>
      </c>
      <c r="AC27" s="197">
        <f>COUNTIF($Z$2:Z26,"&lt;"&amp;Z27)</f>
        <v>0</v>
      </c>
      <c r="AD27" s="198">
        <f t="shared" si="5"/>
        <v>0</v>
      </c>
      <c r="AE27" s="127">
        <f t="shared" si="6"/>
        <v>0</v>
      </c>
    </row>
    <row r="28" spans="1:31" ht="13.5" thickBot="1" x14ac:dyDescent="0.25">
      <c r="F28" s="426"/>
      <c r="G28" s="427" t="s">
        <v>26</v>
      </c>
      <c r="H28" s="114">
        <f>COUNT(H2:H27)</f>
        <v>0</v>
      </c>
      <c r="I28" s="114">
        <f>COUNT(I2:I27)</f>
        <v>0</v>
      </c>
      <c r="J28" s="114">
        <f>COUNT(J2:J27)</f>
        <v>1</v>
      </c>
      <c r="K28" s="114">
        <f>COUNT(K2:K27)</f>
        <v>2</v>
      </c>
      <c r="L28" s="114">
        <f>COUNT(L2:L27)</f>
        <v>1</v>
      </c>
      <c r="M28" s="114">
        <f>COUNT(M2:M27)</f>
        <v>1</v>
      </c>
      <c r="N28" s="114">
        <f>COUNT(N2:N27)</f>
        <v>3</v>
      </c>
      <c r="O28" s="114">
        <f>COUNT(O2:O27)</f>
        <v>0</v>
      </c>
      <c r="P28" s="114">
        <f>COUNT(P2:P27)</f>
        <v>0</v>
      </c>
      <c r="Q28" s="114">
        <f>COUNT(Q2:Q27)</f>
        <v>1</v>
      </c>
      <c r="R28" s="114">
        <f>COUNT(R2:R27)</f>
        <v>0</v>
      </c>
      <c r="S28" s="114">
        <f>COUNT(S2:S27)</f>
        <v>4</v>
      </c>
      <c r="T28" s="114">
        <f>COUNT(T2:T27)</f>
        <v>1</v>
      </c>
      <c r="U28" s="190">
        <f>COUNT(U2:U27)</f>
        <v>25</v>
      </c>
      <c r="V28" s="428"/>
      <c r="W28" s="428"/>
      <c r="Y28" s="428"/>
      <c r="Z28" s="428"/>
      <c r="AA28" s="428"/>
      <c r="AB28" s="428"/>
      <c r="AC28" s="428"/>
      <c r="AD28" s="428"/>
      <c r="AE28" s="428"/>
    </row>
    <row r="30" spans="1:31" x14ac:dyDescent="0.2">
      <c r="B30" s="430"/>
      <c r="C30" s="430"/>
      <c r="D30" s="72"/>
      <c r="V30" s="72"/>
      <c r="Z30" s="72"/>
      <c r="AA30" s="72"/>
      <c r="AB30" s="72"/>
      <c r="AC30" s="72"/>
      <c r="AD30" s="72"/>
    </row>
  </sheetData>
  <mergeCells count="1">
    <mergeCell ref="AG1:AI1"/>
  </mergeCells>
  <conditionalFormatting sqref="A2:L16 O2:T16 O22:T26 A22:L26 V2:Y2 V3:V16 X3:Y4 X5:X16 X22:X26 Y5:Y26 A27:T27 V22:V26 W3:W26 V27:Y27">
    <cfRule type="expression" dxfId="51" priority="66" stopIfTrue="1">
      <formula>$D2="SNA"</formula>
    </cfRule>
    <cfRule type="expression" dxfId="50" priority="67" stopIfTrue="1">
      <formula>$D2="SNB"</formula>
    </cfRule>
    <cfRule type="expression" dxfId="49" priority="68">
      <formula>$D2="SNC"</formula>
    </cfRule>
    <cfRule type="expression" dxfId="48" priority="69">
      <formula>$D2="SND"</formula>
    </cfRule>
    <cfRule type="expression" dxfId="47" priority="70">
      <formula>$D2="NAC"</formula>
    </cfRule>
    <cfRule type="expression" dxfId="46" priority="71">
      <formula>$D2="NBC"</formula>
    </cfRule>
    <cfRule type="expression" dxfId="45" priority="72">
      <formula>$D2="NCC"</formula>
    </cfRule>
    <cfRule type="expression" dxfId="44" priority="73">
      <formula>$D2="NDC"</formula>
    </cfRule>
    <cfRule type="expression" dxfId="43" priority="74">
      <formula>$D2="ABMOD"</formula>
    </cfRule>
    <cfRule type="expression" dxfId="42" priority="75">
      <formula>$D2="CDMOD"</formula>
    </cfRule>
    <cfRule type="expression" dxfId="41" priority="76">
      <formula>$D2="SMOD"</formula>
    </cfRule>
    <cfRule type="expression" dxfId="40" priority="77">
      <formula>$D2="RES"</formula>
    </cfRule>
    <cfRule type="expression" dxfId="39" priority="78">
      <formula>$D2="OPN"</formula>
    </cfRule>
  </conditionalFormatting>
  <conditionalFormatting sqref="M2:N16 M22:N26">
    <cfRule type="expression" dxfId="38" priority="53" stopIfTrue="1">
      <formula>$D2="SNA"</formula>
    </cfRule>
    <cfRule type="expression" dxfId="37" priority="54" stopIfTrue="1">
      <formula>$D2="SNB"</formula>
    </cfRule>
    <cfRule type="expression" dxfId="36" priority="55">
      <formula>$D2="SNC"</formula>
    </cfRule>
    <cfRule type="expression" dxfId="35" priority="56">
      <formula>$D2="SND"</formula>
    </cfRule>
    <cfRule type="expression" dxfId="34" priority="57">
      <formula>$D2="NAC"</formula>
    </cfRule>
    <cfRule type="expression" dxfId="33" priority="58">
      <formula>$D2="NBC"</formula>
    </cfRule>
    <cfRule type="expression" dxfId="32" priority="59">
      <formula>$D2="NCC"</formula>
    </cfRule>
    <cfRule type="expression" dxfId="31" priority="60">
      <formula>$D2="NDC"</formula>
    </cfRule>
    <cfRule type="expression" dxfId="30" priority="61">
      <formula>$D2="ABMOD"</formula>
    </cfRule>
    <cfRule type="expression" dxfId="29" priority="62">
      <formula>$D2="CDMOD"</formula>
    </cfRule>
    <cfRule type="expression" dxfId="28" priority="63">
      <formula>$D2="SMOD"</formula>
    </cfRule>
    <cfRule type="expression" dxfId="27" priority="64">
      <formula>$D2="RES"</formula>
    </cfRule>
    <cfRule type="expression" dxfId="26" priority="65">
      <formula>$D2="OPN"</formula>
    </cfRule>
  </conditionalFormatting>
  <conditionalFormatting sqref="V17:V21 O17:T21 A17:L21 X17:X21">
    <cfRule type="expression" dxfId="25" priority="14" stopIfTrue="1">
      <formula>$D17="SNA"</formula>
    </cfRule>
    <cfRule type="expression" dxfId="24" priority="15" stopIfTrue="1">
      <formula>$D17="SNB"</formula>
    </cfRule>
    <cfRule type="expression" dxfId="23" priority="16">
      <formula>$D17="SNC"</formula>
    </cfRule>
    <cfRule type="expression" dxfId="22" priority="17">
      <formula>$D17="SND"</formula>
    </cfRule>
    <cfRule type="expression" dxfId="21" priority="18">
      <formula>$D17="NAC"</formula>
    </cfRule>
    <cfRule type="expression" dxfId="20" priority="19">
      <formula>$D17="NBC"</formula>
    </cfRule>
    <cfRule type="expression" dxfId="19" priority="20">
      <formula>$D17="NCC"</formula>
    </cfRule>
    <cfRule type="expression" dxfId="18" priority="21">
      <formula>$D17="NDC"</formula>
    </cfRule>
    <cfRule type="expression" dxfId="17" priority="22">
      <formula>$D17="ABMOD"</formula>
    </cfRule>
    <cfRule type="expression" dxfId="16" priority="23">
      <formula>$D17="CDMOD"</formula>
    </cfRule>
    <cfRule type="expression" dxfId="15" priority="24">
      <formula>$D17="SMOD"</formula>
    </cfRule>
    <cfRule type="expression" dxfId="14" priority="25">
      <formula>$D17="RES"</formula>
    </cfRule>
    <cfRule type="expression" dxfId="13" priority="26">
      <formula>$D17="OPN"</formula>
    </cfRule>
  </conditionalFormatting>
  <conditionalFormatting sqref="M17:N21">
    <cfRule type="expression" dxfId="12" priority="1" stopIfTrue="1">
      <formula>$D17="SNA"</formula>
    </cfRule>
    <cfRule type="expression" dxfId="11" priority="2" stopIfTrue="1">
      <formula>$D17="SNB"</formula>
    </cfRule>
    <cfRule type="expression" dxfId="10" priority="3">
      <formula>$D17="SNC"</formula>
    </cfRule>
    <cfRule type="expression" dxfId="9" priority="4">
      <formula>$D17="SND"</formula>
    </cfRule>
    <cfRule type="expression" dxfId="8" priority="5">
      <formula>$D17="NAC"</formula>
    </cfRule>
    <cfRule type="expression" dxfId="7" priority="6">
      <formula>$D17="NBC"</formula>
    </cfRule>
    <cfRule type="expression" dxfId="6" priority="7">
      <formula>$D17="NCC"</formula>
    </cfRule>
    <cfRule type="expression" dxfId="5" priority="8">
      <formula>$D17="NDC"</formula>
    </cfRule>
    <cfRule type="expression" dxfId="4" priority="9">
      <formula>$D17="ABMOD"</formula>
    </cfRule>
    <cfRule type="expression" dxfId="3" priority="10">
      <formula>$D17="CDMOD"</formula>
    </cfRule>
    <cfRule type="expression" dxfId="2" priority="11">
      <formula>$D17="SMOD"</formula>
    </cfRule>
    <cfRule type="expression" dxfId="1" priority="12">
      <formula>$D17="RES"</formula>
    </cfRule>
    <cfRule type="expression" dxfId="0" priority="13">
      <formula>$D17="OPN"</formula>
    </cfRule>
  </conditionalFormatting>
  <pageMargins left="0.7" right="0.7" top="0.75" bottom="0.75" header="0.3" footer="0.3"/>
  <pageSetup paperSize="9"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2"/>
  <sheetViews>
    <sheetView workbookViewId="0"/>
  </sheetViews>
  <sheetFormatPr defaultColWidth="8.85546875" defaultRowHeight="12.75" x14ac:dyDescent="0.2"/>
  <cols>
    <col min="1" max="1" width="8.140625" style="32" customWidth="1"/>
    <col min="2" max="2" width="37.7109375" style="31" customWidth="1"/>
    <col min="3" max="3" width="8.85546875" style="32" customWidth="1"/>
    <col min="4" max="16384" width="8.85546875" style="32"/>
  </cols>
  <sheetData>
    <row r="1" spans="1:13" x14ac:dyDescent="0.2">
      <c r="A1" s="30" t="s">
        <v>12</v>
      </c>
    </row>
    <row r="2" spans="1:13" ht="15" x14ac:dyDescent="0.25">
      <c r="A2" s="33" t="s">
        <v>15</v>
      </c>
      <c r="B2" s="76" t="s">
        <v>147</v>
      </c>
    </row>
    <row r="3" spans="1:13" ht="15" x14ac:dyDescent="0.25">
      <c r="A3" s="33" t="s">
        <v>15</v>
      </c>
      <c r="B3" s="76" t="s">
        <v>83</v>
      </c>
    </row>
    <row r="4" spans="1:13" ht="25.9" customHeight="1" x14ac:dyDescent="0.2">
      <c r="A4" s="33" t="s">
        <v>15</v>
      </c>
      <c r="B4" s="463" t="s">
        <v>65</v>
      </c>
      <c r="C4" s="463"/>
      <c r="D4" s="463"/>
      <c r="E4" s="463"/>
      <c r="F4" s="463"/>
      <c r="G4" s="463"/>
      <c r="H4" s="463"/>
      <c r="I4" s="463"/>
      <c r="J4" s="463"/>
      <c r="K4" s="463"/>
      <c r="L4" s="463"/>
      <c r="M4" s="463"/>
    </row>
    <row r="6" spans="1:13" ht="13.5" thickBot="1" x14ac:dyDescent="0.25">
      <c r="A6" s="30" t="s">
        <v>60</v>
      </c>
    </row>
    <row r="7" spans="1:13" ht="13.5" thickBot="1" x14ac:dyDescent="0.25">
      <c r="A7" s="134" t="s">
        <v>2</v>
      </c>
      <c r="B7" s="131" t="s">
        <v>53</v>
      </c>
      <c r="C7" s="135" t="s">
        <v>52</v>
      </c>
      <c r="D7" s="133" t="s">
        <v>54</v>
      </c>
      <c r="E7" s="132"/>
    </row>
    <row r="8" spans="1:13" x14ac:dyDescent="0.2">
      <c r="A8" s="138" t="s">
        <v>3</v>
      </c>
      <c r="B8" s="137" t="s">
        <v>61</v>
      </c>
      <c r="C8" s="136">
        <v>1</v>
      </c>
      <c r="D8" s="139">
        <v>1</v>
      </c>
      <c r="E8" s="464" t="s">
        <v>51</v>
      </c>
    </row>
    <row r="9" spans="1:13" ht="13.5" thickBot="1" x14ac:dyDescent="0.25">
      <c r="A9" s="142" t="s">
        <v>5</v>
      </c>
      <c r="B9" s="141" t="s">
        <v>62</v>
      </c>
      <c r="C9" s="140">
        <v>2</v>
      </c>
      <c r="D9" s="143">
        <v>1</v>
      </c>
      <c r="E9" s="465"/>
    </row>
    <row r="10" spans="1:13" x14ac:dyDescent="0.2">
      <c r="A10" s="138" t="s">
        <v>22</v>
      </c>
      <c r="B10" s="137" t="s">
        <v>63</v>
      </c>
      <c r="C10" s="136">
        <v>3</v>
      </c>
      <c r="D10" s="139">
        <v>2</v>
      </c>
      <c r="E10" s="464" t="s">
        <v>51</v>
      </c>
    </row>
    <row r="11" spans="1:13" ht="13.5" thickBot="1" x14ac:dyDescent="0.25">
      <c r="A11" s="142" t="s">
        <v>21</v>
      </c>
      <c r="B11" s="141" t="s">
        <v>19</v>
      </c>
      <c r="C11" s="140">
        <v>4</v>
      </c>
      <c r="D11" s="143">
        <v>2</v>
      </c>
      <c r="E11" s="465"/>
    </row>
    <row r="12" spans="1:13" x14ac:dyDescent="0.2">
      <c r="A12" s="138" t="s">
        <v>4</v>
      </c>
      <c r="B12" s="144" t="s">
        <v>9</v>
      </c>
      <c r="C12" s="136">
        <v>5</v>
      </c>
      <c r="D12" s="139">
        <v>3</v>
      </c>
      <c r="E12" s="464" t="s">
        <v>51</v>
      </c>
    </row>
    <row r="13" spans="1:13" ht="13.5" thickBot="1" x14ac:dyDescent="0.25">
      <c r="A13" s="142" t="s">
        <v>39</v>
      </c>
      <c r="B13" s="145" t="s">
        <v>20</v>
      </c>
      <c r="C13" s="140">
        <v>6</v>
      </c>
      <c r="D13" s="143">
        <v>3</v>
      </c>
      <c r="E13" s="465"/>
    </row>
    <row r="14" spans="1:13" x14ac:dyDescent="0.2">
      <c r="A14" s="138" t="s">
        <v>85</v>
      </c>
      <c r="B14" s="137" t="s">
        <v>91</v>
      </c>
      <c r="C14" s="136">
        <v>7</v>
      </c>
      <c r="D14" s="139">
        <v>4</v>
      </c>
      <c r="E14" s="464" t="s">
        <v>51</v>
      </c>
    </row>
    <row r="15" spans="1:13" ht="13.5" thickBot="1" x14ac:dyDescent="0.25">
      <c r="A15" s="142" t="s">
        <v>86</v>
      </c>
      <c r="B15" s="141" t="s">
        <v>92</v>
      </c>
      <c r="C15" s="140">
        <v>8</v>
      </c>
      <c r="D15" s="143">
        <v>4</v>
      </c>
      <c r="E15" s="465"/>
    </row>
    <row r="16" spans="1:13" ht="13.15" customHeight="1" x14ac:dyDescent="0.2">
      <c r="A16" s="138" t="s">
        <v>40</v>
      </c>
      <c r="B16" s="144" t="s">
        <v>37</v>
      </c>
      <c r="C16" s="136">
        <v>9</v>
      </c>
      <c r="D16" s="139">
        <v>5</v>
      </c>
      <c r="E16" s="464" t="s">
        <v>51</v>
      </c>
    </row>
    <row r="17" spans="1:5" ht="13.15" customHeight="1" thickBot="1" x14ac:dyDescent="0.25">
      <c r="A17" s="142" t="s">
        <v>41</v>
      </c>
      <c r="B17" s="145" t="s">
        <v>38</v>
      </c>
      <c r="C17" s="140">
        <v>10</v>
      </c>
      <c r="D17" s="143">
        <v>5</v>
      </c>
      <c r="E17" s="465"/>
    </row>
    <row r="18" spans="1:5" ht="13.5" thickBot="1" x14ac:dyDescent="0.25">
      <c r="A18" s="148" t="s">
        <v>16</v>
      </c>
      <c r="B18" s="147" t="s">
        <v>17</v>
      </c>
      <c r="C18" s="146">
        <v>11</v>
      </c>
      <c r="D18" s="149">
        <v>6</v>
      </c>
      <c r="E18" s="150"/>
    </row>
    <row r="19" spans="1:5" ht="13.5" thickBot="1" x14ac:dyDescent="0.25">
      <c r="A19" s="142" t="s">
        <v>13</v>
      </c>
      <c r="B19" s="151" t="s">
        <v>11</v>
      </c>
      <c r="C19" s="140">
        <v>12</v>
      </c>
      <c r="D19" s="143">
        <v>7</v>
      </c>
      <c r="E19" s="152"/>
    </row>
    <row r="20" spans="1:5" ht="13.5" thickBot="1" x14ac:dyDescent="0.25">
      <c r="A20" s="148" t="s">
        <v>14</v>
      </c>
      <c r="B20" s="147" t="s">
        <v>10</v>
      </c>
      <c r="C20" s="146">
        <v>13</v>
      </c>
      <c r="D20" s="149">
        <v>8</v>
      </c>
      <c r="E20" s="150"/>
    </row>
    <row r="21" spans="1:5" x14ac:dyDescent="0.2">
      <c r="A21" s="34"/>
      <c r="B21" s="32"/>
    </row>
    <row r="22" spans="1:5" x14ac:dyDescent="0.2">
      <c r="A22" s="130" t="s">
        <v>64</v>
      </c>
      <c r="B22" s="32"/>
    </row>
    <row r="23" spans="1:5" x14ac:dyDescent="0.2">
      <c r="A23" s="158" t="s">
        <v>0</v>
      </c>
      <c r="B23" s="110" t="s">
        <v>57</v>
      </c>
    </row>
    <row r="24" spans="1:5" x14ac:dyDescent="0.2">
      <c r="A24" s="118">
        <v>1</v>
      </c>
      <c r="B24" s="117">
        <v>100</v>
      </c>
    </row>
    <row r="25" spans="1:5" x14ac:dyDescent="0.2">
      <c r="A25" s="118">
        <v>2</v>
      </c>
      <c r="B25" s="117">
        <v>75</v>
      </c>
    </row>
    <row r="26" spans="1:5" x14ac:dyDescent="0.2">
      <c r="A26" s="118">
        <v>3</v>
      </c>
      <c r="B26" s="117">
        <v>60</v>
      </c>
    </row>
    <row r="27" spans="1:5" x14ac:dyDescent="0.2">
      <c r="A27" s="118">
        <v>4</v>
      </c>
      <c r="B27" s="117">
        <v>45</v>
      </c>
    </row>
    <row r="28" spans="1:5" x14ac:dyDescent="0.2">
      <c r="A28" s="118">
        <v>5</v>
      </c>
      <c r="B28" s="119">
        <v>30</v>
      </c>
    </row>
    <row r="29" spans="1:5" x14ac:dyDescent="0.2">
      <c r="A29" s="118">
        <v>6</v>
      </c>
      <c r="B29" s="119">
        <v>15</v>
      </c>
    </row>
    <row r="30" spans="1:5" x14ac:dyDescent="0.2">
      <c r="A30" s="118">
        <v>7</v>
      </c>
      <c r="B30" s="119">
        <v>15</v>
      </c>
    </row>
    <row r="31" spans="1:5" x14ac:dyDescent="0.2">
      <c r="A31" s="118">
        <v>8</v>
      </c>
      <c r="B31" s="119">
        <v>15</v>
      </c>
    </row>
    <row r="32" spans="1:5" x14ac:dyDescent="0.2">
      <c r="A32" s="118">
        <v>9</v>
      </c>
      <c r="B32" s="117">
        <v>15</v>
      </c>
    </row>
    <row r="33" spans="1:2" x14ac:dyDescent="0.2">
      <c r="A33" s="118">
        <v>10</v>
      </c>
      <c r="B33" s="117">
        <v>15</v>
      </c>
    </row>
    <row r="34" spans="1:2" x14ac:dyDescent="0.2">
      <c r="A34" s="116"/>
      <c r="B34" s="117"/>
    </row>
    <row r="36" spans="1:2" ht="15.75" thickBot="1" x14ac:dyDescent="0.25">
      <c r="A36" s="80" t="s">
        <v>29</v>
      </c>
      <c r="B36" s="78"/>
    </row>
    <row r="37" spans="1:2" ht="15.75" thickBot="1" x14ac:dyDescent="0.25">
      <c r="A37" s="155" t="s">
        <v>32</v>
      </c>
      <c r="B37" s="153" t="s">
        <v>30</v>
      </c>
    </row>
    <row r="38" spans="1:2" ht="15.75" thickBot="1" x14ac:dyDescent="0.25">
      <c r="A38" s="156" t="s">
        <v>33</v>
      </c>
      <c r="B38" s="154" t="s">
        <v>98</v>
      </c>
    </row>
    <row r="39" spans="1:2" ht="15.75" thickBot="1" x14ac:dyDescent="0.25">
      <c r="A39" s="156" t="s">
        <v>34</v>
      </c>
      <c r="B39" s="154" t="s">
        <v>99</v>
      </c>
    </row>
    <row r="40" spans="1:2" ht="15.75" thickBot="1" x14ac:dyDescent="0.25">
      <c r="A40" s="156" t="s">
        <v>35</v>
      </c>
      <c r="B40" s="154" t="s">
        <v>31</v>
      </c>
    </row>
    <row r="41" spans="1:2" ht="30.75" thickBot="1" x14ac:dyDescent="0.25">
      <c r="A41" s="157" t="s">
        <v>36</v>
      </c>
      <c r="B41" s="154" t="s">
        <v>100</v>
      </c>
    </row>
    <row r="42" spans="1:2" x14ac:dyDescent="0.2">
      <c r="A42" s="79"/>
      <c r="B42" s="77"/>
    </row>
  </sheetData>
  <mergeCells count="6">
    <mergeCell ref="B4:M4"/>
    <mergeCell ref="E8:E9"/>
    <mergeCell ref="E10:E11"/>
    <mergeCell ref="E12:E13"/>
    <mergeCell ref="E16:E17"/>
    <mergeCell ref="E14:E15"/>
  </mergeCells>
  <phoneticPr fontId="2" type="noConversion"/>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22</vt:i4>
      </vt:variant>
    </vt:vector>
  </HeadingPairs>
  <TitlesOfParts>
    <vt:vector size="27" baseType="lpstr">
      <vt:lpstr>Championship Points</vt:lpstr>
      <vt:lpstr>Rd1 PI</vt:lpstr>
      <vt:lpstr>Rd2 Sandown</vt:lpstr>
      <vt:lpstr>Rd3 Wodonga</vt:lpstr>
      <vt:lpstr>Championship Scoring</vt:lpstr>
      <vt:lpstr>'Rd1 PI'!Benchmarks</vt:lpstr>
      <vt:lpstr>'Rd2 Sandown'!Benchmarks</vt:lpstr>
      <vt:lpstr>'Rd3 Wodonga'!Benchmarks</vt:lpstr>
      <vt:lpstr>'Rd2 Sandown'!BenchmarksRd1</vt:lpstr>
      <vt:lpstr>'Rd3 Wodonga'!BenchmarksRd1</vt:lpstr>
      <vt:lpstr>BenchmarksRd1</vt:lpstr>
      <vt:lpstr>'Rd1 PI'!BenchmarksRd4</vt:lpstr>
      <vt:lpstr>'Rd2 Sandown'!BenchmarksRd4</vt:lpstr>
      <vt:lpstr>'Rd3 Wodonga'!BenchmarksRd4</vt:lpstr>
      <vt:lpstr>'Rd1 PI'!BenchmarksRd5</vt:lpstr>
      <vt:lpstr>'Rd2 Sandown'!BenchmarksRd5</vt:lpstr>
      <vt:lpstr>'Rd3 Wodonga'!BenchmarksRd5</vt:lpstr>
      <vt:lpstr>'Rd1 PI'!BenchmarksRd6</vt:lpstr>
      <vt:lpstr>'Rd2 Sandown'!BenchmarksRd6</vt:lpstr>
      <vt:lpstr>'Rd3 Wodonga'!BenchmarksRd6</vt:lpstr>
      <vt:lpstr>BenchmarksWod</vt:lpstr>
      <vt:lpstr>Class</vt:lpstr>
      <vt:lpstr>Class2018</vt:lpstr>
      <vt:lpstr>Class2019</vt:lpstr>
      <vt:lpstr>Points</vt:lpstr>
      <vt:lpstr>Points2018</vt:lpstr>
      <vt:lpstr>Points2019</vt:lpstr>
    </vt:vector>
  </TitlesOfParts>
  <Company>MunCon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MX5 Vic Motorsport Championship</dc:title>
  <dc:subject>2008-9 Season Scoring</dc:subject>
  <dc:creator>pc</dc:creator>
  <cp:lastModifiedBy>Russell Garner</cp:lastModifiedBy>
  <cp:lastPrinted>2009-03-11T10:33:29Z</cp:lastPrinted>
  <dcterms:created xsi:type="dcterms:W3CDTF">2008-07-07T11:31:18Z</dcterms:created>
  <dcterms:modified xsi:type="dcterms:W3CDTF">2022-03-15T23:58:25Z</dcterms:modified>
</cp:coreProperties>
</file>