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E:\Dropbox\Piarc\"/>
    </mc:Choice>
  </mc:AlternateContent>
  <xr:revisionPtr revIDLastSave="0" documentId="13_ncr:1_{BE63B025-6151-42AE-9784-A6D5DBEA3733}" xr6:coauthVersionLast="47" xr6:coauthVersionMax="47" xr10:uidLastSave="{00000000-0000-0000-0000-000000000000}"/>
  <bookViews>
    <workbookView xWindow="-120" yWindow="-120" windowWidth="29040" windowHeight="15840" tabRatio="757" xr2:uid="{00000000-000D-0000-FFFF-FFFF00000000}"/>
  </bookViews>
  <sheets>
    <sheet name="Championship Points" sheetId="5" r:id="rId1"/>
    <sheet name="Rd1 PI" sheetId="21" r:id="rId2"/>
    <sheet name="Rd2 Sandown" sheetId="22" r:id="rId3"/>
    <sheet name="Rd3 Wodonga" sheetId="23" r:id="rId4"/>
    <sheet name="Rd4 Winton" sheetId="25" r:id="rId5"/>
    <sheet name="Championship Scoring" sheetId="3" r:id="rId6"/>
  </sheets>
  <externalReferences>
    <externalReference r:id="rId7"/>
    <externalReference r:id="rId8"/>
  </externalReferences>
  <definedNames>
    <definedName name="Benchmarks" localSheetId="1">'Rd1 PI'!$AG$1:$AI$26</definedName>
    <definedName name="Benchmarks" localSheetId="2">'Rd2 Sandown'!$AG$1:$AI$27</definedName>
    <definedName name="Benchmarks" localSheetId="3">'Rd3 Wodonga'!$AG$1:$AI$29</definedName>
    <definedName name="Benchmarks" localSheetId="4">'Rd4 Winton'!#REF!</definedName>
    <definedName name="Benchmarks">#REF!</definedName>
    <definedName name="Benchmarks2">'[1]Rd1 Broadford'!$AE$2:$AG$12</definedName>
    <definedName name="BenchmarksRd1" localSheetId="2">'Rd2 Sandown'!$AG$2:$AI$14</definedName>
    <definedName name="BenchmarksRd1" localSheetId="3">'Rd3 Wodonga'!$AG$2:$AI$14</definedName>
    <definedName name="BenchmarksRd1" localSheetId="4">'Rd4 Winton'!#REF!</definedName>
    <definedName name="BenchmarksRd1">'Rd1 PI'!$AG$2:$AI$14</definedName>
    <definedName name="BenchmarksRd2" localSheetId="2">#REF!</definedName>
    <definedName name="BenchmarksRd2" localSheetId="3">#REF!</definedName>
    <definedName name="BenchmarksRd2" localSheetId="4">#REF!</definedName>
    <definedName name="BenchmarksRd2">#REF!</definedName>
    <definedName name="BenchmarksRd3" localSheetId="2">#REF!</definedName>
    <definedName name="BenchmarksRd3" localSheetId="3">#REF!</definedName>
    <definedName name="BenchmarksRd3" localSheetId="4">#REF!</definedName>
    <definedName name="BenchmarksRd3">#REF!</definedName>
    <definedName name="BenchmarksRd4" localSheetId="1">'Rd1 PI'!$AG$2:$AI$26</definedName>
    <definedName name="BenchmarksRd4" localSheetId="2">'Rd2 Sandown'!$AG$2:$AI$27</definedName>
    <definedName name="BenchmarksRd4" localSheetId="3">'Rd3 Wodonga'!$AG$2:$AI$29</definedName>
    <definedName name="BenchmarksRd4" localSheetId="4">'Rd4 Winton'!#REF!</definedName>
    <definedName name="BenchmarksRd4">#REF!</definedName>
    <definedName name="BenchmarksRd5" localSheetId="1">'Rd1 PI'!$AG$2:$AI$26</definedName>
    <definedName name="BenchmarksRd5" localSheetId="2">'Rd2 Sandown'!$AG$2:$AI$27</definedName>
    <definedName name="BenchmarksRd5" localSheetId="3">'Rd3 Wodonga'!$AG$2:$AI$29</definedName>
    <definedName name="BenchmarksRd5" localSheetId="4">'Rd4 Winton'!#REF!</definedName>
    <definedName name="BenchmarksRd5">#REF!</definedName>
    <definedName name="BenchmarksRd6" localSheetId="1">'Rd1 PI'!$AG$2:$AI$14</definedName>
    <definedName name="BenchmarksRd6" localSheetId="2">'Rd2 Sandown'!$AG$2:$AI$14</definedName>
    <definedName name="BenchmarksRd6" localSheetId="3">'Rd3 Wodonga'!$AG$2:$AI$14</definedName>
    <definedName name="BenchmarksRd6" localSheetId="4">'Rd4 Winton'!#REF!</definedName>
    <definedName name="BenchmarksRd6">#REF!</definedName>
    <definedName name="BenchmarksRd9" localSheetId="2">#REF!</definedName>
    <definedName name="BenchmarksRd9" localSheetId="3">#REF!</definedName>
    <definedName name="BenchmarksRd9" localSheetId="4">#REF!</definedName>
    <definedName name="BenchmarksRd9">#REF!</definedName>
    <definedName name="BenchmarksW">'Rd4 Winton'!$AG$2:$AI$14</definedName>
    <definedName name="BenchmarksWin">'Rd4 Winton'!$AG$2:$AI$14</definedName>
    <definedName name="BenchmarksWod" localSheetId="4">'Rd4 Winton'!#REF!</definedName>
    <definedName name="BenchmarksWod">'Rd3 Wodonga'!$AG$2:$AI$14</definedName>
    <definedName name="Class">'Championship Scoring'!$A$7:$D$20</definedName>
    <definedName name="Class2018">'Championship Scoring'!$A$7:$D$20</definedName>
    <definedName name="Class2019" localSheetId="2">'[2]Championship Scoring'!$A$7:$D$20</definedName>
    <definedName name="Class2019" localSheetId="3">'[2]Championship Scoring'!$A$7:$D$20</definedName>
    <definedName name="Class2019" localSheetId="4">'[2]Championship Scoring'!$A$7:$D$20</definedName>
    <definedName name="Class2019">'Championship Scoring'!$A$7:$D$20</definedName>
    <definedName name="Class2021">'[2]Championship Scoring'!$A$7:$E$20</definedName>
    <definedName name="Points">'Championship Scoring'!$A$23:$B$33</definedName>
    <definedName name="Points2018" localSheetId="2">'[2]Championship Scoring'!$A$23:$B$33</definedName>
    <definedName name="Points2018" localSheetId="3">'[2]Championship Scoring'!$A$23:$B$33</definedName>
    <definedName name="Points2018" localSheetId="4">'[2]Championship Scoring'!$A$23:$B$33</definedName>
    <definedName name="Points2018">'Championship Scoring'!$A$23:$B$33</definedName>
    <definedName name="Points2019" localSheetId="2">'[2]Championship Scoring'!$A$24:$B$33</definedName>
    <definedName name="Points2019" localSheetId="3">'[2]Championship Scoring'!$A$24:$B$33</definedName>
    <definedName name="Points2019" localSheetId="4">'[2]Championship Scoring'!$A$24:$B$33</definedName>
    <definedName name="Points2019">'Championship Scoring'!$A$24:$B$33</definedName>
    <definedName name="Rank" localSheetId="2">#REF!</definedName>
    <definedName name="Rank" localSheetId="3">#REF!</definedName>
    <definedName name="Rank" localSheetId="4">#REF!</definedName>
    <definedName name="Rank">#REF!</definedName>
    <definedName name="Rank2" localSheetId="2">#REF!</definedName>
    <definedName name="Rank2" localSheetId="3">#REF!</definedName>
    <definedName name="Rank2" localSheetId="4">#REF!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2" i="5" l="1"/>
  <c r="P92" i="5" s="1"/>
  <c r="Q93" i="5"/>
  <c r="O93" i="5" s="1"/>
  <c r="Q19" i="5"/>
  <c r="P19" i="5" s="1"/>
  <c r="Q12" i="5"/>
  <c r="P12" i="5" s="1"/>
  <c r="Q13" i="5"/>
  <c r="P13" i="5" s="1"/>
  <c r="C21" i="25"/>
  <c r="C20" i="25"/>
  <c r="C19" i="25"/>
  <c r="C18" i="25"/>
  <c r="C17" i="25"/>
  <c r="C16" i="25"/>
  <c r="C15" i="25"/>
  <c r="C14" i="25"/>
  <c r="C13" i="25"/>
  <c r="C12" i="25"/>
  <c r="C11" i="25"/>
  <c r="C10" i="25"/>
  <c r="C9" i="25"/>
  <c r="C8" i="25"/>
  <c r="C7" i="25"/>
  <c r="C6" i="25"/>
  <c r="C5" i="25"/>
  <c r="C4" i="25"/>
  <c r="C3" i="25"/>
  <c r="C2" i="25"/>
  <c r="X4" i="25"/>
  <c r="W4" i="25"/>
  <c r="W5" i="25"/>
  <c r="W6" i="25"/>
  <c r="X6" i="25" s="1"/>
  <c r="W7" i="25"/>
  <c r="X7" i="25" s="1"/>
  <c r="W8" i="25"/>
  <c r="X8" i="25" s="1"/>
  <c r="W9" i="25"/>
  <c r="X9" i="25" s="1"/>
  <c r="W10" i="25"/>
  <c r="X10" i="25" s="1"/>
  <c r="W11" i="25"/>
  <c r="X11" i="25" s="1"/>
  <c r="W12" i="25"/>
  <c r="X12" i="25" s="1"/>
  <c r="W13" i="25"/>
  <c r="X13" i="25" s="1"/>
  <c r="W14" i="25"/>
  <c r="X14" i="25" s="1"/>
  <c r="W15" i="25"/>
  <c r="X15" i="25" s="1"/>
  <c r="W16" i="25"/>
  <c r="X16" i="25" s="1"/>
  <c r="W17" i="25"/>
  <c r="X17" i="25" s="1"/>
  <c r="W18" i="25"/>
  <c r="X18" i="25" s="1"/>
  <c r="W19" i="25"/>
  <c r="X19" i="25" s="1"/>
  <c r="W20" i="25"/>
  <c r="X20" i="25" s="1"/>
  <c r="W21" i="25"/>
  <c r="X21" i="25" s="1"/>
  <c r="W3" i="25"/>
  <c r="X3" i="25" s="1"/>
  <c r="W2" i="25"/>
  <c r="X2" i="25" s="1"/>
  <c r="AE23" i="25"/>
  <c r="AA23" i="25"/>
  <c r="AB23" i="25" s="1"/>
  <c r="Z23" i="25"/>
  <c r="T23" i="25"/>
  <c r="S23" i="25"/>
  <c r="R23" i="25"/>
  <c r="Q23" i="25"/>
  <c r="P23" i="25"/>
  <c r="O23" i="25"/>
  <c r="N23" i="25"/>
  <c r="M23" i="25"/>
  <c r="L23" i="25"/>
  <c r="K23" i="25"/>
  <c r="J23" i="25"/>
  <c r="I23" i="25"/>
  <c r="H23" i="25"/>
  <c r="AA22" i="25"/>
  <c r="Z22" i="25"/>
  <c r="T22" i="25"/>
  <c r="S22" i="25"/>
  <c r="R22" i="25"/>
  <c r="Q22" i="25"/>
  <c r="P22" i="25"/>
  <c r="O22" i="25"/>
  <c r="M22" i="25"/>
  <c r="L22" i="25"/>
  <c r="K22" i="25"/>
  <c r="J22" i="25"/>
  <c r="I22" i="25"/>
  <c r="H22" i="25"/>
  <c r="AA21" i="25"/>
  <c r="Z21" i="25"/>
  <c r="T21" i="25"/>
  <c r="R21" i="25"/>
  <c r="Q21" i="25"/>
  <c r="P21" i="25"/>
  <c r="O21" i="25"/>
  <c r="N21" i="25"/>
  <c r="L21" i="25"/>
  <c r="K21" i="25"/>
  <c r="J21" i="25"/>
  <c r="I21" i="25"/>
  <c r="H21" i="25"/>
  <c r="AA20" i="25"/>
  <c r="Z20" i="25"/>
  <c r="S20" i="25"/>
  <c r="R20" i="25"/>
  <c r="Q20" i="25"/>
  <c r="P20" i="25"/>
  <c r="O20" i="25"/>
  <c r="N20" i="25"/>
  <c r="M20" i="25"/>
  <c r="L20" i="25"/>
  <c r="K20" i="25"/>
  <c r="J20" i="25"/>
  <c r="I20" i="25"/>
  <c r="H20" i="25"/>
  <c r="AA19" i="25"/>
  <c r="Z19" i="25"/>
  <c r="T19" i="25"/>
  <c r="S19" i="25"/>
  <c r="R19" i="25"/>
  <c r="Q19" i="25"/>
  <c r="P19" i="25"/>
  <c r="O19" i="25"/>
  <c r="N19" i="25"/>
  <c r="M19" i="25"/>
  <c r="L19" i="25"/>
  <c r="J19" i="25"/>
  <c r="I19" i="25"/>
  <c r="H19" i="25"/>
  <c r="AA18" i="25"/>
  <c r="Z18" i="25"/>
  <c r="T18" i="25"/>
  <c r="S18" i="25"/>
  <c r="R18" i="25"/>
  <c r="P18" i="25"/>
  <c r="O18" i="25"/>
  <c r="M18" i="25"/>
  <c r="L18" i="25"/>
  <c r="K18" i="25"/>
  <c r="J18" i="25"/>
  <c r="I18" i="25"/>
  <c r="H18" i="25"/>
  <c r="AA17" i="25"/>
  <c r="Z17" i="25"/>
  <c r="T17" i="25"/>
  <c r="S17" i="25"/>
  <c r="R17" i="25"/>
  <c r="Q17" i="25"/>
  <c r="O17" i="25"/>
  <c r="N17" i="25"/>
  <c r="M17" i="25"/>
  <c r="L17" i="25"/>
  <c r="K17" i="25"/>
  <c r="J17" i="25"/>
  <c r="I17" i="25"/>
  <c r="H17" i="25"/>
  <c r="AA16" i="25"/>
  <c r="Z16" i="25"/>
  <c r="T16" i="25"/>
  <c r="S16" i="25"/>
  <c r="R16" i="25"/>
  <c r="Q16" i="25"/>
  <c r="P16" i="25"/>
  <c r="O16" i="25"/>
  <c r="N16" i="25"/>
  <c r="M16" i="25"/>
  <c r="L16" i="25"/>
  <c r="J16" i="25"/>
  <c r="I16" i="25"/>
  <c r="H16" i="25"/>
  <c r="AA15" i="25"/>
  <c r="Z15" i="25"/>
  <c r="T15" i="25"/>
  <c r="S15" i="25"/>
  <c r="R15" i="25"/>
  <c r="Q15" i="25"/>
  <c r="P15" i="25"/>
  <c r="O15" i="25"/>
  <c r="N15" i="25"/>
  <c r="M15" i="25"/>
  <c r="L15" i="25"/>
  <c r="K15" i="25"/>
  <c r="I15" i="25"/>
  <c r="H15" i="25"/>
  <c r="AA14" i="25"/>
  <c r="Z14" i="25"/>
  <c r="T14" i="25"/>
  <c r="S14" i="25"/>
  <c r="R14" i="25"/>
  <c r="Q14" i="25"/>
  <c r="P14" i="25"/>
  <c r="O14" i="25"/>
  <c r="M14" i="25"/>
  <c r="L14" i="25"/>
  <c r="K14" i="25"/>
  <c r="J14" i="25"/>
  <c r="I14" i="25"/>
  <c r="H14" i="25"/>
  <c r="AA13" i="25"/>
  <c r="Z13" i="25"/>
  <c r="T13" i="25"/>
  <c r="R13" i="25"/>
  <c r="Q13" i="25"/>
  <c r="P13" i="25"/>
  <c r="O13" i="25"/>
  <c r="N13" i="25"/>
  <c r="M13" i="25"/>
  <c r="L13" i="25"/>
  <c r="K13" i="25"/>
  <c r="J13" i="25"/>
  <c r="I13" i="25"/>
  <c r="H13" i="25"/>
  <c r="AA12" i="25"/>
  <c r="Z12" i="25"/>
  <c r="T12" i="25"/>
  <c r="S12" i="25"/>
  <c r="R12" i="25"/>
  <c r="Q12" i="25"/>
  <c r="P12" i="25"/>
  <c r="O12" i="25"/>
  <c r="N12" i="25"/>
  <c r="L12" i="25"/>
  <c r="K12" i="25"/>
  <c r="J12" i="25"/>
  <c r="I12" i="25"/>
  <c r="H12" i="25"/>
  <c r="AA11" i="25"/>
  <c r="Z11" i="25"/>
  <c r="T11" i="25"/>
  <c r="S11" i="25"/>
  <c r="R11" i="25"/>
  <c r="Q11" i="25"/>
  <c r="P11" i="25"/>
  <c r="O11" i="25"/>
  <c r="N11" i="25"/>
  <c r="M11" i="25"/>
  <c r="K11" i="25"/>
  <c r="J11" i="25"/>
  <c r="I11" i="25"/>
  <c r="H11" i="25"/>
  <c r="AA10" i="25"/>
  <c r="Z10" i="25"/>
  <c r="T10" i="25"/>
  <c r="S10" i="25"/>
  <c r="R10" i="25"/>
  <c r="Q10" i="25"/>
  <c r="P10" i="25"/>
  <c r="O10" i="25"/>
  <c r="N10" i="25"/>
  <c r="M10" i="25"/>
  <c r="L10" i="25"/>
  <c r="J10" i="25"/>
  <c r="I10" i="25"/>
  <c r="H10" i="25"/>
  <c r="AA9" i="25"/>
  <c r="Z9" i="25"/>
  <c r="T9" i="25"/>
  <c r="S9" i="25"/>
  <c r="R9" i="25"/>
  <c r="Q9" i="25"/>
  <c r="P9" i="25"/>
  <c r="O9" i="25"/>
  <c r="N9" i="25"/>
  <c r="M9" i="25"/>
  <c r="K9" i="25"/>
  <c r="J9" i="25"/>
  <c r="I9" i="25"/>
  <c r="H9" i="25"/>
  <c r="AA8" i="25"/>
  <c r="Z8" i="25"/>
  <c r="AC12" i="25" s="1"/>
  <c r="T8" i="25"/>
  <c r="S8" i="25"/>
  <c r="R8" i="25"/>
  <c r="P8" i="25"/>
  <c r="O8" i="25"/>
  <c r="M8" i="25"/>
  <c r="K8" i="25"/>
  <c r="J8" i="25"/>
  <c r="I8" i="25"/>
  <c r="H8" i="25"/>
  <c r="AA7" i="25"/>
  <c r="Z7" i="25"/>
  <c r="T7" i="25"/>
  <c r="S7" i="25"/>
  <c r="R7" i="25"/>
  <c r="Q7" i="25"/>
  <c r="P7" i="25"/>
  <c r="O7" i="25"/>
  <c r="N7" i="25"/>
  <c r="M7" i="25"/>
  <c r="K7" i="25"/>
  <c r="J7" i="25"/>
  <c r="I7" i="25"/>
  <c r="H7" i="25"/>
  <c r="AA6" i="25"/>
  <c r="Z6" i="25"/>
  <c r="T6" i="25"/>
  <c r="S6" i="25"/>
  <c r="R6" i="25"/>
  <c r="Q6" i="25"/>
  <c r="P6" i="25"/>
  <c r="O6" i="25"/>
  <c r="M6" i="25"/>
  <c r="L6" i="25"/>
  <c r="K6" i="25"/>
  <c r="J6" i="25"/>
  <c r="I6" i="25"/>
  <c r="H6" i="25"/>
  <c r="AA5" i="25"/>
  <c r="Z5" i="25"/>
  <c r="X5" i="25"/>
  <c r="T5" i="25"/>
  <c r="S5" i="25"/>
  <c r="R5" i="25"/>
  <c r="Q5" i="25"/>
  <c r="P5" i="25"/>
  <c r="O5" i="25"/>
  <c r="N5" i="25"/>
  <c r="M5" i="25"/>
  <c r="K5" i="25"/>
  <c r="J5" i="25"/>
  <c r="I5" i="25"/>
  <c r="H5" i="25"/>
  <c r="AA4" i="25"/>
  <c r="Z4" i="25"/>
  <c r="T4" i="25"/>
  <c r="S4" i="25"/>
  <c r="R4" i="25"/>
  <c r="Q4" i="25"/>
  <c r="P4" i="25"/>
  <c r="O4" i="25"/>
  <c r="N4" i="25"/>
  <c r="M4" i="25"/>
  <c r="L4" i="25"/>
  <c r="K4" i="25"/>
  <c r="I4" i="25"/>
  <c r="H4" i="25"/>
  <c r="AA3" i="25"/>
  <c r="Z3" i="25"/>
  <c r="T3" i="25"/>
  <c r="S3" i="25"/>
  <c r="R3" i="25"/>
  <c r="Q3" i="25"/>
  <c r="P3" i="25"/>
  <c r="O3" i="25"/>
  <c r="N3" i="25"/>
  <c r="M3" i="25"/>
  <c r="K3" i="25"/>
  <c r="J3" i="25"/>
  <c r="I3" i="25"/>
  <c r="H3" i="25"/>
  <c r="AA2" i="25"/>
  <c r="AB2" i="25" s="1"/>
  <c r="U2" i="25" s="1"/>
  <c r="Z2" i="25"/>
  <c r="T2" i="25"/>
  <c r="S2" i="25"/>
  <c r="R2" i="25"/>
  <c r="Q2" i="25"/>
  <c r="P2" i="25"/>
  <c r="O2" i="25"/>
  <c r="N2" i="25"/>
  <c r="M2" i="25"/>
  <c r="L2" i="25"/>
  <c r="J2" i="25"/>
  <c r="I2" i="25"/>
  <c r="H2" i="25"/>
  <c r="M92" i="5" l="1"/>
  <c r="I92" i="5"/>
  <c r="J92" i="5"/>
  <c r="K92" i="5"/>
  <c r="N92" i="5"/>
  <c r="L92" i="5"/>
  <c r="F92" i="5"/>
  <c r="E92" i="5" s="1"/>
  <c r="G92" i="5"/>
  <c r="O92" i="5"/>
  <c r="J13" i="5"/>
  <c r="H92" i="5"/>
  <c r="AC19" i="25"/>
  <c r="AC18" i="25"/>
  <c r="AC17" i="25"/>
  <c r="AC16" i="25"/>
  <c r="AC23" i="25"/>
  <c r="AC15" i="25"/>
  <c r="AC22" i="25"/>
  <c r="AC14" i="25"/>
  <c r="AC21" i="25"/>
  <c r="AC13" i="25"/>
  <c r="AC20" i="25"/>
  <c r="Y2" i="25"/>
  <c r="I93" i="5"/>
  <c r="J93" i="5"/>
  <c r="L93" i="5"/>
  <c r="P93" i="5"/>
  <c r="K93" i="5"/>
  <c r="M93" i="5"/>
  <c r="N93" i="5"/>
  <c r="J19" i="5"/>
  <c r="K19" i="5"/>
  <c r="L19" i="5"/>
  <c r="M19" i="5"/>
  <c r="F19" i="5"/>
  <c r="N19" i="5"/>
  <c r="G19" i="5"/>
  <c r="O19" i="5"/>
  <c r="H19" i="5"/>
  <c r="K13" i="5"/>
  <c r="J12" i="5"/>
  <c r="M13" i="5"/>
  <c r="K12" i="5"/>
  <c r="L12" i="5"/>
  <c r="M12" i="5"/>
  <c r="F12" i="5"/>
  <c r="N12" i="5"/>
  <c r="G12" i="5"/>
  <c r="O12" i="5"/>
  <c r="H12" i="5"/>
  <c r="L13" i="5"/>
  <c r="F13" i="5"/>
  <c r="N13" i="5"/>
  <c r="G13" i="5"/>
  <c r="O13" i="5"/>
  <c r="H13" i="5"/>
  <c r="K2" i="25"/>
  <c r="AB9" i="25"/>
  <c r="U9" i="25" s="1"/>
  <c r="AB6" i="25"/>
  <c r="U6" i="25" s="1"/>
  <c r="AB12" i="25"/>
  <c r="U12" i="25" s="1"/>
  <c r="I24" i="25"/>
  <c r="AB18" i="25"/>
  <c r="U18" i="25" s="1"/>
  <c r="AC4" i="25"/>
  <c r="R24" i="25"/>
  <c r="AC6" i="25"/>
  <c r="AD6" i="25" s="1"/>
  <c r="V6" i="25" s="1"/>
  <c r="AB7" i="25"/>
  <c r="U7" i="25" s="1"/>
  <c r="AB4" i="25"/>
  <c r="U4" i="25" s="1"/>
  <c r="AC9" i="25"/>
  <c r="AB17" i="25"/>
  <c r="U17" i="25" s="1"/>
  <c r="AB20" i="25"/>
  <c r="U20" i="25" s="1"/>
  <c r="O24" i="25"/>
  <c r="H24" i="25"/>
  <c r="AC3" i="25"/>
  <c r="AB15" i="25"/>
  <c r="AD15" i="25" s="1"/>
  <c r="AD23" i="25"/>
  <c r="AB16" i="25"/>
  <c r="U16" i="25" s="1"/>
  <c r="AB19" i="25"/>
  <c r="U19" i="25" s="1"/>
  <c r="Y19" i="25" s="1"/>
  <c r="AB3" i="25"/>
  <c r="U3" i="25" s="1"/>
  <c r="AB13" i="25"/>
  <c r="U13" i="25" s="1"/>
  <c r="Y13" i="25" s="1"/>
  <c r="AB22" i="25"/>
  <c r="U22" i="25" s="1"/>
  <c r="AB11" i="25"/>
  <c r="U11" i="25" s="1"/>
  <c r="AB14" i="25"/>
  <c r="U14" i="25" s="1"/>
  <c r="Y14" i="25" s="1"/>
  <c r="AC5" i="25"/>
  <c r="AC11" i="25"/>
  <c r="AB10" i="25"/>
  <c r="AC2" i="25"/>
  <c r="AD2" i="25" s="1"/>
  <c r="V2" i="25" s="1"/>
  <c r="AE2" i="25" s="1"/>
  <c r="AC7" i="25"/>
  <c r="AB8" i="25"/>
  <c r="U8" i="25" s="1"/>
  <c r="L8" i="25" s="1"/>
  <c r="AC10" i="25"/>
  <c r="AB5" i="25"/>
  <c r="U5" i="25" s="1"/>
  <c r="AB21" i="25"/>
  <c r="U21" i="25" s="1"/>
  <c r="AC8" i="25"/>
  <c r="E93" i="5" l="1"/>
  <c r="AD3" i="25"/>
  <c r="V3" i="25" s="1"/>
  <c r="Q18" i="25"/>
  <c r="Y18" i="25"/>
  <c r="N18" i="25"/>
  <c r="AD11" i="25"/>
  <c r="V11" i="25" s="1"/>
  <c r="Y17" i="25"/>
  <c r="P17" i="25"/>
  <c r="P24" i="25" s="1"/>
  <c r="AD17" i="25"/>
  <c r="V17" i="25" s="1"/>
  <c r="AE17" i="25" s="1"/>
  <c r="I19" i="5" s="1"/>
  <c r="E19" i="5" s="1"/>
  <c r="Y11" i="25"/>
  <c r="L11" i="25"/>
  <c r="AD9" i="25"/>
  <c r="V9" i="25" s="1"/>
  <c r="AD12" i="25"/>
  <c r="V12" i="25" s="1"/>
  <c r="K16" i="25"/>
  <c r="Y16" i="25"/>
  <c r="J4" i="25"/>
  <c r="Y4" i="25"/>
  <c r="M12" i="25"/>
  <c r="Y12" i="25"/>
  <c r="N6" i="25"/>
  <c r="Y6" i="25"/>
  <c r="AE6" i="25" s="1"/>
  <c r="Y7" i="25"/>
  <c r="L7" i="25"/>
  <c r="AD4" i="25"/>
  <c r="V4" i="25" s="1"/>
  <c r="M21" i="25"/>
  <c r="M24" i="25" s="1"/>
  <c r="Y21" i="25"/>
  <c r="L3" i="25"/>
  <c r="Y3" i="25"/>
  <c r="AD7" i="25"/>
  <c r="V7" i="25" s="1"/>
  <c r="Q8" i="25"/>
  <c r="Y8" i="25"/>
  <c r="T20" i="25"/>
  <c r="Y20" i="25"/>
  <c r="Y9" i="25"/>
  <c r="L9" i="25"/>
  <c r="AD16" i="25"/>
  <c r="V16" i="25" s="1"/>
  <c r="AD20" i="25"/>
  <c r="V20" i="25" s="1"/>
  <c r="AD18" i="25"/>
  <c r="U15" i="25"/>
  <c r="Y15" i="25" s="1"/>
  <c r="AD14" i="25"/>
  <c r="V14" i="25" s="1"/>
  <c r="AE14" i="25" s="1"/>
  <c r="S21" i="25"/>
  <c r="Y5" i="25"/>
  <c r="L5" i="25"/>
  <c r="L24" i="25" s="1"/>
  <c r="AD5" i="25"/>
  <c r="V5" i="25" s="1"/>
  <c r="AD13" i="25"/>
  <c r="V13" i="25" s="1"/>
  <c r="K19" i="25"/>
  <c r="AD21" i="25"/>
  <c r="V21" i="25" s="1"/>
  <c r="AD10" i="25"/>
  <c r="U10" i="25"/>
  <c r="N8" i="25"/>
  <c r="AD8" i="25"/>
  <c r="V8" i="25" s="1"/>
  <c r="N22" i="25"/>
  <c r="S13" i="25"/>
  <c r="AD19" i="25"/>
  <c r="V19" i="25" s="1"/>
  <c r="N14" i="25"/>
  <c r="AD22" i="25"/>
  <c r="AE20" i="25" l="1"/>
  <c r="AE9" i="25"/>
  <c r="AE3" i="25"/>
  <c r="AE16" i="25"/>
  <c r="AE4" i="25"/>
  <c r="AE7" i="25"/>
  <c r="I13" i="5" s="1"/>
  <c r="E13" i="5" s="1"/>
  <c r="AE11" i="25"/>
  <c r="AE12" i="25"/>
  <c r="I12" i="5" s="1"/>
  <c r="E12" i="5" s="1"/>
  <c r="V18" i="25"/>
  <c r="AE18" i="25" s="1"/>
  <c r="V15" i="25"/>
  <c r="U24" i="25"/>
  <c r="Y10" i="25"/>
  <c r="V10" i="25"/>
  <c r="T24" i="25"/>
  <c r="Q24" i="25"/>
  <c r="AE13" i="25"/>
  <c r="J15" i="25"/>
  <c r="J24" i="25" s="1"/>
  <c r="AE21" i="25"/>
  <c r="AE15" i="25"/>
  <c r="AE22" i="25"/>
  <c r="AE8" i="25"/>
  <c r="AE5" i="25"/>
  <c r="AE19" i="25"/>
  <c r="S24" i="25"/>
  <c r="N24" i="25"/>
  <c r="K10" i="25"/>
  <c r="K24" i="25" s="1"/>
  <c r="AE10" i="25" l="1"/>
  <c r="Q22" i="5" l="1"/>
  <c r="Q15" i="5"/>
  <c r="Q25" i="5"/>
  <c r="W3" i="23"/>
  <c r="W4" i="23"/>
  <c r="W5" i="23"/>
  <c r="X5" i="23" s="1"/>
  <c r="W6" i="23"/>
  <c r="W7" i="23"/>
  <c r="W8" i="23"/>
  <c r="W9" i="23"/>
  <c r="W10" i="23"/>
  <c r="W11" i="23"/>
  <c r="W12" i="23"/>
  <c r="W13" i="23"/>
  <c r="W14" i="23"/>
  <c r="X14" i="23" s="1"/>
  <c r="W15" i="23"/>
  <c r="X15" i="23" s="1"/>
  <c r="W16" i="23"/>
  <c r="W17" i="23"/>
  <c r="W18" i="23"/>
  <c r="X18" i="23" s="1"/>
  <c r="W19" i="23"/>
  <c r="X19" i="23" s="1"/>
  <c r="W20" i="23"/>
  <c r="W21" i="23"/>
  <c r="X21" i="23" s="1"/>
  <c r="W22" i="23"/>
  <c r="X22" i="23" s="1"/>
  <c r="W24" i="23"/>
  <c r="X24" i="23" s="1"/>
  <c r="W25" i="23"/>
  <c r="W26" i="23"/>
  <c r="W2" i="23"/>
  <c r="X10" i="23"/>
  <c r="X25" i="23"/>
  <c r="C26" i="23"/>
  <c r="C25" i="23"/>
  <c r="C24" i="23"/>
  <c r="C23" i="23"/>
  <c r="C22" i="23"/>
  <c r="C21" i="23"/>
  <c r="C20" i="23"/>
  <c r="C19" i="23"/>
  <c r="C18" i="23"/>
  <c r="C17" i="23"/>
  <c r="C16" i="23"/>
  <c r="C15" i="23"/>
  <c r="C14" i="23"/>
  <c r="C13" i="23"/>
  <c r="C12" i="23"/>
  <c r="C11" i="23"/>
  <c r="C10" i="23"/>
  <c r="C9" i="23"/>
  <c r="C8" i="23"/>
  <c r="C7" i="23"/>
  <c r="C6" i="23"/>
  <c r="C5" i="23"/>
  <c r="C4" i="23"/>
  <c r="C3" i="23"/>
  <c r="C2" i="23"/>
  <c r="AA27" i="23"/>
  <c r="AB27" i="23" s="1"/>
  <c r="AE27" i="23" s="1"/>
  <c r="Z27" i="23"/>
  <c r="T27" i="23"/>
  <c r="S27" i="23"/>
  <c r="R27" i="23"/>
  <c r="Q27" i="23"/>
  <c r="P27" i="23"/>
  <c r="O27" i="23"/>
  <c r="N27" i="23"/>
  <c r="M27" i="23"/>
  <c r="L27" i="23"/>
  <c r="K27" i="23"/>
  <c r="J27" i="23"/>
  <c r="I27" i="23"/>
  <c r="H27" i="23"/>
  <c r="AA26" i="23"/>
  <c r="Z26" i="23"/>
  <c r="X26" i="23"/>
  <c r="T26" i="23"/>
  <c r="S26" i="23"/>
  <c r="R26" i="23"/>
  <c r="Q26" i="23"/>
  <c r="P26" i="23"/>
  <c r="N26" i="23"/>
  <c r="L26" i="23"/>
  <c r="K26" i="23"/>
  <c r="J26" i="23"/>
  <c r="I26" i="23"/>
  <c r="H26" i="23"/>
  <c r="AA25" i="23"/>
  <c r="Z25" i="23"/>
  <c r="T25" i="23"/>
  <c r="R25" i="23"/>
  <c r="Q25" i="23"/>
  <c r="P25" i="23"/>
  <c r="O25" i="23"/>
  <c r="N25" i="23"/>
  <c r="M25" i="23"/>
  <c r="L25" i="23"/>
  <c r="K25" i="23"/>
  <c r="J25" i="23"/>
  <c r="H25" i="23"/>
  <c r="AA24" i="23"/>
  <c r="Z24" i="23"/>
  <c r="T24" i="23"/>
  <c r="R24" i="23"/>
  <c r="Q24" i="23"/>
  <c r="P24" i="23"/>
  <c r="O24" i="23"/>
  <c r="N24" i="23"/>
  <c r="M24" i="23"/>
  <c r="L24" i="23"/>
  <c r="K24" i="23"/>
  <c r="J24" i="23"/>
  <c r="I24" i="23"/>
  <c r="H24" i="23"/>
  <c r="AA23" i="23"/>
  <c r="Z23" i="23"/>
  <c r="X23" i="23"/>
  <c r="S23" i="23"/>
  <c r="R23" i="23"/>
  <c r="Q23" i="23"/>
  <c r="P23" i="23"/>
  <c r="O23" i="23"/>
  <c r="M23" i="23"/>
  <c r="L23" i="23"/>
  <c r="K23" i="23"/>
  <c r="J23" i="23"/>
  <c r="I23" i="23"/>
  <c r="H23" i="23"/>
  <c r="AA22" i="23"/>
  <c r="Z22" i="23"/>
  <c r="T22" i="23"/>
  <c r="S22" i="23"/>
  <c r="R22" i="23"/>
  <c r="P22" i="23"/>
  <c r="O22" i="23"/>
  <c r="M22" i="23"/>
  <c r="L22" i="23"/>
  <c r="K22" i="23"/>
  <c r="J22" i="23"/>
  <c r="I22" i="23"/>
  <c r="H22" i="23"/>
  <c r="AA21" i="23"/>
  <c r="Z21" i="23"/>
  <c r="T21" i="23"/>
  <c r="R21" i="23"/>
  <c r="Q21" i="23"/>
  <c r="P21" i="23"/>
  <c r="O21" i="23"/>
  <c r="M21" i="23"/>
  <c r="L21" i="23"/>
  <c r="K21" i="23"/>
  <c r="J21" i="23"/>
  <c r="I21" i="23"/>
  <c r="H21" i="23"/>
  <c r="AA20" i="23"/>
  <c r="AB20" i="23" s="1"/>
  <c r="Z20" i="23"/>
  <c r="T20" i="23"/>
  <c r="S20" i="23"/>
  <c r="R20" i="23"/>
  <c r="Q20" i="23"/>
  <c r="P20" i="23"/>
  <c r="O20" i="23"/>
  <c r="N20" i="23"/>
  <c r="M20" i="23"/>
  <c r="K20" i="23"/>
  <c r="J20" i="23"/>
  <c r="I20" i="23"/>
  <c r="H20" i="23"/>
  <c r="AA19" i="23"/>
  <c r="Z19" i="23"/>
  <c r="T19" i="23"/>
  <c r="S19" i="23"/>
  <c r="R19" i="23"/>
  <c r="Q19" i="23"/>
  <c r="P19" i="23"/>
  <c r="O19" i="23"/>
  <c r="N19" i="23"/>
  <c r="L19" i="23"/>
  <c r="J19" i="23"/>
  <c r="I19" i="23"/>
  <c r="H19" i="23"/>
  <c r="AA18" i="23"/>
  <c r="Z18" i="23"/>
  <c r="T18" i="23"/>
  <c r="S18" i="23"/>
  <c r="R18" i="23"/>
  <c r="P18" i="23"/>
  <c r="O18" i="23"/>
  <c r="N18" i="23"/>
  <c r="M18" i="23"/>
  <c r="K18" i="23"/>
  <c r="J18" i="23"/>
  <c r="I18" i="23"/>
  <c r="H18" i="23"/>
  <c r="AA17" i="23"/>
  <c r="AB17" i="23" s="1"/>
  <c r="U17" i="23" s="1"/>
  <c r="Z17" i="23"/>
  <c r="T17" i="23"/>
  <c r="S17" i="23"/>
  <c r="R17" i="23"/>
  <c r="Q17" i="23"/>
  <c r="P17" i="23"/>
  <c r="O17" i="23"/>
  <c r="N17" i="23"/>
  <c r="M17" i="23"/>
  <c r="L17" i="23"/>
  <c r="K17" i="23"/>
  <c r="J17" i="23"/>
  <c r="I17" i="23"/>
  <c r="H17" i="23"/>
  <c r="AA16" i="23"/>
  <c r="AB16" i="23" s="1"/>
  <c r="U16" i="23" s="1"/>
  <c r="Z16" i="23"/>
  <c r="T16" i="23"/>
  <c r="S16" i="23"/>
  <c r="R16" i="23"/>
  <c r="Q16" i="23"/>
  <c r="P16" i="23"/>
  <c r="O16" i="23"/>
  <c r="N16" i="23"/>
  <c r="M16" i="23"/>
  <c r="L16" i="23"/>
  <c r="K16" i="23"/>
  <c r="J16" i="23"/>
  <c r="I16" i="23"/>
  <c r="H16" i="23"/>
  <c r="AA15" i="23"/>
  <c r="Z15" i="23"/>
  <c r="T15" i="23"/>
  <c r="S15" i="23"/>
  <c r="R15" i="23"/>
  <c r="Q15" i="23"/>
  <c r="P15" i="23"/>
  <c r="O15" i="23"/>
  <c r="N15" i="23"/>
  <c r="M15" i="23"/>
  <c r="L15" i="23"/>
  <c r="K15" i="23"/>
  <c r="I15" i="23"/>
  <c r="H15" i="23"/>
  <c r="AA14" i="23"/>
  <c r="Z14" i="23"/>
  <c r="T14" i="23"/>
  <c r="S14" i="23"/>
  <c r="R14" i="23"/>
  <c r="P14" i="23"/>
  <c r="O14" i="23"/>
  <c r="M14" i="23"/>
  <c r="L14" i="23"/>
  <c r="K14" i="23"/>
  <c r="J14" i="23"/>
  <c r="I14" i="23"/>
  <c r="H14" i="23"/>
  <c r="AA13" i="23"/>
  <c r="Z13" i="23"/>
  <c r="X13" i="23"/>
  <c r="T13" i="23"/>
  <c r="R13" i="23"/>
  <c r="Q13" i="23"/>
  <c r="P13" i="23"/>
  <c r="O13" i="23"/>
  <c r="N13" i="23"/>
  <c r="M13" i="23"/>
  <c r="L13" i="23"/>
  <c r="K13" i="23"/>
  <c r="J13" i="23"/>
  <c r="I13" i="23"/>
  <c r="H13" i="23"/>
  <c r="AA12" i="23"/>
  <c r="AB12" i="23" s="1"/>
  <c r="U12" i="23" s="1"/>
  <c r="Z12" i="23"/>
  <c r="T12" i="23"/>
  <c r="S12" i="23"/>
  <c r="R12" i="23"/>
  <c r="Q12" i="23"/>
  <c r="P12" i="23"/>
  <c r="O12" i="23"/>
  <c r="N12" i="23"/>
  <c r="M12" i="23"/>
  <c r="L12" i="23"/>
  <c r="K12" i="23"/>
  <c r="J12" i="23"/>
  <c r="I12" i="23"/>
  <c r="H12" i="23"/>
  <c r="AA11" i="23"/>
  <c r="AB11" i="23" s="1"/>
  <c r="U11" i="23" s="1"/>
  <c r="Z11" i="23"/>
  <c r="T11" i="23"/>
  <c r="S11" i="23"/>
  <c r="R11" i="23"/>
  <c r="Q11" i="23"/>
  <c r="P11" i="23"/>
  <c r="O11" i="23"/>
  <c r="N11" i="23"/>
  <c r="M11" i="23"/>
  <c r="L11" i="23"/>
  <c r="K11" i="23"/>
  <c r="J11" i="23"/>
  <c r="I11" i="23"/>
  <c r="H11" i="23"/>
  <c r="AA10" i="23"/>
  <c r="Z10" i="23"/>
  <c r="T10" i="23"/>
  <c r="S10" i="23"/>
  <c r="R10" i="23"/>
  <c r="Q10" i="23"/>
  <c r="P10" i="23"/>
  <c r="O10" i="23"/>
  <c r="N10" i="23"/>
  <c r="M10" i="23"/>
  <c r="L10" i="23"/>
  <c r="J10" i="23"/>
  <c r="I10" i="23"/>
  <c r="H10" i="23"/>
  <c r="AA9" i="23"/>
  <c r="AB9" i="23" s="1"/>
  <c r="Z9" i="23"/>
  <c r="T9" i="23"/>
  <c r="S9" i="23"/>
  <c r="R9" i="23"/>
  <c r="Q9" i="23"/>
  <c r="P9" i="23"/>
  <c r="O9" i="23"/>
  <c r="N9" i="23"/>
  <c r="M9" i="23"/>
  <c r="K9" i="23"/>
  <c r="J9" i="23"/>
  <c r="I9" i="23"/>
  <c r="H9" i="23"/>
  <c r="AA8" i="23"/>
  <c r="Z8" i="23"/>
  <c r="X8" i="23"/>
  <c r="T8" i="23"/>
  <c r="S8" i="23"/>
  <c r="R8" i="23"/>
  <c r="Q8" i="23"/>
  <c r="P8" i="23"/>
  <c r="O8" i="23"/>
  <c r="M8" i="23"/>
  <c r="L8" i="23"/>
  <c r="J8" i="23"/>
  <c r="I8" i="23"/>
  <c r="H8" i="23"/>
  <c r="AA7" i="23"/>
  <c r="AB7" i="23" s="1"/>
  <c r="U7" i="23" s="1"/>
  <c r="Z7" i="23"/>
  <c r="T7" i="23"/>
  <c r="S7" i="23"/>
  <c r="R7" i="23"/>
  <c r="Q7" i="23"/>
  <c r="P7" i="23"/>
  <c r="O7" i="23"/>
  <c r="N7" i="23"/>
  <c r="M7" i="23"/>
  <c r="K7" i="23"/>
  <c r="J7" i="23"/>
  <c r="I7" i="23"/>
  <c r="H7" i="23"/>
  <c r="AA6" i="23"/>
  <c r="AB6" i="23" s="1"/>
  <c r="U6" i="23" s="1"/>
  <c r="Z6" i="23"/>
  <c r="T6" i="23"/>
  <c r="S6" i="23"/>
  <c r="R6" i="23"/>
  <c r="Q6" i="23"/>
  <c r="P6" i="23"/>
  <c r="O6" i="23"/>
  <c r="N6" i="23"/>
  <c r="M6" i="23"/>
  <c r="L6" i="23"/>
  <c r="K6" i="23"/>
  <c r="J6" i="23"/>
  <c r="I6" i="23"/>
  <c r="H6" i="23"/>
  <c r="AA5" i="23"/>
  <c r="Z5" i="23"/>
  <c r="T5" i="23"/>
  <c r="S5" i="23"/>
  <c r="R5" i="23"/>
  <c r="Q5" i="23"/>
  <c r="P5" i="23"/>
  <c r="O5" i="23"/>
  <c r="N5" i="23"/>
  <c r="M5" i="23"/>
  <c r="J5" i="23"/>
  <c r="I5" i="23"/>
  <c r="H5" i="23"/>
  <c r="AA4" i="23"/>
  <c r="AB4" i="23" s="1"/>
  <c r="U4" i="23" s="1"/>
  <c r="Z4" i="23"/>
  <c r="T4" i="23"/>
  <c r="S4" i="23"/>
  <c r="R4" i="23"/>
  <c r="Q4" i="23"/>
  <c r="P4" i="23"/>
  <c r="O4" i="23"/>
  <c r="N4" i="23"/>
  <c r="M4" i="23"/>
  <c r="L4" i="23"/>
  <c r="K4" i="23"/>
  <c r="J4" i="23"/>
  <c r="I4" i="23"/>
  <c r="H4" i="23"/>
  <c r="AA3" i="23"/>
  <c r="AB3" i="23" s="1"/>
  <c r="Z3" i="23"/>
  <c r="T3" i="23"/>
  <c r="S3" i="23"/>
  <c r="R3" i="23"/>
  <c r="Q3" i="23"/>
  <c r="P3" i="23"/>
  <c r="O3" i="23"/>
  <c r="N3" i="23"/>
  <c r="M3" i="23"/>
  <c r="L3" i="23"/>
  <c r="K3" i="23"/>
  <c r="J3" i="23"/>
  <c r="H3" i="23"/>
  <c r="AA2" i="23"/>
  <c r="AB2" i="23" s="1"/>
  <c r="U2" i="23" s="1"/>
  <c r="Z2" i="23"/>
  <c r="AC2" i="23" s="1"/>
  <c r="T2" i="23"/>
  <c r="S2" i="23"/>
  <c r="R2" i="23"/>
  <c r="Q2" i="23"/>
  <c r="P2" i="23"/>
  <c r="O2" i="23"/>
  <c r="N2" i="23"/>
  <c r="M2" i="23"/>
  <c r="L2" i="23"/>
  <c r="K2" i="23"/>
  <c r="I2" i="23"/>
  <c r="H2" i="23"/>
  <c r="P25" i="5" l="1"/>
  <c r="I25" i="5"/>
  <c r="P15" i="5"/>
  <c r="I15" i="5"/>
  <c r="P22" i="5"/>
  <c r="I22" i="5"/>
  <c r="AD27" i="23"/>
  <c r="AD6" i="23"/>
  <c r="AB10" i="23"/>
  <c r="U10" i="23" s="1"/>
  <c r="K10" i="23" s="1"/>
  <c r="AC3" i="23"/>
  <c r="M22" i="5"/>
  <c r="F22" i="5"/>
  <c r="J22" i="5"/>
  <c r="N22" i="5"/>
  <c r="M15" i="5"/>
  <c r="K22" i="5"/>
  <c r="O22" i="5"/>
  <c r="L22" i="5"/>
  <c r="M25" i="5"/>
  <c r="F15" i="5"/>
  <c r="J15" i="5"/>
  <c r="N15" i="5"/>
  <c r="K15" i="5"/>
  <c r="O15" i="5"/>
  <c r="L15" i="5"/>
  <c r="N25" i="5"/>
  <c r="K25" i="5"/>
  <c r="O25" i="5"/>
  <c r="J25" i="5"/>
  <c r="L25" i="5"/>
  <c r="H28" i="23"/>
  <c r="AC19" i="23"/>
  <c r="AC6" i="23"/>
  <c r="AB14" i="23"/>
  <c r="U14" i="23" s="1"/>
  <c r="AB15" i="23"/>
  <c r="U15" i="23" s="1"/>
  <c r="AB21" i="23"/>
  <c r="U21" i="23" s="1"/>
  <c r="AB5" i="23"/>
  <c r="U5" i="23" s="1"/>
  <c r="AD12" i="23"/>
  <c r="AB13" i="23"/>
  <c r="U13" i="23" s="1"/>
  <c r="AB24" i="23"/>
  <c r="U24" i="23" s="1"/>
  <c r="AB26" i="23"/>
  <c r="U26" i="23" s="1"/>
  <c r="AB19" i="23"/>
  <c r="AD19" i="23" s="1"/>
  <c r="AB23" i="23"/>
  <c r="U23" i="23" s="1"/>
  <c r="AC12" i="23"/>
  <c r="R28" i="23"/>
  <c r="AC25" i="23"/>
  <c r="AC4" i="23"/>
  <c r="AD11" i="23"/>
  <c r="AC13" i="23"/>
  <c r="AC27" i="23"/>
  <c r="AD4" i="23"/>
  <c r="AC20" i="23"/>
  <c r="N21" i="23"/>
  <c r="AE11" i="23"/>
  <c r="Q14" i="23"/>
  <c r="U20" i="23"/>
  <c r="AD20" i="23"/>
  <c r="AD3" i="23"/>
  <c r="U3" i="23"/>
  <c r="J2" i="23"/>
  <c r="AE4" i="23"/>
  <c r="AE6" i="23"/>
  <c r="L7" i="23"/>
  <c r="U9" i="23"/>
  <c r="AE12" i="23"/>
  <c r="AB8" i="23"/>
  <c r="AC9" i="23"/>
  <c r="AD9" i="23" s="1"/>
  <c r="AC11" i="23"/>
  <c r="AC23" i="23"/>
  <c r="AD2" i="23"/>
  <c r="AE2" i="23" s="1"/>
  <c r="AC7" i="23"/>
  <c r="AC14" i="23"/>
  <c r="AC15" i="23"/>
  <c r="AC16" i="23"/>
  <c r="AC17" i="23"/>
  <c r="AC21" i="23"/>
  <c r="AC24" i="23"/>
  <c r="AC10" i="23"/>
  <c r="AD10" i="23" s="1"/>
  <c r="V10" i="23" s="1"/>
  <c r="AC26" i="23"/>
  <c r="AC5" i="23"/>
  <c r="AD5" i="23" s="1"/>
  <c r="AD7" i="23"/>
  <c r="AE7" i="23" s="1"/>
  <c r="AD16" i="23"/>
  <c r="AE16" i="23" s="1"/>
  <c r="AD17" i="23"/>
  <c r="AE17" i="23" s="1"/>
  <c r="AB18" i="23"/>
  <c r="AB22" i="23"/>
  <c r="AB25" i="23"/>
  <c r="AC8" i="23"/>
  <c r="AC18" i="23"/>
  <c r="AC22" i="23"/>
  <c r="Y10" i="23" l="1"/>
  <c r="AE10" i="23" s="1"/>
  <c r="AD21" i="23"/>
  <c r="V21" i="23" s="1"/>
  <c r="AD24" i="23"/>
  <c r="V24" i="23" s="1"/>
  <c r="M26" i="23"/>
  <c r="Y26" i="23"/>
  <c r="T23" i="23"/>
  <c r="T28" i="23" s="1"/>
  <c r="S24" i="23"/>
  <c r="Y24" i="23"/>
  <c r="L5" i="23"/>
  <c r="Y5" i="23"/>
  <c r="AD23" i="23"/>
  <c r="V23" i="23" s="1"/>
  <c r="AE23" i="23" s="1"/>
  <c r="U19" i="23"/>
  <c r="V19" i="23" s="1"/>
  <c r="AD26" i="23"/>
  <c r="V26" i="23" s="1"/>
  <c r="AD13" i="23"/>
  <c r="V13" i="23" s="1"/>
  <c r="J15" i="23"/>
  <c r="J28" i="23" s="1"/>
  <c r="Y15" i="23"/>
  <c r="N14" i="23"/>
  <c r="Y14" i="23"/>
  <c r="AD15" i="23"/>
  <c r="V15" i="23" s="1"/>
  <c r="S13" i="23"/>
  <c r="Y13" i="23"/>
  <c r="S21" i="23"/>
  <c r="Y21" i="23"/>
  <c r="AE21" i="23" s="1"/>
  <c r="AD14" i="23"/>
  <c r="V14" i="23" s="1"/>
  <c r="V5" i="23"/>
  <c r="AE5" i="23" s="1"/>
  <c r="U25" i="23"/>
  <c r="AD25" i="23"/>
  <c r="P28" i="23"/>
  <c r="U22" i="23"/>
  <c r="AD22" i="23"/>
  <c r="U8" i="23"/>
  <c r="AD8" i="23"/>
  <c r="L9" i="23"/>
  <c r="AE9" i="23"/>
  <c r="M19" i="23"/>
  <c r="M28" i="23" s="1"/>
  <c r="L20" i="23"/>
  <c r="K5" i="23"/>
  <c r="U18" i="23"/>
  <c r="AD18" i="23"/>
  <c r="N23" i="23"/>
  <c r="O26" i="23"/>
  <c r="O28" i="23" s="1"/>
  <c r="AE3" i="23"/>
  <c r="I3" i="23"/>
  <c r="AE20" i="23"/>
  <c r="AE24" i="23" l="1"/>
  <c r="AE26" i="23"/>
  <c r="AE13" i="23"/>
  <c r="AE15" i="23"/>
  <c r="K19" i="23"/>
  <c r="Y19" i="23"/>
  <c r="AE19" i="23"/>
  <c r="H25" i="5" s="1"/>
  <c r="AE14" i="23"/>
  <c r="N8" i="23"/>
  <c r="N28" i="23" s="1"/>
  <c r="Y8" i="23"/>
  <c r="S25" i="23"/>
  <c r="S28" i="23" s="1"/>
  <c r="Y25" i="23"/>
  <c r="Q18" i="23"/>
  <c r="Y18" i="23"/>
  <c r="N22" i="23"/>
  <c r="Y22" i="23"/>
  <c r="U28" i="23"/>
  <c r="L18" i="23"/>
  <c r="L28" i="23" s="1"/>
  <c r="V8" i="23"/>
  <c r="V22" i="23"/>
  <c r="V25" i="23"/>
  <c r="V18" i="23"/>
  <c r="K8" i="23"/>
  <c r="K28" i="23" s="1"/>
  <c r="Q22" i="23"/>
  <c r="I25" i="23"/>
  <c r="I28" i="23" s="1"/>
  <c r="Q28" i="23" l="1"/>
  <c r="AE8" i="23"/>
  <c r="AE18" i="23"/>
  <c r="AE25" i="23"/>
  <c r="H15" i="5" s="1"/>
  <c r="AE22" i="23"/>
  <c r="H22" i="5" s="1"/>
  <c r="Q16" i="5"/>
  <c r="Q5" i="5"/>
  <c r="Q18" i="5"/>
  <c r="Q26" i="5"/>
  <c r="C23" i="22"/>
  <c r="C22" i="22"/>
  <c r="C21" i="22"/>
  <c r="C20" i="22"/>
  <c r="C19" i="22"/>
  <c r="C18" i="22"/>
  <c r="C17" i="22"/>
  <c r="C16" i="22"/>
  <c r="C15" i="22"/>
  <c r="C14" i="22"/>
  <c r="C13" i="22"/>
  <c r="C12" i="22"/>
  <c r="C11" i="22"/>
  <c r="C10" i="22"/>
  <c r="C9" i="22"/>
  <c r="G22" i="5" s="1"/>
  <c r="C8" i="22"/>
  <c r="C7" i="22"/>
  <c r="C6" i="22"/>
  <c r="C5" i="22"/>
  <c r="C4" i="22"/>
  <c r="C3" i="22"/>
  <c r="C2" i="22"/>
  <c r="AA24" i="22"/>
  <c r="AB24" i="22" s="1"/>
  <c r="U24" i="22" s="1"/>
  <c r="Z24" i="22"/>
  <c r="T24" i="22"/>
  <c r="S24" i="22"/>
  <c r="R24" i="22"/>
  <c r="Q24" i="22"/>
  <c r="P24" i="22"/>
  <c r="O24" i="22"/>
  <c r="N24" i="22"/>
  <c r="M24" i="22"/>
  <c r="L24" i="22"/>
  <c r="K24" i="22"/>
  <c r="J24" i="22"/>
  <c r="I24" i="22"/>
  <c r="H24" i="22"/>
  <c r="AA23" i="22"/>
  <c r="Z23" i="22"/>
  <c r="W23" i="22"/>
  <c r="X23" i="22" s="1"/>
  <c r="S23" i="22"/>
  <c r="R23" i="22"/>
  <c r="Q23" i="22"/>
  <c r="P23" i="22"/>
  <c r="O23" i="22"/>
  <c r="N23" i="22"/>
  <c r="M23" i="22"/>
  <c r="L23" i="22"/>
  <c r="K23" i="22"/>
  <c r="J23" i="22"/>
  <c r="I23" i="22"/>
  <c r="H23" i="22"/>
  <c r="AA22" i="22"/>
  <c r="Z22" i="22"/>
  <c r="W22" i="22"/>
  <c r="X22" i="22" s="1"/>
  <c r="S22" i="22"/>
  <c r="R22" i="22"/>
  <c r="Q22" i="22"/>
  <c r="P22" i="22"/>
  <c r="O22" i="22"/>
  <c r="N22" i="22"/>
  <c r="M22" i="22"/>
  <c r="L22" i="22"/>
  <c r="K22" i="22"/>
  <c r="J22" i="22"/>
  <c r="I22" i="22"/>
  <c r="H22" i="22"/>
  <c r="AA21" i="22"/>
  <c r="Z21" i="22"/>
  <c r="W21" i="22"/>
  <c r="X21" i="22" s="1"/>
  <c r="S21" i="22"/>
  <c r="R21" i="22"/>
  <c r="Q21" i="22"/>
  <c r="O21" i="22"/>
  <c r="N21" i="22"/>
  <c r="L21" i="22"/>
  <c r="K21" i="22"/>
  <c r="J21" i="22"/>
  <c r="I21" i="22"/>
  <c r="H21" i="22"/>
  <c r="AA20" i="22"/>
  <c r="AD20" i="22" s="1"/>
  <c r="Z20" i="22"/>
  <c r="W20" i="22"/>
  <c r="X20" i="22" s="1"/>
  <c r="T20" i="22"/>
  <c r="S20" i="22"/>
  <c r="R20" i="22"/>
  <c r="Q20" i="22"/>
  <c r="P20" i="22"/>
  <c r="O20" i="22"/>
  <c r="N20" i="22"/>
  <c r="M20" i="22"/>
  <c r="L20" i="22"/>
  <c r="K20" i="22"/>
  <c r="J20" i="22"/>
  <c r="I20" i="22"/>
  <c r="H20" i="22"/>
  <c r="AA19" i="22"/>
  <c r="Z19" i="22"/>
  <c r="W19" i="22"/>
  <c r="X19" i="22" s="1"/>
  <c r="T19" i="22"/>
  <c r="S19" i="22"/>
  <c r="R19" i="22"/>
  <c r="Q19" i="22"/>
  <c r="P19" i="22"/>
  <c r="O19" i="22"/>
  <c r="N19" i="22"/>
  <c r="L19" i="22"/>
  <c r="K19" i="22"/>
  <c r="J19" i="22"/>
  <c r="I19" i="22"/>
  <c r="H19" i="22"/>
  <c r="AA18" i="22"/>
  <c r="Z18" i="22"/>
  <c r="W18" i="22"/>
  <c r="X18" i="22" s="1"/>
  <c r="T18" i="22"/>
  <c r="R18" i="22"/>
  <c r="Q18" i="22"/>
  <c r="P18" i="22"/>
  <c r="O18" i="22"/>
  <c r="N18" i="22"/>
  <c r="L18" i="22"/>
  <c r="K18" i="22"/>
  <c r="J18" i="22"/>
  <c r="I18" i="22"/>
  <c r="H18" i="22"/>
  <c r="AA17" i="22"/>
  <c r="Z17" i="22"/>
  <c r="W17" i="22"/>
  <c r="X17" i="22" s="1"/>
  <c r="T17" i="22"/>
  <c r="R17" i="22"/>
  <c r="Q17" i="22"/>
  <c r="P17" i="22"/>
  <c r="O17" i="22"/>
  <c r="N17" i="22"/>
  <c r="M17" i="22"/>
  <c r="L17" i="22"/>
  <c r="K17" i="22"/>
  <c r="J17" i="22"/>
  <c r="I17" i="22"/>
  <c r="H17" i="22"/>
  <c r="AA16" i="22"/>
  <c r="Z16" i="22"/>
  <c r="W16" i="22"/>
  <c r="X16" i="22" s="1"/>
  <c r="T16" i="22"/>
  <c r="R16" i="22"/>
  <c r="Q16" i="22"/>
  <c r="P16" i="22"/>
  <c r="O16" i="22"/>
  <c r="N16" i="22"/>
  <c r="M16" i="22"/>
  <c r="L16" i="22"/>
  <c r="K16" i="22"/>
  <c r="J16" i="22"/>
  <c r="I16" i="22"/>
  <c r="H16" i="22"/>
  <c r="AA15" i="22"/>
  <c r="Z15" i="22"/>
  <c r="W15" i="22"/>
  <c r="X15" i="22" s="1"/>
  <c r="T15" i="22"/>
  <c r="S15" i="22"/>
  <c r="R15" i="22"/>
  <c r="Q15" i="22"/>
  <c r="P15" i="22"/>
  <c r="O15" i="22"/>
  <c r="N15" i="22"/>
  <c r="L15" i="22"/>
  <c r="K15" i="22"/>
  <c r="J15" i="22"/>
  <c r="I15" i="22"/>
  <c r="H15" i="22"/>
  <c r="AA14" i="22"/>
  <c r="Z14" i="22"/>
  <c r="W14" i="22"/>
  <c r="X14" i="22" s="1"/>
  <c r="T14" i="22"/>
  <c r="S14" i="22"/>
  <c r="R14" i="22"/>
  <c r="Q14" i="22"/>
  <c r="P14" i="22"/>
  <c r="O14" i="22"/>
  <c r="M14" i="22"/>
  <c r="L14" i="22"/>
  <c r="K14" i="22"/>
  <c r="J14" i="22"/>
  <c r="I14" i="22"/>
  <c r="H14" i="22"/>
  <c r="AA13" i="22"/>
  <c r="Z13" i="22"/>
  <c r="W13" i="22"/>
  <c r="X13" i="22" s="1"/>
  <c r="T13" i="22"/>
  <c r="S13" i="22"/>
  <c r="R13" i="22"/>
  <c r="Q13" i="22"/>
  <c r="P13" i="22"/>
  <c r="O13" i="22"/>
  <c r="M13" i="22"/>
  <c r="L13" i="22"/>
  <c r="K13" i="22"/>
  <c r="J13" i="22"/>
  <c r="I13" i="22"/>
  <c r="H13" i="22"/>
  <c r="AA12" i="22"/>
  <c r="Z12" i="22"/>
  <c r="W12" i="22"/>
  <c r="X12" i="22" s="1"/>
  <c r="T12" i="22"/>
  <c r="S12" i="22"/>
  <c r="R12" i="22"/>
  <c r="Q12" i="22"/>
  <c r="P12" i="22"/>
  <c r="O12" i="22"/>
  <c r="N12" i="22"/>
  <c r="M12" i="22"/>
  <c r="K12" i="22"/>
  <c r="J12" i="22"/>
  <c r="I12" i="22"/>
  <c r="H12" i="22"/>
  <c r="AA11" i="22"/>
  <c r="Z11" i="22"/>
  <c r="W11" i="22"/>
  <c r="X11" i="22" s="1"/>
  <c r="T11" i="22"/>
  <c r="S11" i="22"/>
  <c r="R11" i="22"/>
  <c r="P11" i="22"/>
  <c r="O11" i="22"/>
  <c r="N11" i="22"/>
  <c r="M11" i="22"/>
  <c r="K11" i="22"/>
  <c r="J11" i="22"/>
  <c r="I11" i="22"/>
  <c r="H11" i="22"/>
  <c r="AA10" i="22"/>
  <c r="Z10" i="22"/>
  <c r="W10" i="22"/>
  <c r="X10" i="22" s="1"/>
  <c r="T10" i="22"/>
  <c r="S10" i="22"/>
  <c r="R10" i="22"/>
  <c r="P10" i="22"/>
  <c r="O10" i="22"/>
  <c r="N10" i="22"/>
  <c r="M10" i="22"/>
  <c r="J10" i="22"/>
  <c r="I10" i="22"/>
  <c r="H10" i="22"/>
  <c r="AA9" i="22"/>
  <c r="Z9" i="22"/>
  <c r="W9" i="22"/>
  <c r="X9" i="22" s="1"/>
  <c r="T9" i="22"/>
  <c r="R9" i="22"/>
  <c r="Q9" i="22"/>
  <c r="P9" i="22"/>
  <c r="O9" i="22"/>
  <c r="N9" i="22"/>
  <c r="L9" i="22"/>
  <c r="J9" i="22"/>
  <c r="I9" i="22"/>
  <c r="H9" i="22"/>
  <c r="AA8" i="22"/>
  <c r="Z8" i="22"/>
  <c r="W8" i="22"/>
  <c r="X8" i="22" s="1"/>
  <c r="T8" i="22"/>
  <c r="R8" i="22"/>
  <c r="Q8" i="22"/>
  <c r="P8" i="22"/>
  <c r="O8" i="22"/>
  <c r="N8" i="22"/>
  <c r="L8" i="22"/>
  <c r="K8" i="22"/>
  <c r="J8" i="22"/>
  <c r="I8" i="22"/>
  <c r="H8" i="22"/>
  <c r="AA7" i="22"/>
  <c r="Z7" i="22"/>
  <c r="W7" i="22"/>
  <c r="X7" i="22" s="1"/>
  <c r="T7" i="22"/>
  <c r="R7" i="22"/>
  <c r="P7" i="22"/>
  <c r="O7" i="22"/>
  <c r="M7" i="22"/>
  <c r="L7" i="22"/>
  <c r="K7" i="22"/>
  <c r="J7" i="22"/>
  <c r="I7" i="22"/>
  <c r="H7" i="22"/>
  <c r="AA6" i="22"/>
  <c r="Z6" i="22"/>
  <c r="W6" i="22"/>
  <c r="X6" i="22" s="1"/>
  <c r="T6" i="22"/>
  <c r="S6" i="22"/>
  <c r="R6" i="22"/>
  <c r="Q6" i="22"/>
  <c r="P6" i="22"/>
  <c r="O6" i="22"/>
  <c r="M6" i="22"/>
  <c r="K6" i="22"/>
  <c r="J6" i="22"/>
  <c r="I6" i="22"/>
  <c r="H6" i="22"/>
  <c r="AA5" i="22"/>
  <c r="Z5" i="22"/>
  <c r="W5" i="22"/>
  <c r="X5" i="22" s="1"/>
  <c r="T5" i="22"/>
  <c r="S5" i="22"/>
  <c r="R5" i="22"/>
  <c r="Q5" i="22"/>
  <c r="P5" i="22"/>
  <c r="O5" i="22"/>
  <c r="M5" i="22"/>
  <c r="K5" i="22"/>
  <c r="J5" i="22"/>
  <c r="I5" i="22"/>
  <c r="H5" i="22"/>
  <c r="AA4" i="22"/>
  <c r="Z4" i="22"/>
  <c r="W4" i="22"/>
  <c r="X4" i="22" s="1"/>
  <c r="T4" i="22"/>
  <c r="S4" i="22"/>
  <c r="R4" i="22"/>
  <c r="Q4" i="22"/>
  <c r="P4" i="22"/>
  <c r="O4" i="22"/>
  <c r="N4" i="22"/>
  <c r="M4" i="22"/>
  <c r="L4" i="22"/>
  <c r="K4" i="22"/>
  <c r="J4" i="22"/>
  <c r="I4" i="22"/>
  <c r="H4" i="22"/>
  <c r="AA3" i="22"/>
  <c r="Z3" i="22"/>
  <c r="W3" i="22"/>
  <c r="X3" i="22" s="1"/>
  <c r="T3" i="22"/>
  <c r="S3" i="22"/>
  <c r="R3" i="22"/>
  <c r="Q3" i="22"/>
  <c r="P3" i="22"/>
  <c r="O3" i="22"/>
  <c r="N3" i="22"/>
  <c r="M3" i="22"/>
  <c r="L3" i="22"/>
  <c r="J3" i="22"/>
  <c r="I3" i="22"/>
  <c r="H3" i="22"/>
  <c r="AA2" i="22"/>
  <c r="AB2" i="22" s="1"/>
  <c r="U2" i="22" s="1"/>
  <c r="K2" i="22" s="1"/>
  <c r="Z2" i="22"/>
  <c r="AC2" i="22" s="1"/>
  <c r="W2" i="22"/>
  <c r="X2" i="22" s="1"/>
  <c r="T2" i="22"/>
  <c r="S2" i="22"/>
  <c r="R2" i="22"/>
  <c r="Q2" i="22"/>
  <c r="P2" i="22"/>
  <c r="O2" i="22"/>
  <c r="N2" i="22"/>
  <c r="M2" i="22"/>
  <c r="L2" i="22"/>
  <c r="J2" i="22"/>
  <c r="I2" i="22"/>
  <c r="E22" i="5" l="1"/>
  <c r="H5" i="5"/>
  <c r="I5" i="5"/>
  <c r="H16" i="5"/>
  <c r="I16" i="5"/>
  <c r="H18" i="5"/>
  <c r="I18" i="5"/>
  <c r="H26" i="5"/>
  <c r="I26" i="5"/>
  <c r="P26" i="5"/>
  <c r="O5" i="5"/>
  <c r="P18" i="5"/>
  <c r="P16" i="5"/>
  <c r="J16" i="5"/>
  <c r="K16" i="5"/>
  <c r="L16" i="5"/>
  <c r="F16" i="5"/>
  <c r="N16" i="5"/>
  <c r="M16" i="5"/>
  <c r="O16" i="5"/>
  <c r="J5" i="5"/>
  <c r="L5" i="5"/>
  <c r="M5" i="5"/>
  <c r="P5" i="5"/>
  <c r="K5" i="5"/>
  <c r="N5" i="5"/>
  <c r="J18" i="5"/>
  <c r="K18" i="5"/>
  <c r="L18" i="5"/>
  <c r="M18" i="5"/>
  <c r="F18" i="5"/>
  <c r="N18" i="5"/>
  <c r="O18" i="5"/>
  <c r="J26" i="5"/>
  <c r="K26" i="5"/>
  <c r="L26" i="5"/>
  <c r="M26" i="5"/>
  <c r="F26" i="5"/>
  <c r="N26" i="5"/>
  <c r="O26" i="5"/>
  <c r="AD2" i="22"/>
  <c r="V2" i="22" s="1"/>
  <c r="AB15" i="22"/>
  <c r="AB22" i="22"/>
  <c r="U22" i="22" s="1"/>
  <c r="T22" i="22" s="1"/>
  <c r="AB17" i="22"/>
  <c r="U17" i="22" s="1"/>
  <c r="AB8" i="22"/>
  <c r="AB16" i="22"/>
  <c r="U16" i="22" s="1"/>
  <c r="S16" i="22" s="1"/>
  <c r="I25" i="22"/>
  <c r="J25" i="22"/>
  <c r="R25" i="22"/>
  <c r="AB3" i="22"/>
  <c r="U3" i="22" s="1"/>
  <c r="Y3" i="22" s="1"/>
  <c r="AB7" i="22"/>
  <c r="U7" i="22" s="1"/>
  <c r="AC12" i="22"/>
  <c r="AC13" i="22"/>
  <c r="AC11" i="22"/>
  <c r="AC7" i="22"/>
  <c r="AC23" i="22"/>
  <c r="AC5" i="22"/>
  <c r="AC9" i="22"/>
  <c r="AC21" i="22"/>
  <c r="AC22" i="22"/>
  <c r="O25" i="22"/>
  <c r="AC4" i="22"/>
  <c r="AC19" i="22"/>
  <c r="AC20" i="22"/>
  <c r="AC15" i="22"/>
  <c r="AC24" i="22"/>
  <c r="U15" i="22"/>
  <c r="AD15" i="22"/>
  <c r="Y24" i="22"/>
  <c r="AD4" i="22"/>
  <c r="AC8" i="22"/>
  <c r="AB9" i="22"/>
  <c r="AC16" i="22"/>
  <c r="AD24" i="22"/>
  <c r="V24" i="22" s="1"/>
  <c r="AB10" i="22"/>
  <c r="U10" i="22" s="1"/>
  <c r="AB18" i="22"/>
  <c r="U18" i="22" s="1"/>
  <c r="M18" i="22" s="1"/>
  <c r="AC3" i="22"/>
  <c r="AB4" i="22"/>
  <c r="U4" i="22" s="1"/>
  <c r="AC10" i="22"/>
  <c r="AB11" i="22"/>
  <c r="U11" i="22" s="1"/>
  <c r="L11" i="22" s="1"/>
  <c r="AC18" i="22"/>
  <c r="AB19" i="22"/>
  <c r="U19" i="22" s="1"/>
  <c r="M19" i="22" s="1"/>
  <c r="AC17" i="22"/>
  <c r="AB12" i="22"/>
  <c r="U12" i="22" s="1"/>
  <c r="AB20" i="22"/>
  <c r="U20" i="22" s="1"/>
  <c r="V20" i="22" s="1"/>
  <c r="AB21" i="22"/>
  <c r="U21" i="22" s="1"/>
  <c r="AB5" i="22"/>
  <c r="AB13" i="22"/>
  <c r="Y2" i="22"/>
  <c r="AB6" i="22"/>
  <c r="U6" i="22" s="1"/>
  <c r="N6" i="22" s="1"/>
  <c r="AB14" i="22"/>
  <c r="U14" i="22" s="1"/>
  <c r="AB23" i="22"/>
  <c r="U23" i="22" s="1"/>
  <c r="H2" i="22"/>
  <c r="H25" i="22" s="1"/>
  <c r="AC6" i="22"/>
  <c r="AC14" i="22"/>
  <c r="AD19" i="22" l="1"/>
  <c r="T21" i="22"/>
  <c r="P21" i="22"/>
  <c r="P25" i="22" s="1"/>
  <c r="AD17" i="22"/>
  <c r="V17" i="22" s="1"/>
  <c r="L10" i="22"/>
  <c r="K10" i="22"/>
  <c r="AE2" i="22"/>
  <c r="S7" i="22"/>
  <c r="N7" i="22"/>
  <c r="AD7" i="22"/>
  <c r="V7" i="22" s="1"/>
  <c r="AD16" i="22"/>
  <c r="V16" i="22" s="1"/>
  <c r="Y16" i="22"/>
  <c r="AD22" i="22"/>
  <c r="V22" i="22" s="1"/>
  <c r="Y22" i="22"/>
  <c r="AD3" i="22"/>
  <c r="V3" i="22" s="1"/>
  <c r="AE3" i="22" s="1"/>
  <c r="AE24" i="22"/>
  <c r="K3" i="22"/>
  <c r="AD10" i="22"/>
  <c r="V10" i="22" s="1"/>
  <c r="U8" i="22"/>
  <c r="AD8" i="22"/>
  <c r="V15" i="22"/>
  <c r="T23" i="22"/>
  <c r="Y23" i="22"/>
  <c r="M21" i="22"/>
  <c r="Y19" i="22"/>
  <c r="V19" i="22"/>
  <c r="Y7" i="22"/>
  <c r="Q7" i="22"/>
  <c r="AD18" i="22"/>
  <c r="V18" i="22" s="1"/>
  <c r="N14" i="22"/>
  <c r="Y14" i="22"/>
  <c r="L12" i="22"/>
  <c r="Y12" i="22"/>
  <c r="Y11" i="22"/>
  <c r="Q11" i="22"/>
  <c r="AD6" i="22"/>
  <c r="V6" i="22" s="1"/>
  <c r="AD21" i="22"/>
  <c r="V21" i="22" s="1"/>
  <c r="AE21" i="22" s="1"/>
  <c r="L6" i="22"/>
  <c r="Y6" i="22"/>
  <c r="AD9" i="22"/>
  <c r="U9" i="22"/>
  <c r="M15" i="22"/>
  <c r="Y15" i="22"/>
  <c r="AD23" i="22"/>
  <c r="V23" i="22" s="1"/>
  <c r="Y20" i="22"/>
  <c r="AE20" i="22" s="1"/>
  <c r="S17" i="22"/>
  <c r="Y17" i="22"/>
  <c r="Y4" i="22"/>
  <c r="AD12" i="22"/>
  <c r="V12" i="22" s="1"/>
  <c r="AD13" i="22"/>
  <c r="U13" i="22"/>
  <c r="V4" i="22"/>
  <c r="AD11" i="22"/>
  <c r="V11" i="22" s="1"/>
  <c r="AD5" i="22"/>
  <c r="U5" i="22"/>
  <c r="L5" i="22" s="1"/>
  <c r="Y18" i="22"/>
  <c r="S18" i="22"/>
  <c r="AD14" i="22"/>
  <c r="V14" i="22" s="1"/>
  <c r="Y10" i="22"/>
  <c r="Q10" i="22"/>
  <c r="T25" i="22" l="1"/>
  <c r="AE22" i="22"/>
  <c r="G16" i="5" s="1"/>
  <c r="E16" i="5" s="1"/>
  <c r="K9" i="22"/>
  <c r="K25" i="22" s="1"/>
  <c r="M9" i="22"/>
  <c r="S8" i="22"/>
  <c r="AE16" i="22"/>
  <c r="AE14" i="22"/>
  <c r="AE17" i="22"/>
  <c r="AE19" i="22"/>
  <c r="V8" i="22"/>
  <c r="M8" i="22"/>
  <c r="Y8" i="22"/>
  <c r="AE10" i="22"/>
  <c r="G25" i="5" s="1"/>
  <c r="AE15" i="22"/>
  <c r="V13" i="22"/>
  <c r="U25" i="22"/>
  <c r="AE18" i="22"/>
  <c r="V5" i="22"/>
  <c r="L25" i="22"/>
  <c r="AE4" i="22"/>
  <c r="AE11" i="22"/>
  <c r="G26" i="5" s="1"/>
  <c r="E26" i="5" s="1"/>
  <c r="AE23" i="22"/>
  <c r="G5" i="5" s="1"/>
  <c r="AE7" i="22"/>
  <c r="AE12" i="22"/>
  <c r="AE6" i="22"/>
  <c r="V9" i="22"/>
  <c r="N13" i="22"/>
  <c r="Y13" i="22"/>
  <c r="S9" i="22"/>
  <c r="S25" i="22" s="1"/>
  <c r="Y9" i="22"/>
  <c r="Q25" i="22"/>
  <c r="N5" i="22"/>
  <c r="Y5" i="22"/>
  <c r="G18" i="5" l="1"/>
  <c r="E18" i="5" s="1"/>
  <c r="G15" i="5"/>
  <c r="E15" i="5" s="1"/>
  <c r="AE5" i="22"/>
  <c r="AE8" i="22"/>
  <c r="M25" i="22"/>
  <c r="AE13" i="22"/>
  <c r="N25" i="22"/>
  <c r="AE9" i="22"/>
  <c r="Q23" i="5"/>
  <c r="Q21" i="5"/>
  <c r="C24" i="21"/>
  <c r="C23" i="21"/>
  <c r="C22" i="21"/>
  <c r="C21" i="21"/>
  <c r="C20" i="21"/>
  <c r="C19" i="21"/>
  <c r="C18" i="21"/>
  <c r="C17" i="21"/>
  <c r="C16" i="21"/>
  <c r="C15" i="21"/>
  <c r="C14" i="21"/>
  <c r="C13" i="21"/>
  <c r="C12" i="21"/>
  <c r="C11" i="21"/>
  <c r="C10" i="21"/>
  <c r="C9" i="21"/>
  <c r="C8" i="21"/>
  <c r="C7" i="21"/>
  <c r="C6" i="21"/>
  <c r="C5" i="21"/>
  <c r="C4" i="21"/>
  <c r="C3" i="21"/>
  <c r="C2" i="21"/>
  <c r="W4" i="21"/>
  <c r="X4" i="21" s="1"/>
  <c r="W5" i="21"/>
  <c r="X5" i="21" s="1"/>
  <c r="W6" i="21"/>
  <c r="X6" i="21" s="1"/>
  <c r="W7" i="21"/>
  <c r="X7" i="21" s="1"/>
  <c r="W8" i="21"/>
  <c r="X8" i="21" s="1"/>
  <c r="W9" i="21"/>
  <c r="X9" i="21" s="1"/>
  <c r="W10" i="21"/>
  <c r="X10" i="21" s="1"/>
  <c r="W11" i="21"/>
  <c r="X11" i="21" s="1"/>
  <c r="W12" i="21"/>
  <c r="X12" i="21" s="1"/>
  <c r="W13" i="21"/>
  <c r="X13" i="21" s="1"/>
  <c r="W14" i="21"/>
  <c r="X14" i="21" s="1"/>
  <c r="W15" i="21"/>
  <c r="X15" i="21" s="1"/>
  <c r="W16" i="21"/>
  <c r="X16" i="21" s="1"/>
  <c r="W17" i="21"/>
  <c r="X17" i="21" s="1"/>
  <c r="W18" i="21"/>
  <c r="X18" i="21" s="1"/>
  <c r="W19" i="21"/>
  <c r="X19" i="21" s="1"/>
  <c r="W20" i="21"/>
  <c r="X20" i="21" s="1"/>
  <c r="W21" i="21"/>
  <c r="X21" i="21" s="1"/>
  <c r="W22" i="21"/>
  <c r="X22" i="21" s="1"/>
  <c r="W23" i="21"/>
  <c r="X23" i="21" s="1"/>
  <c r="W24" i="21"/>
  <c r="X24" i="21" s="1"/>
  <c r="W3" i="21"/>
  <c r="X3" i="21" s="1"/>
  <c r="W2" i="21"/>
  <c r="X2" i="21" s="1"/>
  <c r="H23" i="5" l="1"/>
  <c r="I23" i="5"/>
  <c r="H21" i="5"/>
  <c r="I21" i="5"/>
  <c r="G21" i="5"/>
  <c r="G23" i="5"/>
  <c r="P23" i="5"/>
  <c r="P21" i="5"/>
  <c r="J23" i="5"/>
  <c r="K23" i="5"/>
  <c r="L23" i="5"/>
  <c r="M23" i="5"/>
  <c r="N23" i="5"/>
  <c r="O23" i="5"/>
  <c r="M21" i="5"/>
  <c r="N21" i="5"/>
  <c r="K21" i="5"/>
  <c r="O21" i="5"/>
  <c r="J21" i="5"/>
  <c r="L21" i="5"/>
  <c r="N24" i="21"/>
  <c r="M24" i="21"/>
  <c r="N23" i="21"/>
  <c r="M23" i="21"/>
  <c r="N21" i="21"/>
  <c r="M21" i="21"/>
  <c r="N20" i="21"/>
  <c r="M20" i="21"/>
  <c r="N19" i="21"/>
  <c r="M19" i="21"/>
  <c r="N18" i="21"/>
  <c r="M18" i="21"/>
  <c r="N17" i="21"/>
  <c r="N16" i="21"/>
  <c r="N15" i="21"/>
  <c r="M14" i="21"/>
  <c r="N13" i="21"/>
  <c r="M12" i="21"/>
  <c r="M11" i="21"/>
  <c r="N10" i="21"/>
  <c r="M10" i="21"/>
  <c r="N9" i="21"/>
  <c r="M9" i="21"/>
  <c r="N8" i="21"/>
  <c r="M8" i="21"/>
  <c r="N7" i="21"/>
  <c r="M7" i="21"/>
  <c r="N6" i="21"/>
  <c r="M6" i="21"/>
  <c r="N5" i="21"/>
  <c r="M5" i="21"/>
  <c r="N4" i="21"/>
  <c r="M4" i="21"/>
  <c r="N3" i="21"/>
  <c r="M3" i="21"/>
  <c r="N2" i="21"/>
  <c r="M2" i="21"/>
  <c r="Q85" i="5"/>
  <c r="Q84" i="5"/>
  <c r="Q83" i="5"/>
  <c r="Q82" i="5"/>
  <c r="Q81" i="5"/>
  <c r="Q78" i="5"/>
  <c r="Q77" i="5"/>
  <c r="Q76" i="5"/>
  <c r="Q75" i="5"/>
  <c r="Q74" i="5"/>
  <c r="Q104" i="5"/>
  <c r="Q105" i="5"/>
  <c r="Q99" i="5"/>
  <c r="Q98" i="5"/>
  <c r="Q14" i="5"/>
  <c r="H77" i="5" l="1"/>
  <c r="I77" i="5"/>
  <c r="H99" i="5"/>
  <c r="I99" i="5"/>
  <c r="H81" i="5"/>
  <c r="I81" i="5"/>
  <c r="H105" i="5"/>
  <c r="I105" i="5"/>
  <c r="H82" i="5"/>
  <c r="I82" i="5"/>
  <c r="H83" i="5"/>
  <c r="I83" i="5"/>
  <c r="H78" i="5"/>
  <c r="I78" i="5"/>
  <c r="H74" i="5"/>
  <c r="I74" i="5"/>
  <c r="H84" i="5"/>
  <c r="I84" i="5"/>
  <c r="H98" i="5"/>
  <c r="I98" i="5"/>
  <c r="H75" i="5"/>
  <c r="I75" i="5"/>
  <c r="H85" i="5"/>
  <c r="I85" i="5"/>
  <c r="H104" i="5"/>
  <c r="I104" i="5"/>
  <c r="H76" i="5"/>
  <c r="I76" i="5"/>
  <c r="H14" i="5"/>
  <c r="I14" i="5"/>
  <c r="G98" i="5"/>
  <c r="O105" i="5"/>
  <c r="G105" i="5"/>
  <c r="P76" i="5"/>
  <c r="G76" i="5"/>
  <c r="P82" i="5"/>
  <c r="G82" i="5"/>
  <c r="G14" i="5"/>
  <c r="O104" i="5"/>
  <c r="G104" i="5"/>
  <c r="P77" i="5"/>
  <c r="G77" i="5"/>
  <c r="P83" i="5"/>
  <c r="G83" i="5"/>
  <c r="P74" i="5"/>
  <c r="G74" i="5"/>
  <c r="P78" i="5"/>
  <c r="G78" i="5"/>
  <c r="P84" i="5"/>
  <c r="G84" i="5"/>
  <c r="O99" i="5"/>
  <c r="G99" i="5"/>
  <c r="P75" i="5"/>
  <c r="G75" i="5"/>
  <c r="L81" i="5"/>
  <c r="G81" i="5"/>
  <c r="P85" i="5"/>
  <c r="G85" i="5"/>
  <c r="P14" i="5"/>
  <c r="O78" i="5"/>
  <c r="O74" i="5"/>
  <c r="O84" i="5"/>
  <c r="M98" i="5"/>
  <c r="O98" i="5"/>
  <c r="L98" i="5"/>
  <c r="N98" i="5"/>
  <c r="P98" i="5"/>
  <c r="J98" i="5"/>
  <c r="K98" i="5"/>
  <c r="F78" i="5"/>
  <c r="F83" i="5"/>
  <c r="F77" i="5"/>
  <c r="F76" i="5"/>
  <c r="F85" i="5"/>
  <c r="F84" i="5"/>
  <c r="F82" i="5"/>
  <c r="O14" i="5"/>
  <c r="O75" i="5"/>
  <c r="O81" i="5"/>
  <c r="O85" i="5"/>
  <c r="O76" i="5"/>
  <c r="O82" i="5"/>
  <c r="O77" i="5"/>
  <c r="O83" i="5"/>
  <c r="L85" i="5"/>
  <c r="L84" i="5"/>
  <c r="L75" i="5"/>
  <c r="L78" i="5"/>
  <c r="L82" i="5"/>
  <c r="L83" i="5"/>
  <c r="M75" i="5"/>
  <c r="M76" i="5"/>
  <c r="M81" i="5"/>
  <c r="M82" i="5"/>
  <c r="M84" i="5"/>
  <c r="J74" i="5"/>
  <c r="N74" i="5"/>
  <c r="J75" i="5"/>
  <c r="N75" i="5"/>
  <c r="J76" i="5"/>
  <c r="N76" i="5"/>
  <c r="J77" i="5"/>
  <c r="N77" i="5"/>
  <c r="J78" i="5"/>
  <c r="N78" i="5"/>
  <c r="J81" i="5"/>
  <c r="N81" i="5"/>
  <c r="J82" i="5"/>
  <c r="N82" i="5"/>
  <c r="J83" i="5"/>
  <c r="N83" i="5"/>
  <c r="J84" i="5"/>
  <c r="N84" i="5"/>
  <c r="J85" i="5"/>
  <c r="N85" i="5"/>
  <c r="L74" i="5"/>
  <c r="L76" i="5"/>
  <c r="L77" i="5"/>
  <c r="M74" i="5"/>
  <c r="M77" i="5"/>
  <c r="M78" i="5"/>
  <c r="M83" i="5"/>
  <c r="M85" i="5"/>
  <c r="K74" i="5"/>
  <c r="K75" i="5"/>
  <c r="K76" i="5"/>
  <c r="K77" i="5"/>
  <c r="K78" i="5"/>
  <c r="K81" i="5"/>
  <c r="P81" i="5"/>
  <c r="K82" i="5"/>
  <c r="K83" i="5"/>
  <c r="K84" i="5"/>
  <c r="K85" i="5"/>
  <c r="J14" i="5"/>
  <c r="K14" i="5"/>
  <c r="L14" i="5"/>
  <c r="M14" i="5"/>
  <c r="N14" i="5"/>
  <c r="Q33" i="5"/>
  <c r="H33" i="5" l="1"/>
  <c r="I33" i="5"/>
  <c r="O33" i="5"/>
  <c r="G33" i="5"/>
  <c r="F33" i="5"/>
  <c r="E84" i="5"/>
  <c r="E78" i="5"/>
  <c r="E82" i="5"/>
  <c r="E76" i="5"/>
  <c r="E85" i="5"/>
  <c r="E83" i="5"/>
  <c r="E77" i="5"/>
  <c r="Q20" i="5"/>
  <c r="H20" i="5" l="1"/>
  <c r="I20" i="5"/>
  <c r="G20" i="5"/>
  <c r="P20" i="5"/>
  <c r="O20" i="5"/>
  <c r="Q89" i="5"/>
  <c r="H89" i="5" l="1"/>
  <c r="I89" i="5"/>
  <c r="G89" i="5"/>
  <c r="O89" i="5"/>
  <c r="P89" i="5"/>
  <c r="N89" i="5"/>
  <c r="M89" i="5"/>
  <c r="K89" i="5"/>
  <c r="L89" i="5"/>
  <c r="J89" i="5"/>
  <c r="Q8" i="5"/>
  <c r="Q69" i="5"/>
  <c r="Q27" i="5"/>
  <c r="Q9" i="5"/>
  <c r="Q11" i="5"/>
  <c r="AA4" i="21"/>
  <c r="AA5" i="21"/>
  <c r="AA6" i="21"/>
  <c r="AA12" i="21"/>
  <c r="AA7" i="21"/>
  <c r="AA8" i="21"/>
  <c r="AA9" i="21"/>
  <c r="AA10" i="21"/>
  <c r="AA11" i="21"/>
  <c r="AA13" i="21"/>
  <c r="AA14" i="21"/>
  <c r="AA16" i="21"/>
  <c r="AA15" i="21"/>
  <c r="AA19" i="21"/>
  <c r="AA17" i="21"/>
  <c r="AA18" i="21"/>
  <c r="AA20" i="21"/>
  <c r="AA21" i="21"/>
  <c r="AA22" i="21"/>
  <c r="AA23" i="21"/>
  <c r="AA24" i="21"/>
  <c r="AA3" i="21"/>
  <c r="AA2" i="21"/>
  <c r="Z4" i="21"/>
  <c r="Z5" i="21"/>
  <c r="Z6" i="21"/>
  <c r="Z12" i="21"/>
  <c r="Z7" i="21"/>
  <c r="Z8" i="21"/>
  <c r="Z9" i="21"/>
  <c r="Z10" i="21"/>
  <c r="Z11" i="21"/>
  <c r="Z13" i="21"/>
  <c r="Z14" i="21"/>
  <c r="Z16" i="21"/>
  <c r="Z15" i="21"/>
  <c r="Z19" i="21"/>
  <c r="Z17" i="21"/>
  <c r="Z18" i="21"/>
  <c r="Z20" i="21"/>
  <c r="Z21" i="21"/>
  <c r="Z22" i="21"/>
  <c r="Z23" i="21"/>
  <c r="Z24" i="21"/>
  <c r="Z3" i="21"/>
  <c r="Z2" i="21"/>
  <c r="H69" i="5" l="1"/>
  <c r="I69" i="5"/>
  <c r="H8" i="5"/>
  <c r="I8" i="5"/>
  <c r="H9" i="5"/>
  <c r="I9" i="5"/>
  <c r="H11" i="5"/>
  <c r="I11" i="5"/>
  <c r="H27" i="5"/>
  <c r="I27" i="5"/>
  <c r="G69" i="5"/>
  <c r="G27" i="5"/>
  <c r="G11" i="5"/>
  <c r="G8" i="5"/>
  <c r="G9" i="5"/>
  <c r="AC4" i="21"/>
  <c r="AC12" i="21"/>
  <c r="AC20" i="21"/>
  <c r="AC13" i="21"/>
  <c r="AC5" i="21"/>
  <c r="AC6" i="21"/>
  <c r="AC14" i="21"/>
  <c r="AC22" i="21"/>
  <c r="AC3" i="21"/>
  <c r="AC21" i="21"/>
  <c r="AC7" i="21"/>
  <c r="AC15" i="21"/>
  <c r="AC23" i="21"/>
  <c r="AC17" i="21"/>
  <c r="AC8" i="21"/>
  <c r="AC16" i="21"/>
  <c r="AC24" i="21"/>
  <c r="AC19" i="21"/>
  <c r="AC9" i="21"/>
  <c r="AC10" i="21"/>
  <c r="AC18" i="21"/>
  <c r="AC2" i="21"/>
  <c r="AC11" i="21"/>
  <c r="P69" i="5"/>
  <c r="O69" i="5"/>
  <c r="P9" i="5"/>
  <c r="O9" i="5"/>
  <c r="P27" i="5"/>
  <c r="O27" i="5"/>
  <c r="P11" i="5"/>
  <c r="O11" i="5"/>
  <c r="P8" i="5"/>
  <c r="O8" i="5"/>
  <c r="M69" i="5"/>
  <c r="N69" i="5"/>
  <c r="M8" i="5"/>
  <c r="N8" i="5"/>
  <c r="K69" i="5"/>
  <c r="L69" i="5"/>
  <c r="K8" i="5"/>
  <c r="L8" i="5"/>
  <c r="J69" i="5"/>
  <c r="J8" i="5"/>
  <c r="Q7" i="5"/>
  <c r="H7" i="5" l="1"/>
  <c r="I7" i="5"/>
  <c r="G7" i="5"/>
  <c r="P7" i="5"/>
  <c r="O7" i="5"/>
  <c r="L7" i="5"/>
  <c r="K7" i="5"/>
  <c r="M7" i="5"/>
  <c r="N7" i="5"/>
  <c r="J7" i="5"/>
  <c r="H4" i="21"/>
  <c r="J4" i="21"/>
  <c r="L4" i="21"/>
  <c r="Q4" i="21"/>
  <c r="H5" i="21"/>
  <c r="K5" i="21"/>
  <c r="L5" i="21"/>
  <c r="Q5" i="21"/>
  <c r="H6" i="21"/>
  <c r="J6" i="21"/>
  <c r="L6" i="21"/>
  <c r="Q6" i="21"/>
  <c r="H12" i="21"/>
  <c r="J12" i="21"/>
  <c r="K12" i="21"/>
  <c r="Q12" i="21"/>
  <c r="H7" i="21"/>
  <c r="I7" i="21"/>
  <c r="J7" i="21"/>
  <c r="Q7" i="21"/>
  <c r="H8" i="21"/>
  <c r="I8" i="21"/>
  <c r="J8" i="21"/>
  <c r="Q8" i="21"/>
  <c r="H9" i="21"/>
  <c r="I9" i="21"/>
  <c r="J9" i="21"/>
  <c r="Q9" i="21"/>
  <c r="H10" i="21"/>
  <c r="I10" i="21"/>
  <c r="J10" i="21"/>
  <c r="Q10" i="21"/>
  <c r="H11" i="21"/>
  <c r="I11" i="21"/>
  <c r="L11" i="21"/>
  <c r="Q11" i="21"/>
  <c r="H13" i="21"/>
  <c r="I13" i="21"/>
  <c r="J13" i="21"/>
  <c r="H14" i="21"/>
  <c r="I14" i="21"/>
  <c r="J14" i="21"/>
  <c r="K14" i="21"/>
  <c r="L14" i="21"/>
  <c r="H16" i="21"/>
  <c r="I16" i="21"/>
  <c r="J16" i="21"/>
  <c r="K16" i="21"/>
  <c r="L16" i="21"/>
  <c r="H15" i="21"/>
  <c r="I15" i="21"/>
  <c r="J15" i="21"/>
  <c r="K15" i="21"/>
  <c r="L15" i="21"/>
  <c r="H19" i="21"/>
  <c r="I19" i="21"/>
  <c r="J19" i="21"/>
  <c r="Q19" i="21"/>
  <c r="H17" i="21"/>
  <c r="I17" i="21"/>
  <c r="J17" i="21"/>
  <c r="K17" i="21"/>
  <c r="L17" i="21"/>
  <c r="Q17" i="21"/>
  <c r="H18" i="21"/>
  <c r="I18" i="21"/>
  <c r="J18" i="21"/>
  <c r="K18" i="21"/>
  <c r="H20" i="21"/>
  <c r="I20" i="21"/>
  <c r="J20" i="21"/>
  <c r="K20" i="21"/>
  <c r="L20" i="21"/>
  <c r="Q20" i="21"/>
  <c r="H21" i="21"/>
  <c r="I21" i="21"/>
  <c r="J21" i="21"/>
  <c r="K21" i="21"/>
  <c r="L21" i="21"/>
  <c r="Q21" i="21"/>
  <c r="H22" i="21"/>
  <c r="I22" i="21"/>
  <c r="J22" i="21"/>
  <c r="K22" i="21"/>
  <c r="L22" i="21"/>
  <c r="Q22" i="21"/>
  <c r="H23" i="21"/>
  <c r="I23" i="21"/>
  <c r="J23" i="21"/>
  <c r="K23" i="21"/>
  <c r="Q23" i="21"/>
  <c r="H24" i="21"/>
  <c r="I24" i="21"/>
  <c r="K24" i="21"/>
  <c r="L24" i="21"/>
  <c r="Q24" i="21"/>
  <c r="I3" i="21"/>
  <c r="K3" i="21"/>
  <c r="L3" i="21"/>
  <c r="Q3" i="21"/>
  <c r="O3" i="21"/>
  <c r="P3" i="21"/>
  <c r="S3" i="21"/>
  <c r="T3" i="21"/>
  <c r="O4" i="21"/>
  <c r="P4" i="21"/>
  <c r="S4" i="21"/>
  <c r="T4" i="21"/>
  <c r="O5" i="21"/>
  <c r="P5" i="21"/>
  <c r="S5" i="21"/>
  <c r="T5" i="21"/>
  <c r="O6" i="21"/>
  <c r="P6" i="21"/>
  <c r="S6" i="21"/>
  <c r="T6" i="21"/>
  <c r="O12" i="21"/>
  <c r="P12" i="21"/>
  <c r="S12" i="21"/>
  <c r="T12" i="21"/>
  <c r="O7" i="21"/>
  <c r="P7" i="21"/>
  <c r="S7" i="21"/>
  <c r="T7" i="21"/>
  <c r="O8" i="21"/>
  <c r="P8" i="21"/>
  <c r="S8" i="21"/>
  <c r="T8" i="21"/>
  <c r="O9" i="21"/>
  <c r="P9" i="21"/>
  <c r="S9" i="21"/>
  <c r="T9" i="21"/>
  <c r="O10" i="21"/>
  <c r="P10" i="21"/>
  <c r="S10" i="21"/>
  <c r="T10" i="21"/>
  <c r="O11" i="21"/>
  <c r="P11" i="21"/>
  <c r="S11" i="21"/>
  <c r="T11" i="21"/>
  <c r="O13" i="21"/>
  <c r="P13" i="21"/>
  <c r="S13" i="21"/>
  <c r="T13" i="21"/>
  <c r="O14" i="21"/>
  <c r="S14" i="21"/>
  <c r="T14" i="21"/>
  <c r="O16" i="21"/>
  <c r="P16" i="21"/>
  <c r="T16" i="21"/>
  <c r="O15" i="21"/>
  <c r="P15" i="21"/>
  <c r="S15" i="21"/>
  <c r="T15" i="21"/>
  <c r="O19" i="21"/>
  <c r="P19" i="21"/>
  <c r="S19" i="21"/>
  <c r="T19" i="21"/>
  <c r="O17" i="21"/>
  <c r="P17" i="21"/>
  <c r="S17" i="21"/>
  <c r="T17" i="21"/>
  <c r="O18" i="21"/>
  <c r="P18" i="21"/>
  <c r="S18" i="21"/>
  <c r="T18" i="21"/>
  <c r="O20" i="21"/>
  <c r="S20" i="21"/>
  <c r="T20" i="21"/>
  <c r="O21" i="21"/>
  <c r="P21" i="21"/>
  <c r="T21" i="21"/>
  <c r="O22" i="21"/>
  <c r="P22" i="21"/>
  <c r="T22" i="21"/>
  <c r="O23" i="21"/>
  <c r="P23" i="21"/>
  <c r="S23" i="21"/>
  <c r="O24" i="21"/>
  <c r="P24" i="21"/>
  <c r="T24" i="21"/>
  <c r="R4" i="21"/>
  <c r="R5" i="21"/>
  <c r="R6" i="21"/>
  <c r="R12" i="21"/>
  <c r="R7" i="21"/>
  <c r="R8" i="21"/>
  <c r="R9" i="21"/>
  <c r="R10" i="21"/>
  <c r="R11" i="21"/>
  <c r="R14" i="21"/>
  <c r="R16" i="21"/>
  <c r="R15" i="21"/>
  <c r="R19" i="21"/>
  <c r="R18" i="21"/>
  <c r="R20" i="21"/>
  <c r="R22" i="21"/>
  <c r="R23" i="21"/>
  <c r="R24" i="21"/>
  <c r="Q94" i="5"/>
  <c r="Q91" i="5"/>
  <c r="Q90" i="5"/>
  <c r="AB20" i="21"/>
  <c r="AB22" i="21"/>
  <c r="AB23" i="21"/>
  <c r="Q17" i="5"/>
  <c r="H2" i="21"/>
  <c r="K2" i="21"/>
  <c r="L2" i="21"/>
  <c r="Q2" i="21"/>
  <c r="R2" i="21"/>
  <c r="O2" i="21"/>
  <c r="P2" i="21"/>
  <c r="S2" i="21"/>
  <c r="T2" i="21"/>
  <c r="R3" i="21"/>
  <c r="Q4" i="5"/>
  <c r="Q6" i="5"/>
  <c r="Q24" i="5"/>
  <c r="Q10" i="5"/>
  <c r="Q3" i="5"/>
  <c r="Q34" i="5"/>
  <c r="Q32" i="5"/>
  <c r="Q35" i="5"/>
  <c r="Q36" i="5"/>
  <c r="Q39" i="5"/>
  <c r="Q42" i="5"/>
  <c r="Q40" i="5"/>
  <c r="Q41" i="5"/>
  <c r="Q43" i="5"/>
  <c r="Q46" i="5"/>
  <c r="Q47" i="5"/>
  <c r="Q48" i="5"/>
  <c r="Q49" i="5"/>
  <c r="Q50" i="5"/>
  <c r="Q53" i="5"/>
  <c r="Q54" i="5"/>
  <c r="Q55" i="5"/>
  <c r="Q56" i="5"/>
  <c r="Q57" i="5"/>
  <c r="Q61" i="5"/>
  <c r="Q60" i="5"/>
  <c r="Q62" i="5"/>
  <c r="Q63" i="5"/>
  <c r="Q64" i="5"/>
  <c r="Q68" i="5"/>
  <c r="Q67" i="5"/>
  <c r="Q70" i="5"/>
  <c r="Q71" i="5"/>
  <c r="Q88" i="5"/>
  <c r="Q97" i="5"/>
  <c r="Q100" i="5"/>
  <c r="P99" i="5"/>
  <c r="Q101" i="5"/>
  <c r="Q106" i="5"/>
  <c r="Q107" i="5"/>
  <c r="Q108" i="5"/>
  <c r="Q113" i="5"/>
  <c r="I113" i="5" s="1"/>
  <c r="Q111" i="5"/>
  <c r="I111" i="5" s="1"/>
  <c r="Q112" i="5"/>
  <c r="I112" i="5" s="1"/>
  <c r="Q115" i="5"/>
  <c r="I115" i="5" s="1"/>
  <c r="Q114" i="5"/>
  <c r="I114" i="5" s="1"/>
  <c r="Q118" i="5"/>
  <c r="I118" i="5" s="1"/>
  <c r="Q119" i="5"/>
  <c r="I119" i="5" s="1"/>
  <c r="Q120" i="5"/>
  <c r="I120" i="5" s="1"/>
  <c r="Q121" i="5"/>
  <c r="I121" i="5" s="1"/>
  <c r="Q122" i="5"/>
  <c r="I122" i="5" s="1"/>
  <c r="H101" i="5" l="1"/>
  <c r="I101" i="5"/>
  <c r="H34" i="5"/>
  <c r="I34" i="5"/>
  <c r="H100" i="5"/>
  <c r="I100" i="5"/>
  <c r="H63" i="5"/>
  <c r="I63" i="5"/>
  <c r="H53" i="5"/>
  <c r="I53" i="5"/>
  <c r="H40" i="5"/>
  <c r="I40" i="5"/>
  <c r="H43" i="5"/>
  <c r="I43" i="5"/>
  <c r="H41" i="5"/>
  <c r="I41" i="5"/>
  <c r="H97" i="5"/>
  <c r="I97" i="5"/>
  <c r="H62" i="5"/>
  <c r="I62" i="5"/>
  <c r="H50" i="5"/>
  <c r="I50" i="5"/>
  <c r="H42" i="5"/>
  <c r="I42" i="5"/>
  <c r="H55" i="5"/>
  <c r="I55" i="5"/>
  <c r="H88" i="5"/>
  <c r="I88" i="5"/>
  <c r="H60" i="5"/>
  <c r="I60" i="5"/>
  <c r="H49" i="5"/>
  <c r="I49" i="5"/>
  <c r="H39" i="5"/>
  <c r="I39" i="5"/>
  <c r="H90" i="5"/>
  <c r="I90" i="5"/>
  <c r="H54" i="5"/>
  <c r="I54" i="5"/>
  <c r="H108" i="5"/>
  <c r="I108" i="5"/>
  <c r="H71" i="5"/>
  <c r="I71" i="5"/>
  <c r="H61" i="5"/>
  <c r="I61" i="5"/>
  <c r="H48" i="5"/>
  <c r="I48" i="5"/>
  <c r="H36" i="5"/>
  <c r="I36" i="5"/>
  <c r="H91" i="5"/>
  <c r="I91" i="5"/>
  <c r="H68" i="5"/>
  <c r="I68" i="5"/>
  <c r="H64" i="5"/>
  <c r="I64" i="5"/>
  <c r="H107" i="5"/>
  <c r="I107" i="5"/>
  <c r="H70" i="5"/>
  <c r="I70" i="5"/>
  <c r="H57" i="5"/>
  <c r="I57" i="5"/>
  <c r="H47" i="5"/>
  <c r="I47" i="5"/>
  <c r="H35" i="5"/>
  <c r="I35" i="5"/>
  <c r="H94" i="5"/>
  <c r="I94" i="5"/>
  <c r="H106" i="5"/>
  <c r="I106" i="5"/>
  <c r="H67" i="5"/>
  <c r="H56" i="5"/>
  <c r="I56" i="5"/>
  <c r="H46" i="5"/>
  <c r="I46" i="5"/>
  <c r="H32" i="5"/>
  <c r="I32" i="5"/>
  <c r="H17" i="5"/>
  <c r="I17" i="5"/>
  <c r="H3" i="5"/>
  <c r="I3" i="5"/>
  <c r="H10" i="5"/>
  <c r="I10" i="5"/>
  <c r="H24" i="5"/>
  <c r="I24" i="5"/>
  <c r="H6" i="5"/>
  <c r="I6" i="5"/>
  <c r="H4" i="5"/>
  <c r="I4" i="5"/>
  <c r="G121" i="5"/>
  <c r="H121" i="5"/>
  <c r="G55" i="5"/>
  <c r="G39" i="5"/>
  <c r="G34" i="5"/>
  <c r="G90" i="5"/>
  <c r="G118" i="5"/>
  <c r="H118" i="5"/>
  <c r="G113" i="5"/>
  <c r="H113" i="5"/>
  <c r="G108" i="5"/>
  <c r="G54" i="5"/>
  <c r="G36" i="5"/>
  <c r="G91" i="5"/>
  <c r="G122" i="5"/>
  <c r="H122" i="5"/>
  <c r="G114" i="5"/>
  <c r="H114" i="5"/>
  <c r="G120" i="5"/>
  <c r="H120" i="5"/>
  <c r="G115" i="5"/>
  <c r="H115" i="5"/>
  <c r="G119" i="5"/>
  <c r="H119" i="5"/>
  <c r="G112" i="5"/>
  <c r="H112" i="5"/>
  <c r="G107" i="5"/>
  <c r="G100" i="5"/>
  <c r="G70" i="5"/>
  <c r="G57" i="5"/>
  <c r="G53" i="5"/>
  <c r="G40" i="5"/>
  <c r="G35" i="5"/>
  <c r="G94" i="5"/>
  <c r="G111" i="5"/>
  <c r="H111" i="5"/>
  <c r="G97" i="5"/>
  <c r="G67" i="5"/>
  <c r="G56" i="5"/>
  <c r="G32" i="5"/>
  <c r="F60" i="5"/>
  <c r="G60" i="5"/>
  <c r="F71" i="5"/>
  <c r="G71" i="5"/>
  <c r="F64" i="5"/>
  <c r="G64" i="5"/>
  <c r="F61" i="5"/>
  <c r="G61" i="5"/>
  <c r="F48" i="5"/>
  <c r="G48" i="5"/>
  <c r="F41" i="5"/>
  <c r="G41" i="5"/>
  <c r="G3" i="5"/>
  <c r="G4" i="5"/>
  <c r="F49" i="5"/>
  <c r="G49" i="5"/>
  <c r="F43" i="5"/>
  <c r="G43" i="5"/>
  <c r="G6" i="5"/>
  <c r="G17" i="5"/>
  <c r="F63" i="5"/>
  <c r="G63" i="5"/>
  <c r="F47" i="5"/>
  <c r="G47" i="5"/>
  <c r="G10" i="5"/>
  <c r="F101" i="5"/>
  <c r="G101" i="5"/>
  <c r="O68" i="5"/>
  <c r="G68" i="5"/>
  <c r="F106" i="5"/>
  <c r="G106" i="5"/>
  <c r="F62" i="5"/>
  <c r="G62" i="5"/>
  <c r="F50" i="5"/>
  <c r="G50" i="5"/>
  <c r="F46" i="5"/>
  <c r="G46" i="5"/>
  <c r="F42" i="5"/>
  <c r="G42" i="5"/>
  <c r="G24" i="5"/>
  <c r="O88" i="5"/>
  <c r="G88" i="5"/>
  <c r="O3" i="5"/>
  <c r="O10" i="5"/>
  <c r="O24" i="5"/>
  <c r="O6" i="5"/>
  <c r="O4" i="5"/>
  <c r="O119" i="5"/>
  <c r="F119" i="5"/>
  <c r="O112" i="5"/>
  <c r="F112" i="5"/>
  <c r="O107" i="5"/>
  <c r="F107" i="5"/>
  <c r="F100" i="5"/>
  <c r="J100" i="5"/>
  <c r="N100" i="5"/>
  <c r="P100" i="5"/>
  <c r="K100" i="5"/>
  <c r="O100" i="5"/>
  <c r="L100" i="5"/>
  <c r="M100" i="5"/>
  <c r="O70" i="5"/>
  <c r="F70" i="5"/>
  <c r="O57" i="5"/>
  <c r="F57" i="5"/>
  <c r="O53" i="5"/>
  <c r="F53" i="5"/>
  <c r="O35" i="5"/>
  <c r="F35" i="5"/>
  <c r="O91" i="5"/>
  <c r="F91" i="5"/>
  <c r="O122" i="5"/>
  <c r="F122" i="5"/>
  <c r="O56" i="5"/>
  <c r="F56" i="5"/>
  <c r="O32" i="5"/>
  <c r="O121" i="5"/>
  <c r="F121" i="5"/>
  <c r="O114" i="5"/>
  <c r="F114" i="5"/>
  <c r="O113" i="5"/>
  <c r="F113" i="5"/>
  <c r="O55" i="5"/>
  <c r="F55" i="5"/>
  <c r="O34" i="5"/>
  <c r="F34" i="5"/>
  <c r="O120" i="5"/>
  <c r="F120" i="5"/>
  <c r="O115" i="5"/>
  <c r="F115" i="5"/>
  <c r="O108" i="5"/>
  <c r="F108" i="5"/>
  <c r="O54" i="5"/>
  <c r="F54" i="5"/>
  <c r="O36" i="5"/>
  <c r="F36" i="5"/>
  <c r="J111" i="5"/>
  <c r="K111" i="5"/>
  <c r="L111" i="5"/>
  <c r="O111" i="5"/>
  <c r="P111" i="5"/>
  <c r="M111" i="5"/>
  <c r="N111" i="5"/>
  <c r="O118" i="5"/>
  <c r="L17" i="5"/>
  <c r="M17" i="5"/>
  <c r="J17" i="5"/>
  <c r="K17" i="5"/>
  <c r="N17" i="5"/>
  <c r="O17" i="5"/>
  <c r="P17" i="5"/>
  <c r="O94" i="5"/>
  <c r="O90" i="5"/>
  <c r="P71" i="5"/>
  <c r="O71" i="5"/>
  <c r="P61" i="5"/>
  <c r="O61" i="5"/>
  <c r="P48" i="5"/>
  <c r="O48" i="5"/>
  <c r="P97" i="5"/>
  <c r="O97" i="5"/>
  <c r="P63" i="5"/>
  <c r="O63" i="5"/>
  <c r="P47" i="5"/>
  <c r="O47" i="5"/>
  <c r="P101" i="5"/>
  <c r="O101" i="5"/>
  <c r="P62" i="5"/>
  <c r="O62" i="5"/>
  <c r="P50" i="5"/>
  <c r="O50" i="5"/>
  <c r="P46" i="5"/>
  <c r="O46" i="5"/>
  <c r="P42" i="5"/>
  <c r="O42" i="5"/>
  <c r="P64" i="5"/>
  <c r="O64" i="5"/>
  <c r="P41" i="5"/>
  <c r="O41" i="5"/>
  <c r="P106" i="5"/>
  <c r="O106" i="5"/>
  <c r="P40" i="5"/>
  <c r="O40" i="5"/>
  <c r="P60" i="5"/>
  <c r="O60" i="5"/>
  <c r="P49" i="5"/>
  <c r="O49" i="5"/>
  <c r="P43" i="5"/>
  <c r="O43" i="5"/>
  <c r="P39" i="5"/>
  <c r="O39" i="5"/>
  <c r="M105" i="5"/>
  <c r="L105" i="5"/>
  <c r="J105" i="5"/>
  <c r="N105" i="5"/>
  <c r="K105" i="5"/>
  <c r="P105" i="5"/>
  <c r="M104" i="5"/>
  <c r="K104" i="5"/>
  <c r="P104" i="5"/>
  <c r="J104" i="5"/>
  <c r="N104" i="5"/>
  <c r="L104" i="5"/>
  <c r="U22" i="21"/>
  <c r="AD22" i="21"/>
  <c r="U20" i="21"/>
  <c r="AD20" i="21"/>
  <c r="P114" i="5"/>
  <c r="N114" i="5"/>
  <c r="M114" i="5"/>
  <c r="L114" i="5"/>
  <c r="K56" i="5"/>
  <c r="P56" i="5"/>
  <c r="N56" i="5"/>
  <c r="M56" i="5"/>
  <c r="L56" i="5"/>
  <c r="N68" i="5"/>
  <c r="P68" i="5"/>
  <c r="K54" i="5"/>
  <c r="P54" i="5"/>
  <c r="N54" i="5"/>
  <c r="M54" i="5"/>
  <c r="L54" i="5"/>
  <c r="N32" i="5"/>
  <c r="P32" i="5"/>
  <c r="M32" i="5"/>
  <c r="L32" i="5"/>
  <c r="K53" i="5"/>
  <c r="N53" i="5"/>
  <c r="P53" i="5"/>
  <c r="M53" i="5"/>
  <c r="L53" i="5"/>
  <c r="N34" i="5"/>
  <c r="P34" i="5"/>
  <c r="L34" i="5"/>
  <c r="M34" i="5"/>
  <c r="K55" i="5"/>
  <c r="P55" i="5"/>
  <c r="N55" i="5"/>
  <c r="M55" i="5"/>
  <c r="L55" i="5"/>
  <c r="N35" i="5"/>
  <c r="P35" i="5"/>
  <c r="M35" i="5"/>
  <c r="L35" i="5"/>
  <c r="K115" i="5"/>
  <c r="P115" i="5"/>
  <c r="N115" i="5"/>
  <c r="M115" i="5"/>
  <c r="L115" i="5"/>
  <c r="K122" i="5"/>
  <c r="N122" i="5"/>
  <c r="P122" i="5"/>
  <c r="M122" i="5"/>
  <c r="L122" i="5"/>
  <c r="K112" i="5"/>
  <c r="P112" i="5"/>
  <c r="N112" i="5"/>
  <c r="M112" i="5"/>
  <c r="L112" i="5"/>
  <c r="K121" i="5"/>
  <c r="P121" i="5"/>
  <c r="N121" i="5"/>
  <c r="M121" i="5"/>
  <c r="L121" i="5"/>
  <c r="N113" i="5"/>
  <c r="P113" i="5"/>
  <c r="M113" i="5"/>
  <c r="L113" i="5"/>
  <c r="N120" i="5"/>
  <c r="P120" i="5"/>
  <c r="N108" i="5"/>
  <c r="P108" i="5"/>
  <c r="M108" i="5"/>
  <c r="P118" i="5"/>
  <c r="N118" i="5"/>
  <c r="N36" i="5"/>
  <c r="P36" i="5"/>
  <c r="M36" i="5"/>
  <c r="L36" i="5"/>
  <c r="P119" i="5"/>
  <c r="N119" i="5"/>
  <c r="N107" i="5"/>
  <c r="P107" i="5"/>
  <c r="M107" i="5"/>
  <c r="N70" i="5"/>
  <c r="P70" i="5"/>
  <c r="K57" i="5"/>
  <c r="P57" i="5"/>
  <c r="N57" i="5"/>
  <c r="M57" i="5"/>
  <c r="L57" i="5"/>
  <c r="L90" i="5"/>
  <c r="P90" i="5"/>
  <c r="N90" i="5"/>
  <c r="M90" i="5"/>
  <c r="L91" i="5"/>
  <c r="P91" i="5"/>
  <c r="N91" i="5"/>
  <c r="M91" i="5"/>
  <c r="P88" i="5"/>
  <c r="N88" i="5"/>
  <c r="M88" i="5"/>
  <c r="P94" i="5"/>
  <c r="N94" i="5"/>
  <c r="M94" i="5"/>
  <c r="N20" i="5"/>
  <c r="P6" i="5"/>
  <c r="N9" i="5"/>
  <c r="P3" i="5"/>
  <c r="N24" i="5"/>
  <c r="P24" i="5"/>
  <c r="N27" i="5"/>
  <c r="P10" i="5"/>
  <c r="P4" i="5"/>
  <c r="N106" i="5"/>
  <c r="M106" i="5"/>
  <c r="N101" i="5"/>
  <c r="M101" i="5"/>
  <c r="N99" i="5"/>
  <c r="M99" i="5"/>
  <c r="N97" i="5"/>
  <c r="M97" i="5"/>
  <c r="M71" i="5"/>
  <c r="N71" i="5"/>
  <c r="K64" i="5"/>
  <c r="N64" i="5"/>
  <c r="M64" i="5"/>
  <c r="L64" i="5"/>
  <c r="K63" i="5"/>
  <c r="N63" i="5"/>
  <c r="M63" i="5"/>
  <c r="L63" i="5"/>
  <c r="N62" i="5"/>
  <c r="M62" i="5"/>
  <c r="N60" i="5"/>
  <c r="M60" i="5"/>
  <c r="N61" i="5"/>
  <c r="M61" i="5"/>
  <c r="N50" i="5"/>
  <c r="M50" i="5"/>
  <c r="N49" i="5"/>
  <c r="M49" i="5"/>
  <c r="N48" i="5"/>
  <c r="M48" i="5"/>
  <c r="N47" i="5"/>
  <c r="M47" i="5"/>
  <c r="N46" i="5"/>
  <c r="M46" i="5"/>
  <c r="N41" i="5"/>
  <c r="M41" i="5"/>
  <c r="L41" i="5"/>
  <c r="N40" i="5"/>
  <c r="L40" i="5"/>
  <c r="M40" i="5"/>
  <c r="N42" i="5"/>
  <c r="L42" i="5"/>
  <c r="M42" i="5"/>
  <c r="K39" i="5"/>
  <c r="N39" i="5"/>
  <c r="L39" i="5"/>
  <c r="M39" i="5"/>
  <c r="N43" i="5"/>
  <c r="M43" i="5"/>
  <c r="L43" i="5"/>
  <c r="N10" i="5"/>
  <c r="M20" i="5"/>
  <c r="N6" i="5"/>
  <c r="K6" i="5"/>
  <c r="L6" i="5"/>
  <c r="M6" i="5"/>
  <c r="J6" i="5"/>
  <c r="M9" i="5"/>
  <c r="N3" i="5"/>
  <c r="K3" i="5"/>
  <c r="M3" i="5"/>
  <c r="L3" i="5"/>
  <c r="J3" i="5"/>
  <c r="N4" i="5"/>
  <c r="M4" i="5"/>
  <c r="J4" i="5"/>
  <c r="L4" i="5"/>
  <c r="K4" i="5"/>
  <c r="N11" i="5"/>
  <c r="M11" i="5"/>
  <c r="L11" i="5"/>
  <c r="K11" i="5"/>
  <c r="J11" i="5"/>
  <c r="M10" i="5"/>
  <c r="L10" i="5"/>
  <c r="J10" i="5"/>
  <c r="K10" i="5"/>
  <c r="K120" i="5"/>
  <c r="M120" i="5"/>
  <c r="L120" i="5"/>
  <c r="K119" i="5"/>
  <c r="M119" i="5"/>
  <c r="L119" i="5"/>
  <c r="K118" i="5"/>
  <c r="M118" i="5"/>
  <c r="L118" i="5"/>
  <c r="L70" i="5"/>
  <c r="M70" i="5"/>
  <c r="L68" i="5"/>
  <c r="M68" i="5"/>
  <c r="L24" i="5"/>
  <c r="M24" i="5"/>
  <c r="L27" i="5"/>
  <c r="M27" i="5"/>
  <c r="K108" i="5"/>
  <c r="L108" i="5"/>
  <c r="K106" i="5"/>
  <c r="L106" i="5"/>
  <c r="K107" i="5"/>
  <c r="L107" i="5"/>
  <c r="K97" i="5"/>
  <c r="L97" i="5"/>
  <c r="K101" i="5"/>
  <c r="L101" i="5"/>
  <c r="K99" i="5"/>
  <c r="L99" i="5"/>
  <c r="K94" i="5"/>
  <c r="L94" i="5"/>
  <c r="K88" i="5"/>
  <c r="L88" i="5"/>
  <c r="K71" i="5"/>
  <c r="L71" i="5"/>
  <c r="K60" i="5"/>
  <c r="L60" i="5"/>
  <c r="K61" i="5"/>
  <c r="L61" i="5"/>
  <c r="K62" i="5"/>
  <c r="L62" i="5"/>
  <c r="K49" i="5"/>
  <c r="L49" i="5"/>
  <c r="K47" i="5"/>
  <c r="L47" i="5"/>
  <c r="K48" i="5"/>
  <c r="L48" i="5"/>
  <c r="K50" i="5"/>
  <c r="L50" i="5"/>
  <c r="K46" i="5"/>
  <c r="L46" i="5"/>
  <c r="K20" i="5"/>
  <c r="L20" i="5"/>
  <c r="K9" i="5"/>
  <c r="L9" i="5"/>
  <c r="J41" i="5"/>
  <c r="K41" i="5"/>
  <c r="J36" i="5"/>
  <c r="K36" i="5"/>
  <c r="K42" i="5"/>
  <c r="J42" i="5"/>
  <c r="J68" i="5"/>
  <c r="K68" i="5"/>
  <c r="K43" i="5"/>
  <c r="J43" i="5"/>
  <c r="K40" i="5"/>
  <c r="J40" i="5"/>
  <c r="J35" i="5"/>
  <c r="K35" i="5"/>
  <c r="K32" i="5"/>
  <c r="J32" i="5"/>
  <c r="J70" i="5"/>
  <c r="K70" i="5"/>
  <c r="K34" i="5"/>
  <c r="J34" i="5"/>
  <c r="J114" i="5"/>
  <c r="K114" i="5"/>
  <c r="J113" i="5"/>
  <c r="K113" i="5"/>
  <c r="J91" i="5"/>
  <c r="K91" i="5"/>
  <c r="J90" i="5"/>
  <c r="K90" i="5"/>
  <c r="J55" i="5"/>
  <c r="J107" i="5"/>
  <c r="J118" i="5"/>
  <c r="J56" i="5"/>
  <c r="J46" i="5"/>
  <c r="J106" i="5"/>
  <c r="J54" i="5"/>
  <c r="J101" i="5"/>
  <c r="J63" i="5"/>
  <c r="J53" i="5"/>
  <c r="J24" i="5"/>
  <c r="K24" i="5"/>
  <c r="J99" i="5"/>
  <c r="J62" i="5"/>
  <c r="J50" i="5"/>
  <c r="J122" i="5"/>
  <c r="J121" i="5"/>
  <c r="J60" i="5"/>
  <c r="J49" i="5"/>
  <c r="J64" i="5"/>
  <c r="J120" i="5"/>
  <c r="J108" i="5"/>
  <c r="J97" i="5"/>
  <c r="J61" i="5"/>
  <c r="J48" i="5"/>
  <c r="J119" i="5"/>
  <c r="J57" i="5"/>
  <c r="J47" i="5"/>
  <c r="J27" i="5"/>
  <c r="K27" i="5"/>
  <c r="J39" i="5"/>
  <c r="J71" i="5"/>
  <c r="J88" i="5"/>
  <c r="J94" i="5"/>
  <c r="J112" i="5"/>
  <c r="J115" i="5"/>
  <c r="J9" i="5"/>
  <c r="J20" i="5"/>
  <c r="U23" i="21"/>
  <c r="T23" i="21" s="1"/>
  <c r="T25" i="21" s="1"/>
  <c r="AB17" i="21"/>
  <c r="AB12" i="21"/>
  <c r="AB5" i="21"/>
  <c r="AB21" i="21"/>
  <c r="AB7" i="21"/>
  <c r="AB3" i="21"/>
  <c r="AB18" i="21"/>
  <c r="AB14" i="21"/>
  <c r="AD23" i="21"/>
  <c r="AB8" i="21"/>
  <c r="AB6" i="21"/>
  <c r="AB16" i="21"/>
  <c r="AB19" i="21"/>
  <c r="AB9" i="21"/>
  <c r="AB11" i="21"/>
  <c r="AB24" i="21"/>
  <c r="AB13" i="21"/>
  <c r="AB15" i="21"/>
  <c r="AD15" i="21" s="1"/>
  <c r="AB10" i="21"/>
  <c r="O25" i="21"/>
  <c r="AB2" i="21"/>
  <c r="AD2" i="21" s="1"/>
  <c r="AB4" i="21"/>
  <c r="F32" i="5" l="1"/>
  <c r="E32" i="5" s="1"/>
  <c r="V23" i="21"/>
  <c r="V22" i="21"/>
  <c r="Y22" i="21"/>
  <c r="AE22" i="21" s="1"/>
  <c r="F20" i="5" s="1"/>
  <c r="M22" i="21"/>
  <c r="V20" i="21"/>
  <c r="L23" i="21"/>
  <c r="Y23" i="21"/>
  <c r="AE23" i="21" s="1"/>
  <c r="F5" i="5" s="1"/>
  <c r="E5" i="5" s="1"/>
  <c r="P20" i="21"/>
  <c r="Y20" i="21"/>
  <c r="N22" i="21"/>
  <c r="S22" i="21"/>
  <c r="U4" i="21"/>
  <c r="AD4" i="21"/>
  <c r="U12" i="21"/>
  <c r="F75" i="5" s="1"/>
  <c r="E75" i="5" s="1"/>
  <c r="AD12" i="21"/>
  <c r="AD11" i="21"/>
  <c r="AD6" i="21"/>
  <c r="U9" i="21"/>
  <c r="F90" i="5" s="1"/>
  <c r="AD9" i="21"/>
  <c r="AD13" i="21"/>
  <c r="AD14" i="21"/>
  <c r="U16" i="21"/>
  <c r="AD16" i="21"/>
  <c r="U7" i="21"/>
  <c r="AD7" i="21"/>
  <c r="U10" i="21"/>
  <c r="AD10" i="21"/>
  <c r="U18" i="21"/>
  <c r="AD18" i="21"/>
  <c r="U8" i="21"/>
  <c r="AD8" i="21"/>
  <c r="AD3" i="21"/>
  <c r="AD5" i="21"/>
  <c r="U21" i="21"/>
  <c r="Y21" i="21" s="1"/>
  <c r="AD21" i="21"/>
  <c r="U2" i="21"/>
  <c r="U24" i="21"/>
  <c r="AD24" i="21"/>
  <c r="U19" i="21"/>
  <c r="K19" i="21" s="1"/>
  <c r="AD19" i="21"/>
  <c r="U17" i="21"/>
  <c r="Y17" i="21" s="1"/>
  <c r="AD17" i="21"/>
  <c r="E64" i="5"/>
  <c r="E56" i="5"/>
  <c r="E47" i="5"/>
  <c r="E50" i="5"/>
  <c r="E122" i="5"/>
  <c r="E63" i="5"/>
  <c r="E35" i="5"/>
  <c r="E54" i="5"/>
  <c r="E43" i="5"/>
  <c r="E34" i="5"/>
  <c r="E121" i="5"/>
  <c r="E36" i="5"/>
  <c r="E107" i="5"/>
  <c r="E57" i="5"/>
  <c r="E108" i="5"/>
  <c r="E114" i="5"/>
  <c r="E55" i="5"/>
  <c r="E101" i="5"/>
  <c r="E120" i="5"/>
  <c r="E62" i="5"/>
  <c r="E115" i="5"/>
  <c r="U3" i="21"/>
  <c r="F118" i="5" s="1"/>
  <c r="E119" i="5"/>
  <c r="U14" i="21"/>
  <c r="Y14" i="21" s="1"/>
  <c r="E71" i="5"/>
  <c r="U15" i="21"/>
  <c r="U11" i="21"/>
  <c r="U13" i="21"/>
  <c r="F94" i="5" s="1"/>
  <c r="U6" i="21"/>
  <c r="I6" i="21" s="1"/>
  <c r="U5" i="21"/>
  <c r="J2" i="21"/>
  <c r="V12" i="21" l="1"/>
  <c r="V21" i="21"/>
  <c r="V9" i="21"/>
  <c r="V8" i="21"/>
  <c r="V16" i="21"/>
  <c r="V4" i="21"/>
  <c r="V10" i="21"/>
  <c r="V17" i="21"/>
  <c r="AE17" i="21" s="1"/>
  <c r="Y10" i="21"/>
  <c r="F89" i="5"/>
  <c r="E89" i="5" s="1"/>
  <c r="V18" i="21"/>
  <c r="AE20" i="21"/>
  <c r="V7" i="21"/>
  <c r="AE7" i="21" s="1"/>
  <c r="V6" i="21"/>
  <c r="V24" i="21"/>
  <c r="Y8" i="21"/>
  <c r="AE8" i="21" s="1"/>
  <c r="L8" i="21"/>
  <c r="L7" i="21"/>
  <c r="Y7" i="21"/>
  <c r="K7" i="21"/>
  <c r="V11" i="21"/>
  <c r="Y24" i="21"/>
  <c r="J24" i="21"/>
  <c r="F68" i="5"/>
  <c r="E68" i="5" s="1"/>
  <c r="Y15" i="21"/>
  <c r="I2" i="21"/>
  <c r="Y2" i="21"/>
  <c r="L18" i="21"/>
  <c r="Y18" i="21"/>
  <c r="AE18" i="21" s="1"/>
  <c r="F69" i="5"/>
  <c r="E69" i="5" s="1"/>
  <c r="Y16" i="21"/>
  <c r="S16" i="21"/>
  <c r="F99" i="5"/>
  <c r="E99" i="5" s="1"/>
  <c r="Y6" i="21"/>
  <c r="AE6" i="21" s="1"/>
  <c r="F21" i="5" s="1"/>
  <c r="E21" i="5" s="1"/>
  <c r="V14" i="21"/>
  <c r="AE14" i="21" s="1"/>
  <c r="Y12" i="21"/>
  <c r="AE12" i="21" s="1"/>
  <c r="N12" i="21"/>
  <c r="V15" i="21"/>
  <c r="L19" i="21"/>
  <c r="Y19" i="21"/>
  <c r="V13" i="21"/>
  <c r="V2" i="21"/>
  <c r="AE2" i="21" s="1"/>
  <c r="F111" i="5"/>
  <c r="E111" i="5" s="1"/>
  <c r="Y5" i="21"/>
  <c r="Y13" i="21"/>
  <c r="L13" i="21"/>
  <c r="V5" i="21"/>
  <c r="AE5" i="21" s="1"/>
  <c r="I4" i="21"/>
  <c r="Y4" i="21"/>
  <c r="K4" i="21"/>
  <c r="F104" i="5"/>
  <c r="E104" i="5" s="1"/>
  <c r="Y3" i="21"/>
  <c r="Y11" i="21"/>
  <c r="N11" i="21"/>
  <c r="V19" i="21"/>
  <c r="V3" i="21"/>
  <c r="F98" i="5"/>
  <c r="E98" i="5" s="1"/>
  <c r="Y9" i="21"/>
  <c r="AE9" i="21" s="1"/>
  <c r="S21" i="21"/>
  <c r="F39" i="5"/>
  <c r="E39" i="5" s="1"/>
  <c r="J11" i="21"/>
  <c r="F105" i="5"/>
  <c r="E105" i="5" s="1"/>
  <c r="M17" i="21"/>
  <c r="F81" i="5"/>
  <c r="E81" i="5" s="1"/>
  <c r="K10" i="21"/>
  <c r="F97" i="5"/>
  <c r="E97" i="5" s="1"/>
  <c r="N14" i="21"/>
  <c r="F74" i="5"/>
  <c r="E74" i="5" s="1"/>
  <c r="S24" i="21"/>
  <c r="F40" i="5"/>
  <c r="E40" i="5" s="1"/>
  <c r="M13" i="21"/>
  <c r="F67" i="5"/>
  <c r="E67" i="5" s="1"/>
  <c r="L12" i="21"/>
  <c r="F88" i="5"/>
  <c r="E88" i="5" s="1"/>
  <c r="Q16" i="21"/>
  <c r="M16" i="21"/>
  <c r="E70" i="5"/>
  <c r="M15" i="21"/>
  <c r="E106" i="5"/>
  <c r="K9" i="21"/>
  <c r="K6" i="21"/>
  <c r="R13" i="21"/>
  <c r="Q13" i="21"/>
  <c r="J5" i="21"/>
  <c r="P14" i="21"/>
  <c r="P25" i="21" s="1"/>
  <c r="Q14" i="21"/>
  <c r="L10" i="21"/>
  <c r="H3" i="21"/>
  <c r="H25" i="21" s="1"/>
  <c r="J3" i="21"/>
  <c r="I12" i="21"/>
  <c r="E90" i="5"/>
  <c r="E112" i="5"/>
  <c r="AE21" i="21"/>
  <c r="E94" i="5"/>
  <c r="E91" i="5"/>
  <c r="L9" i="21"/>
  <c r="K8" i="21"/>
  <c r="R21" i="21"/>
  <c r="E61" i="5"/>
  <c r="R17" i="21"/>
  <c r="E60" i="5"/>
  <c r="Q18" i="21"/>
  <c r="I5" i="21"/>
  <c r="Q15" i="21"/>
  <c r="K13" i="21"/>
  <c r="E48" i="5"/>
  <c r="AE11" i="21"/>
  <c r="K11" i="21"/>
  <c r="E49" i="5"/>
  <c r="E46" i="5"/>
  <c r="AE19" i="21"/>
  <c r="E53" i="5"/>
  <c r="E100" i="5"/>
  <c r="E41" i="5"/>
  <c r="E42" i="5"/>
  <c r="U25" i="21"/>
  <c r="E118" i="5"/>
  <c r="F25" i="5" l="1"/>
  <c r="E25" i="5" s="1"/>
  <c r="AE10" i="21"/>
  <c r="AE16" i="21"/>
  <c r="F11" i="5"/>
  <c r="F7" i="5"/>
  <c r="AE15" i="21"/>
  <c r="F3" i="5" s="1"/>
  <c r="E3" i="5" s="1"/>
  <c r="F10" i="5"/>
  <c r="N25" i="21"/>
  <c r="AE4" i="21"/>
  <c r="AE3" i="21"/>
  <c r="F17" i="5" s="1"/>
  <c r="E17" i="5" s="1"/>
  <c r="F24" i="5"/>
  <c r="F4" i="5"/>
  <c r="F14" i="5"/>
  <c r="E14" i="5" s="1"/>
  <c r="F6" i="5"/>
  <c r="AE13" i="21"/>
  <c r="AE24" i="21"/>
  <c r="F8" i="5" s="1"/>
  <c r="M25" i="21"/>
  <c r="J25" i="21"/>
  <c r="I25" i="21"/>
  <c r="L25" i="21"/>
  <c r="R25" i="21"/>
  <c r="K25" i="21"/>
  <c r="Q25" i="21"/>
  <c r="S25" i="21"/>
  <c r="F23" i="5" l="1"/>
  <c r="E23" i="5" s="1"/>
  <c r="F9" i="5"/>
  <c r="F27" i="5"/>
  <c r="E11" i="5"/>
  <c r="E10" i="5"/>
  <c r="E8" i="5"/>
  <c r="E24" i="5"/>
  <c r="E4" i="5" l="1"/>
  <c r="E113" i="5"/>
  <c r="E20" i="5"/>
  <c r="E9" i="5"/>
  <c r="E6" i="5"/>
  <c r="E27" i="5"/>
  <c r="E7" i="5"/>
  <c r="N33" i="5" l="1"/>
  <c r="M33" i="5"/>
  <c r="J33" i="5"/>
  <c r="P33" i="5"/>
  <c r="L33" i="5"/>
  <c r="K33" i="5"/>
  <c r="E3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0000000-0006-0000-0100-000003000000}">
      <text>
        <r>
          <rPr>
            <b/>
            <sz val="9"/>
            <color indexed="81"/>
            <rFont val="Tahoma"/>
            <family val="2"/>
          </rPr>
          <t>rus: The numeric code for the class</t>
        </r>
      </text>
    </comment>
    <comment ref="AB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FB0275DE-D577-4806-A455-30668278940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236DBA73-DAFA-4C14-8258-390136B059EB}">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5D106E96-2A4A-42C6-8F0C-4EC1EA175996}">
      <text>
        <r>
          <rPr>
            <b/>
            <sz val="9"/>
            <color indexed="81"/>
            <rFont val="Tahoma"/>
            <family val="2"/>
          </rPr>
          <t>rus: The numeric code for the class</t>
        </r>
      </text>
    </comment>
    <comment ref="AB1" authorId="0" shapeId="0" xr:uid="{3369F37D-9360-49D0-972D-6A205B04C531}">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A81E4034-3D13-4E50-A61F-B8776709A4C7}">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BC386C00-8A06-4BF6-A433-B377086CE00B}">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B39000B6-C6B9-4597-9044-828803805CD8}">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835DFCF6-FC9E-4187-AB91-A2EAFDE7229F}">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6B7C0B7F-21B8-41B4-B1CD-57B66EBA2C5C}">
      <text>
        <r>
          <rPr>
            <b/>
            <sz val="9"/>
            <color indexed="81"/>
            <rFont val="Tahoma"/>
            <family val="2"/>
          </rPr>
          <t>rus: The numeric code for the class</t>
        </r>
      </text>
    </comment>
    <comment ref="AB1" authorId="0" shapeId="0" xr:uid="{BD32E073-C408-4748-BF28-0108052C6042}">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8A91B18E-1FDE-4980-89E4-D31FD682EC5A}">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6E0D9C52-F560-4D14-B679-C8FD5239A61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C73C31CF-D4BD-4AA5-BAF4-01C9BE592413}">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E98C6A8A-BA08-435F-9906-B184EAC4EEEE}">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C950BC96-4B3A-45A0-BEAC-A4DE61E9FC3A}">
      <text>
        <r>
          <rPr>
            <b/>
            <sz val="9"/>
            <color indexed="81"/>
            <rFont val="Tahoma"/>
            <family val="2"/>
          </rPr>
          <t>rus: The numeric code for the class</t>
        </r>
      </text>
    </comment>
    <comment ref="AB1" authorId="0" shapeId="0" xr:uid="{9309A68C-667A-4BF9-9606-A83166A1F80C}">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43EA65EF-403B-4BCB-8173-EBDE17B00D59}">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52ED34-981A-44FF-A6C8-BB9817C4773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<sst xmlns="http://schemas.openxmlformats.org/spreadsheetml/2006/main" count="812" uniqueCount="286">
  <si>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</si>
  <si>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</si>
  <si>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</si>
  <si>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</si>
  <si>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</si>
  <si>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</si>
  <si>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</si>
  <si>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</si>
  <si>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</si>
  <si>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</si>
  <si>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</si>
  <si>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</si>
  <si>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</si>
  <si>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</si>
  <si>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</si>
  <si>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</si>
  <si>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</si>
  <si>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</si>
  <si>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</si>
  <si>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</si>
  <si>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</si>
  <si>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</si>
  <si>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</si>
  <si>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</si>
  <si>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</si>
  <si>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</si>
  <si>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</si>
  <si>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</si>
  <si>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</si>
  <si>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</si>
  <si>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</si>
  <si>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</si>
  <si>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</si>
  <si>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</si>
  <si>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</si>
  <si>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</si>
  <si>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</si>
  <si>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</si>
  <si>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</si>
  <si>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</si>
  <si>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</si>
  <si>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</si>
  <si>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</si>
  <si>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</si>
  <si>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</si>
  <si>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</si>
  <si>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</si>
  <si>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</si>
  <si>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</si>
  <si>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</si>
  <si>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</si>
  <si>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</si>
  <si>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</si>
  <si>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</si>
  <si>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</si>
  <si>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</si>
  <si>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</si>
  <si>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</si>
  <si>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</si>
  <si>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</si>
  <si>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</si>
  <si>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</si>
  <si>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</si>
  <si>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</si>
  <si>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</si>
  <si>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</si>
  <si>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</si>
  <si>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</si>
  <si>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</si>
  <si>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</si>
  <si>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</si>
  <si>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</si>
  <si>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</si>
  <si>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</si>
  <si>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</si>
  <si>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DANNOCK</t>
  </si>
  <si>
    <t>Peter</t>
  </si>
  <si>
    <t>Noel</t>
  </si>
  <si>
    <t>HERITAGE</t>
  </si>
  <si>
    <t>1:54.6634</t>
  </si>
  <si>
    <t>-</t>
  </si>
  <si>
    <t>S3</t>
  </si>
  <si>
    <t>David Adam</t>
  </si>
  <si>
    <t>The Club Sprint Champion is the competitor who accrues the most overall Class Sprint Championship points for the season, omitting the competitor’s single worst result</t>
  </si>
  <si>
    <t>S18</t>
  </si>
  <si>
    <t>NCC</t>
  </si>
  <si>
    <t>NDC</t>
  </si>
  <si>
    <t>Max</t>
  </si>
  <si>
    <t>LLOYD</t>
  </si>
  <si>
    <t>Hung</t>
  </si>
  <si>
    <t>DO</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</si>
  <si>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</si>
  <si>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</si>
  <si>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</si>
  <si>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</si>
  <si>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</si>
  <si>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</si>
  <si>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</si>
  <si>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</si>
  <si>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</si>
  <si>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</si>
  <si>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</si>
  <si>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</si>
  <si>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Paul LEDWITH</t>
  </si>
  <si>
    <t>Ben SALE</t>
  </si>
  <si>
    <t>David ADAM</t>
  </si>
  <si>
    <t>Randy STAGNO-NAVARRA</t>
  </si>
  <si>
    <t>Kim COLE</t>
  </si>
  <si>
    <t>S13</t>
  </si>
  <si>
    <t>Alan CONRAD</t>
  </si>
  <si>
    <t>Dean HASNAT</t>
  </si>
  <si>
    <t>Gavin NEWMAN</t>
  </si>
  <si>
    <t>Noel HERITAGE</t>
  </si>
  <si>
    <t>Hung DO</t>
  </si>
  <si>
    <t>Craig GIRVAN</t>
  </si>
  <si>
    <t>Max LLOYD</t>
  </si>
  <si>
    <t>John REID</t>
  </si>
  <si>
    <t>Peter DANNOCK</t>
  </si>
  <si>
    <t>Simeon OUZAS</t>
  </si>
  <si>
    <t>Ken CAUCHI</t>
  </si>
  <si>
    <t>Daniel MARRIS</t>
  </si>
  <si>
    <t>Travis NOTT</t>
  </si>
  <si>
    <t>Mark MARRIS</t>
  </si>
  <si>
    <t>Sam HURST</t>
  </si>
  <si>
    <t>John McBREEN</t>
  </si>
  <si>
    <t>Leigh MUMMERY</t>
  </si>
  <si>
    <t>Russell GARNER</t>
  </si>
  <si>
    <t>NTR</t>
  </si>
  <si>
    <t>Ben</t>
  </si>
  <si>
    <t>SALE</t>
  </si>
  <si>
    <t>Dean</t>
  </si>
  <si>
    <t>HASNAT</t>
  </si>
  <si>
    <t>Gavin</t>
  </si>
  <si>
    <t>NEWMAN</t>
  </si>
  <si>
    <t>Sam</t>
  </si>
  <si>
    <t>HURST</t>
  </si>
  <si>
    <t>MCBREEN</t>
  </si>
  <si>
    <t>1. Phillip Island 16/1/22</t>
  </si>
  <si>
    <t>2. Sandown 12/2/22</t>
  </si>
  <si>
    <t>4. Winton 3/4/22</t>
  </si>
  <si>
    <t>6. Winton 5/6/22</t>
  </si>
  <si>
    <t>7. Phillip Island 3/7/22</t>
  </si>
  <si>
    <t>9. Sandown 3/9/22</t>
  </si>
  <si>
    <t>10. Winton 29/10/22</t>
  </si>
  <si>
    <t>11. Philliip Island 4/12/22</t>
  </si>
  <si>
    <r>
      <t>Total Points</t>
    </r>
    <r>
      <rPr>
        <sz val="10"/>
        <rFont val="Arial"/>
        <family val="2"/>
      </rPr>
      <t xml:space="preserve"> (Drop x3)</t>
    </r>
  </si>
  <si>
    <t>5. Sandown 7/5/22</t>
  </si>
  <si>
    <t>The 2022 Class Championship points score for a competitor is the sum of the points score from each round, omitting the competitor’s three worst results</t>
  </si>
  <si>
    <t>3. Wodonga Tafe 13/3/22</t>
  </si>
  <si>
    <t>Kim</t>
  </si>
  <si>
    <t>COLE</t>
  </si>
  <si>
    <t>Travis</t>
  </si>
  <si>
    <t>NOTT</t>
  </si>
  <si>
    <t>New lap record</t>
  </si>
  <si>
    <t>James Sanderson</t>
  </si>
  <si>
    <t>Robert Hart</t>
  </si>
  <si>
    <t>Randy Stagno Navarra</t>
  </si>
  <si>
    <t>Simon ACFIELD</t>
  </si>
  <si>
    <t>Robert DOWNES</t>
  </si>
  <si>
    <t>John DOWNES</t>
  </si>
  <si>
    <t>Travis ABREU</t>
  </si>
  <si>
    <t>Robert MASON</t>
  </si>
  <si>
    <t>1:26.4831</t>
  </si>
  <si>
    <t>1:29.6145</t>
  </si>
  <si>
    <t>S8</t>
  </si>
  <si>
    <t>1:30.5066</t>
  </si>
  <si>
    <t>1:31.2126</t>
  </si>
  <si>
    <t>1:34.2176</t>
  </si>
  <si>
    <t>1:34.3368</t>
  </si>
  <si>
    <t>P3</t>
  </si>
  <si>
    <t>1:36.6224</t>
  </si>
  <si>
    <t>1:36.6420</t>
  </si>
  <si>
    <t>1:36.7161</t>
  </si>
  <si>
    <t>1:36.8335</t>
  </si>
  <si>
    <t>1:36.8927</t>
  </si>
  <si>
    <t>1:37.2738</t>
  </si>
  <si>
    <t>1:37.4213</t>
  </si>
  <si>
    <t>1:37.4826</t>
  </si>
  <si>
    <t>1:38.7301</t>
  </si>
  <si>
    <t>1:40.3814</t>
  </si>
  <si>
    <t>1:40.8794</t>
  </si>
  <si>
    <t>1:43.1055</t>
  </si>
  <si>
    <t>1:45.5960</t>
  </si>
  <si>
    <t>1:45.7165</t>
  </si>
  <si>
    <t>1:46.1481</t>
  </si>
  <si>
    <t>1:48.5658</t>
  </si>
  <si>
    <t>Orlando LARA</t>
  </si>
  <si>
    <t>Leon BOGERS</t>
  </si>
  <si>
    <t>Adam LAZZARO</t>
  </si>
  <si>
    <t>Simon</t>
  </si>
  <si>
    <t>ACFIELD</t>
  </si>
  <si>
    <t>DOWNES</t>
  </si>
  <si>
    <t>Robert</t>
  </si>
  <si>
    <t>MASON</t>
  </si>
  <si>
    <t>Leigh</t>
  </si>
  <si>
    <t>MUMMERY</t>
  </si>
  <si>
    <t>8. Wakefield Park 22/8/22</t>
  </si>
  <si>
    <t>MX5 Club of Vic/Tas - MOTORSPORT CHAMPIONSHIP 2022</t>
  </si>
  <si>
    <t>Chris Hogan</t>
  </si>
  <si>
    <t>Noel Heritage</t>
  </si>
  <si>
    <t>Matthew Hogan</t>
  </si>
  <si>
    <t>Craig Girvan</t>
  </si>
  <si>
    <t>Peter Dannock</t>
  </si>
  <si>
    <t>John McBreen</t>
  </si>
  <si>
    <t>Adrian Zadro</t>
  </si>
  <si>
    <t>John Downes</t>
  </si>
  <si>
    <t>0:56.8429</t>
  </si>
  <si>
    <t>0:57.0905</t>
  </si>
  <si>
    <t>Ray Monik</t>
  </si>
  <si>
    <t>0:57.3565</t>
  </si>
  <si>
    <t>0:58.4136</t>
  </si>
  <si>
    <t>0:58.8535</t>
  </si>
  <si>
    <t>Matt Brogan</t>
  </si>
  <si>
    <t>0:59.5621</t>
  </si>
  <si>
    <t>Hung Do</t>
  </si>
  <si>
    <t>0:59.6642</t>
  </si>
  <si>
    <t>0:59.8180</t>
  </si>
  <si>
    <t>1:00.2181</t>
  </si>
  <si>
    <t>Neil Choi</t>
  </si>
  <si>
    <t>1:01.4514</t>
  </si>
  <si>
    <t>Mark Marris</t>
  </si>
  <si>
    <t>1:01.5182</t>
  </si>
  <si>
    <t>Simeon Ouzas</t>
  </si>
  <si>
    <t>1:01.8201</t>
  </si>
  <si>
    <t>1:01.8839</t>
  </si>
  <si>
    <t>1:02.2327</t>
  </si>
  <si>
    <t>Ken Cauchi</t>
  </si>
  <si>
    <t>1:02.3154</t>
  </si>
  <si>
    <t>Daniel marris</t>
  </si>
  <si>
    <t>1:03.0554</t>
  </si>
  <si>
    <t>1:03.1916</t>
  </si>
  <si>
    <t>Travis Nott</t>
  </si>
  <si>
    <t>1:03.1961</t>
  </si>
  <si>
    <t>Leon Bogers</t>
  </si>
  <si>
    <t>1:03.4717</t>
  </si>
  <si>
    <t>1:03.8167</t>
  </si>
  <si>
    <t>Roberto Ferrari</t>
  </si>
  <si>
    <t>1:04.7630</t>
  </si>
  <si>
    <t>Leigh Mummery</t>
  </si>
  <si>
    <t>1:05.0124</t>
  </si>
  <si>
    <t>Sam Hurst</t>
  </si>
  <si>
    <t>1:05.2569</t>
  </si>
  <si>
    <t>1:05.2570</t>
  </si>
  <si>
    <t>1:05.7810</t>
  </si>
  <si>
    <t>Russell</t>
  </si>
  <si>
    <t>GARNER</t>
  </si>
  <si>
    <t>Adrian</t>
  </si>
  <si>
    <t>ZADRO</t>
  </si>
  <si>
    <t>Roberto</t>
  </si>
  <si>
    <t>FERRARI</t>
  </si>
  <si>
    <t>Posted on lap:</t>
  </si>
  <si>
    <t>NoTimeSet</t>
  </si>
  <si>
    <t>Dorian No</t>
  </si>
  <si>
    <t>Gareth Pedley</t>
  </si>
  <si>
    <t>1:45.3001</t>
  </si>
  <si>
    <t>1:43.5329</t>
  </si>
  <si>
    <t>1:28.9541</t>
  </si>
  <si>
    <t>Randy Stagno-Navarra</t>
  </si>
  <si>
    <t>1:37.5350</t>
  </si>
  <si>
    <t>1:40.5720</t>
  </si>
  <si>
    <t>1:41.4790</t>
  </si>
  <si>
    <t>1:41.9060</t>
  </si>
  <si>
    <t>1:41.9520</t>
  </si>
  <si>
    <t>1:41.9940</t>
  </si>
  <si>
    <t>1:44.8040</t>
  </si>
  <si>
    <t>1:45.0620</t>
  </si>
  <si>
    <t>1:45.3730</t>
  </si>
  <si>
    <t>1:45.9380</t>
  </si>
  <si>
    <t>1:46.3810</t>
  </si>
  <si>
    <t>1:46.4150</t>
  </si>
  <si>
    <t>1:46.4180</t>
  </si>
  <si>
    <t>1:46.8390</t>
  </si>
  <si>
    <t>1:47.2890</t>
  </si>
  <si>
    <t>1:48.9090</t>
  </si>
  <si>
    <t>1:49.3790</t>
  </si>
  <si>
    <t>1:49.7460</t>
  </si>
  <si>
    <t>1:54.8730</t>
  </si>
  <si>
    <t>1:56.2290</t>
  </si>
  <si>
    <t>Michael DAY</t>
  </si>
  <si>
    <t>Barry PAYNE</t>
  </si>
  <si>
    <t>Tim MEADEN</t>
  </si>
  <si>
    <t>Craig BAIRD</t>
  </si>
  <si>
    <t>Roberto FERRARI</t>
  </si>
  <si>
    <t>Barry</t>
  </si>
  <si>
    <t>PAYNE</t>
  </si>
  <si>
    <t>BAIRD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</si>
</sst>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72">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Border="1" applyAlignment="1">
      <alignment horizontal="center"/>
    </xf>
    <xf numFmtId="0" fontId="0" fillId="4" borderId="0" xfId="0" applyFill="1" applyAlignment="1">
      <alignment horizontal="center"/>
    </xf>
    <xf numFmtId="0" fontId="6" fillId="4" borderId="0" xfId="0" applyFont="1" applyFill="1" applyBorder="1" applyAlignment="1"/>
    <xf numFmtId="49" fontId="0" fillId="4" borderId="0" xfId="0" applyNumberFormat="1" applyFill="1" applyBorder="1" applyAlignment="1">
      <alignment horizontal="center"/>
    </xf>
    <xf numFmtId="0" fontId="0" fillId="6" borderId="0" xfId="0" applyFill="1" applyBorder="1"/>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xf numFmtId="0" fontId="4" fillId="5" borderId="0" xfId="0" quotePrefix="1" applyFont="1" applyFill="1" applyBorder="1" applyAlignment="1">
      <alignment horizontal="center"/>
    </xf>
    <xf numFmtId="0" fontId="5" fillId="5" borderId="0" xfId="0" applyFont="1" applyFill="1" applyBorder="1"/>
    <xf numFmtId="0" fontId="0" fillId="6" borderId="0" xfId="0" applyFill="1" applyAlignment="1">
      <alignment horizontal="center"/>
    </xf>
    <xf numFmtId="0" fontId="6" fillId="6" borderId="0" xfId="0" applyFont="1" applyFill="1" applyBorder="1" applyAlignment="1"/>
    <xf numFmtId="0" fontId="4" fillId="6" borderId="0" xfId="0" quotePrefix="1" applyFont="1" applyFill="1" applyBorder="1" applyAlignment="1">
      <alignment horizontal="center"/>
    </xf>
    <xf numFmtId="0" fontId="0" fillId="6"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Border="1" applyAlignment="1">
      <alignment horizontal="center"/>
    </xf>
    <xf numFmtId="0" fontId="4" fillId="7" borderId="0" xfId="0" applyFont="1" applyFill="1" applyAlignment="1">
      <alignment horizontal="center"/>
    </xf>
    <xf numFmtId="0" fontId="6" fillId="7" borderId="0" xfId="0" applyFont="1" applyFill="1"/>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4" borderId="0" xfId="0" applyFont="1" applyFill="1" applyBorder="1"/>
    <xf numFmtId="0" fontId="5" fillId="7" borderId="0" xfId="0" applyFont="1" applyFill="1" applyBorder="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Border="1" applyAlignment="1">
      <alignment horizontal="center"/>
    </xf>
    <xf numFmtId="0" fontId="0" fillId="9" borderId="0" xfId="0"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5" fillId="9" borderId="0" xfId="0" applyFont="1" applyFill="1"/>
    <xf numFmtId="0" fontId="0" fillId="9" borderId="0" xfId="0" applyFill="1"/>
    <xf numFmtId="0" fontId="4" fillId="9" borderId="4" xfId="0" applyNumberFormat="1" applyFont="1" applyFill="1" applyBorder="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4" fillId="10" borderId="0" xfId="0" applyFont="1" applyFill="1" applyBorder="1" applyAlignment="1">
      <alignment horizontal="center"/>
    </xf>
    <xf numFmtId="0" fontId="4" fillId="10" borderId="4" xfId="0" applyNumberFormat="1" applyFont="1" applyFill="1" applyBorder="1" applyAlignment="1">
      <alignment horizontal="center"/>
    </xf>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164" fontId="0" fillId="10" borderId="0" xfId="0" applyNumberForma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0" fontId="6" fillId="10" borderId="0" xfId="0" applyFont="1" applyFill="1" applyBorder="1" applyAlignment="1"/>
    <xf numFmtId="164" fontId="0" fillId="10" borderId="0" xfId="0" applyNumberFormat="1" applyFill="1" applyBorder="1"/>
    <xf numFmtId="0" fontId="6" fillId="11" borderId="0" xfId="0" applyFont="1" applyFill="1" applyBorder="1" applyAlignment="1"/>
    <xf numFmtId="164" fontId="0" fillId="11" borderId="0" xfId="0" applyNumberFormat="1" applyFill="1" applyBorder="1"/>
    <xf numFmtId="0" fontId="6" fillId="9" borderId="0" xfId="0" applyFont="1" applyFill="1" applyBorder="1" applyAlignment="1"/>
    <xf numFmtId="49" fontId="0" fillId="9" borderId="0" xfId="0" applyNumberFormat="1" applyFill="1" applyBorder="1" applyAlignment="1">
      <alignment horizontal="center"/>
    </xf>
    <xf numFmtId="2" fontId="0" fillId="0" borderId="0" xfId="0" applyNumberFormat="1" applyAlignment="1">
      <alignment horizontal="center"/>
    </xf>
    <xf numFmtId="0" fontId="5" fillId="10" borderId="0" xfId="0" applyFont="1" applyFill="1" applyBorder="1"/>
    <xf numFmtId="0" fontId="5" fillId="6" borderId="5" xfId="0" applyFont="1" applyFill="1" applyBorder="1" applyAlignment="1">
      <alignment horizontal="center"/>
    </xf>
    <xf numFmtId="0" fontId="5" fillId="5" borderId="5" xfId="0" applyFont="1" applyFill="1" applyBorder="1" applyAlignment="1">
      <alignment horizontal="center"/>
    </xf>
    <xf numFmtId="0" fontId="5" fillId="7" borderId="5" xfId="0" applyFont="1" applyFill="1" applyBorder="1" applyAlignment="1">
      <alignment horizontal="center"/>
    </xf>
    <xf numFmtId="0" fontId="4" fillId="4" borderId="0" xfId="0" applyFont="1" applyFill="1" applyBorder="1"/>
    <xf numFmtId="0" fontId="5" fillId="9" borderId="5" xfId="0" applyFont="1" applyFill="1" applyBorder="1" applyAlignment="1">
      <alignment horizont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13" borderId="0" xfId="0" applyFill="1" applyBorder="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0" fillId="0" borderId="0" xfId="0" applyNumberFormat="1" applyBorder="1" applyAlignment="1">
      <alignment horizontal="center"/>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Border="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5" fillId="0" borderId="0" xfId="0" applyNumberFormat="1" applyFont="1"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4" borderId="5" xfId="0" applyFont="1" applyFill="1" applyBorder="1" applyAlignment="1">
      <alignment horizontal="center"/>
    </xf>
    <xf numFmtId="0" fontId="5" fillId="11" borderId="0" xfId="0" applyFont="1" applyFill="1" applyBorder="1"/>
    <xf numFmtId="0" fontId="4" fillId="8" borderId="2" xfId="0" applyFont="1" applyFill="1" applyBorder="1" applyAlignment="1">
      <alignment horizontal="center"/>
    </xf>
    <xf numFmtId="0" fontId="4" fillId="5" borderId="3"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0" borderId="3" xfId="0" applyFont="1" applyFill="1" applyBorder="1" applyAlignment="1">
      <alignment horizontal="center"/>
    </xf>
    <xf numFmtId="0" fontId="4" fillId="12" borderId="3" xfId="0" applyFont="1" applyFill="1" applyBorder="1" applyAlignment="1">
      <alignment horizontal="center"/>
    </xf>
    <xf numFmtId="0" fontId="4" fillId="4" borderId="3" xfId="0" applyFont="1" applyFill="1" applyBorder="1" applyAlignment="1">
      <alignment horizontal="center"/>
    </xf>
    <xf numFmtId="0" fontId="4" fillId="9" borderId="3" xfId="0" applyFont="1" applyFill="1" applyBorder="1" applyAlignment="1">
      <alignment horizontal="center"/>
    </xf>
    <xf numFmtId="0" fontId="4" fillId="7" borderId="3" xfId="0" applyFont="1" applyFill="1" applyBorder="1" applyAlignment="1">
      <alignment horizontal="center"/>
    </xf>
    <xf numFmtId="0" fontId="4" fillId="6" borderId="4"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6" xfId="0" applyFont="1" applyFill="1" applyBorder="1" applyAlignment="1">
      <alignment horizontal="center"/>
    </xf>
    <xf numFmtId="49" fontId="0" fillId="12" borderId="0" xfId="0" applyNumberFormat="1" applyFill="1" applyBorder="1" applyAlignment="1">
      <alignment horizontal="center"/>
    </xf>
    <xf numFmtId="0" fontId="0" fillId="16" borderId="0" xfId="0" applyFill="1" applyBorder="1"/>
    <xf numFmtId="0" fontId="4" fillId="16" borderId="0" xfId="0" quotePrefix="1" applyFont="1" applyFill="1" applyBorder="1" applyAlignment="1">
      <alignment horizontal="center"/>
    </xf>
    <xf numFmtId="0" fontId="5" fillId="16" borderId="0" xfId="0" applyFont="1" applyFill="1"/>
    <xf numFmtId="0" fontId="0" fillId="16" borderId="0" xfId="0" applyFill="1" applyAlignment="1">
      <alignment horizontal="center"/>
    </xf>
    <xf numFmtId="0" fontId="4" fillId="16" borderId="2" xfId="0" applyNumberFormat="1" applyFont="1" applyFill="1" applyBorder="1" applyAlignment="1">
      <alignment horizontal="center"/>
    </xf>
    <xf numFmtId="0" fontId="5" fillId="16" borderId="5" xfId="0" applyFont="1" applyFill="1" applyBorder="1" applyAlignment="1">
      <alignment horizontal="center"/>
    </xf>
    <xf numFmtId="0" fontId="4" fillId="16" borderId="3" xfId="0" applyNumberFormat="1" applyFont="1" applyFill="1" applyBorder="1" applyAlignment="1">
      <alignment horizontal="center"/>
    </xf>
    <xf numFmtId="0" fontId="0" fillId="16" borderId="0" xfId="0" applyFill="1"/>
    <xf numFmtId="0" fontId="4" fillId="16" borderId="0" xfId="0" applyFont="1" applyFill="1" applyBorder="1" applyAlignment="1">
      <alignment horizontal="center"/>
    </xf>
    <xf numFmtId="0" fontId="4" fillId="16" borderId="4" xfId="0" applyNumberFormat="1" applyFont="1" applyFill="1" applyBorder="1" applyAlignment="1">
      <alignment horizontal="center"/>
    </xf>
    <xf numFmtId="0" fontId="6" fillId="16" borderId="0" xfId="0" applyFont="1" applyFill="1" applyBorder="1" applyAlignment="1"/>
    <xf numFmtId="49" fontId="0" fillId="16" borderId="0" xfId="0" applyNumberFormat="1" applyFill="1" applyBorder="1"/>
    <xf numFmtId="0" fontId="5" fillId="12" borderId="0" xfId="0" applyFont="1" applyFill="1" applyBorder="1" applyAlignment="1">
      <alignment horizontal="center"/>
    </xf>
    <xf numFmtId="0" fontId="4" fillId="12" borderId="0" xfId="0" quotePrefix="1" applyFont="1" applyFill="1" applyBorder="1" applyAlignment="1">
      <alignment horizontal="center"/>
    </xf>
    <xf numFmtId="0" fontId="5" fillId="12" borderId="0" xfId="0" applyFont="1" applyFill="1" applyBorder="1"/>
    <xf numFmtId="0" fontId="0" fillId="12" borderId="0" xfId="0" applyFill="1" applyAlignment="1">
      <alignment horizontal="center"/>
    </xf>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6" fillId="12" borderId="0" xfId="0" applyFont="1" applyFill="1" applyBorder="1" applyAlignment="1"/>
    <xf numFmtId="0" fontId="4" fillId="15" borderId="7" xfId="0" quotePrefix="1" applyFont="1" applyFill="1" applyBorder="1" applyAlignment="1">
      <alignment horizontal="center"/>
    </xf>
    <xf numFmtId="0" fontId="4" fillId="15"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5" fillId="17" borderId="0" xfId="0" applyNumberFormat="1" applyFont="1" applyFill="1" applyBorder="1" applyAlignment="1">
      <alignment horizontal="center"/>
    </xf>
    <xf numFmtId="0" fontId="5" fillId="17" borderId="6" xfId="0" applyNumberFormat="1" applyFont="1" applyFill="1" applyBorder="1" applyAlignment="1">
      <alignment horizontal="center"/>
    </xf>
    <xf numFmtId="0" fontId="4" fillId="0" borderId="0" xfId="0" applyFont="1" applyBorder="1" applyAlignment="1">
      <alignment horizontal="center" textRotation="90" wrapText="1"/>
    </xf>
    <xf numFmtId="0" fontId="5" fillId="16" borderId="0" xfId="0" applyFont="1" applyFill="1" applyBorder="1" applyAlignment="1">
      <alignment horizontal="center"/>
    </xf>
    <xf numFmtId="0" fontId="5" fillId="5" borderId="0" xfId="0" applyFont="1" applyFill="1" applyBorder="1" applyAlignment="1">
      <alignment horizontal="center"/>
    </xf>
    <xf numFmtId="0" fontId="0" fillId="20" borderId="0" xfId="0" applyFill="1"/>
    <xf numFmtId="0" fontId="4" fillId="20" borderId="0" xfId="0" applyFont="1" applyFill="1" applyBorder="1" applyAlignment="1">
      <alignment horizontal="center"/>
    </xf>
    <xf numFmtId="164" fontId="0" fillId="20" borderId="0" xfId="0" applyNumberFormat="1" applyFill="1" applyBorder="1" applyAlignment="1">
      <alignment horizontal="center"/>
    </xf>
    <xf numFmtId="0" fontId="4" fillId="20" borderId="4" xfId="0" applyNumberFormat="1" applyFont="1" applyFill="1" applyBorder="1" applyAlignment="1">
      <alignment horizontal="center"/>
    </xf>
    <xf numFmtId="0" fontId="5" fillId="20" borderId="5" xfId="0" applyFont="1" applyFill="1" applyBorder="1" applyAlignment="1">
      <alignment horizontal="center"/>
    </xf>
    <xf numFmtId="0" fontId="5" fillId="20" borderId="0" xfId="0" applyFont="1" applyFill="1" applyBorder="1" applyAlignment="1">
      <alignment horizontal="center"/>
    </xf>
    <xf numFmtId="0" fontId="6" fillId="21" borderId="0" xfId="0" applyFont="1" applyFill="1" applyBorder="1" applyAlignment="1"/>
    <xf numFmtId="164" fontId="0" fillId="21" borderId="0" xfId="0" applyNumberFormat="1" applyFill="1" applyBorder="1"/>
    <xf numFmtId="164" fontId="0" fillId="21" borderId="0" xfId="0" applyNumberFormat="1" applyFill="1" applyBorder="1" applyAlignment="1">
      <alignment horizontal="center"/>
    </xf>
    <xf numFmtId="0" fontId="4" fillId="21" borderId="0" xfId="0" applyNumberFormat="1" applyFont="1" applyFill="1" applyBorder="1" applyAlignment="1">
      <alignment horizontal="center"/>
    </xf>
    <xf numFmtId="0" fontId="5" fillId="21" borderId="0" xfId="0" applyFont="1" applyFill="1" applyBorder="1" applyAlignment="1">
      <alignment horizontal="center"/>
    </xf>
    <xf numFmtId="0" fontId="4" fillId="21" borderId="0" xfId="0" applyFont="1" applyFill="1" applyBorder="1" applyAlignment="1">
      <alignment horizontal="center"/>
    </xf>
    <xf numFmtId="0" fontId="5" fillId="21" borderId="0" xfId="0" applyFont="1" applyFill="1"/>
    <xf numFmtId="0" fontId="5" fillId="21" borderId="0" xfId="0" applyFont="1" applyFill="1" applyBorder="1"/>
    <xf numFmtId="0" fontId="4" fillId="21" borderId="2" xfId="0" applyNumberFormat="1" applyFont="1" applyFill="1" applyBorder="1" applyAlignment="1">
      <alignment horizontal="center"/>
    </xf>
    <xf numFmtId="0" fontId="5" fillId="21" borderId="5" xfId="0" applyFont="1" applyFill="1" applyBorder="1" applyAlignment="1">
      <alignment horizontal="center"/>
    </xf>
    <xf numFmtId="0" fontId="4" fillId="21" borderId="3" xfId="0" applyNumberFormat="1" applyFont="1" applyFill="1" applyBorder="1" applyAlignment="1">
      <alignment horizontal="center"/>
    </xf>
    <xf numFmtId="0" fontId="0" fillId="21" borderId="0" xfId="0" applyFill="1"/>
    <xf numFmtId="0" fontId="0" fillId="21" borderId="0" xfId="0" applyFill="1" applyBorder="1"/>
    <xf numFmtId="0" fontId="4" fillId="21" borderId="4" xfId="0" applyNumberFormat="1" applyFont="1" applyFill="1" applyBorder="1" applyAlignment="1">
      <alignment horizontal="center"/>
    </xf>
    <xf numFmtId="0" fontId="6" fillId="19" borderId="0" xfId="0" applyFont="1" applyFill="1" applyBorder="1" applyAlignment="1"/>
    <xf numFmtId="164" fontId="0" fillId="19" borderId="0" xfId="0" applyNumberFormat="1" applyFill="1" applyBorder="1"/>
    <xf numFmtId="164" fontId="0" fillId="19" borderId="0" xfId="0" applyNumberFormat="1" applyFill="1" applyBorder="1" applyAlignment="1">
      <alignment horizontal="center"/>
    </xf>
    <xf numFmtId="0" fontId="4" fillId="19" borderId="0" xfId="0" applyNumberFormat="1" applyFont="1" applyFill="1" applyBorder="1" applyAlignment="1">
      <alignment horizontal="center"/>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applyBorder="1"/>
    <xf numFmtId="0" fontId="5" fillId="19" borderId="0" xfId="0" applyFont="1"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applyBorder="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4" fillId="10" borderId="0" xfId="0" applyNumberFormat="1" applyFont="1" applyFill="1" applyBorder="1" applyAlignment="1">
      <alignment horizontal="center"/>
    </xf>
    <xf numFmtId="0" fontId="5" fillId="10" borderId="0" xfId="0" applyFont="1" applyFill="1" applyBorder="1" applyAlignment="1">
      <alignment horizontal="center"/>
    </xf>
    <xf numFmtId="0" fontId="4" fillId="10" borderId="0" xfId="0" quotePrefix="1" applyFont="1" applyFill="1" applyBorder="1" applyAlignment="1">
      <alignment horizontal="center"/>
    </xf>
    <xf numFmtId="0" fontId="5" fillId="10" borderId="0" xfId="0" applyFont="1" applyFill="1" applyAlignment="1">
      <alignment horizontal="center"/>
    </xf>
    <xf numFmtId="0" fontId="6" fillId="22" borderId="0" xfId="0" applyFont="1" applyFill="1" applyBorder="1" applyAlignment="1"/>
    <xf numFmtId="164" fontId="0" fillId="22" borderId="0" xfId="0" applyNumberFormat="1" applyFill="1" applyBorder="1"/>
    <xf numFmtId="164" fontId="0" fillId="22" borderId="0" xfId="0" applyNumberFormat="1" applyFill="1" applyBorder="1" applyAlignment="1">
      <alignment horizontal="center"/>
    </xf>
    <xf numFmtId="0" fontId="4" fillId="22" borderId="0" xfId="0" applyNumberFormat="1" applyFont="1" applyFill="1" applyBorder="1" applyAlignment="1">
      <alignment horizontal="center"/>
    </xf>
    <xf numFmtId="0" fontId="5" fillId="22" borderId="0" xfId="0" applyFont="1" applyFill="1" applyBorder="1" applyAlignment="1">
      <alignment horizontal="center"/>
    </xf>
    <xf numFmtId="0" fontId="4" fillId="22" borderId="0" xfId="0" quotePrefix="1" applyFont="1" applyFill="1" applyBorder="1" applyAlignment="1">
      <alignment horizontal="center"/>
    </xf>
    <xf numFmtId="0" fontId="5" fillId="22" borderId="0" xfId="0" applyFont="1" applyFill="1" applyBorder="1"/>
    <xf numFmtId="0" fontId="5" fillId="22" borderId="0" xfId="0" applyFont="1" applyFill="1" applyAlignment="1">
      <alignment horizontal="center"/>
    </xf>
    <xf numFmtId="0" fontId="4" fillId="22" borderId="2" xfId="0" applyNumberFormat="1" applyFont="1" applyFill="1" applyBorder="1" applyAlignment="1">
      <alignment horizontal="center"/>
    </xf>
    <xf numFmtId="0" fontId="5" fillId="22" borderId="5" xfId="0" applyFont="1" applyFill="1" applyBorder="1" applyAlignment="1">
      <alignment horizontal="center"/>
    </xf>
    <xf numFmtId="0" fontId="4" fillId="22" borderId="3" xfId="0" applyNumberFormat="1" applyFont="1" applyFill="1" applyBorder="1" applyAlignment="1">
      <alignment horizontal="center"/>
    </xf>
    <xf numFmtId="0" fontId="0" fillId="22" borderId="0" xfId="0" applyFill="1" applyBorder="1"/>
    <xf numFmtId="0" fontId="4" fillId="22" borderId="0" xfId="0" applyFont="1" applyFill="1" applyBorder="1" applyAlignment="1">
      <alignment horizontal="center"/>
    </xf>
    <xf numFmtId="0" fontId="4" fillId="22" borderId="4" xfId="0" applyNumberFormat="1" applyFont="1" applyFill="1" applyBorder="1" applyAlignment="1">
      <alignment horizontal="center"/>
    </xf>
    <xf numFmtId="0" fontId="6" fillId="18" borderId="0" xfId="0" applyFont="1" applyFill="1" applyBorder="1" applyAlignment="1"/>
    <xf numFmtId="164" fontId="0" fillId="18" borderId="0" xfId="0" applyNumberFormat="1" applyFill="1" applyBorder="1"/>
    <xf numFmtId="164" fontId="0" fillId="18" borderId="0" xfId="0" applyNumberFormat="1" applyFill="1" applyBorder="1" applyAlignment="1">
      <alignment horizontal="center"/>
    </xf>
    <xf numFmtId="0" fontId="4" fillId="18" borderId="0" xfId="0" applyNumberFormat="1" applyFont="1" applyFill="1" applyBorder="1" applyAlignment="1">
      <alignment horizontal="center"/>
    </xf>
    <xf numFmtId="0" fontId="5" fillId="18" borderId="0" xfId="0" applyFont="1" applyFill="1" applyBorder="1" applyAlignment="1">
      <alignment horizontal="center"/>
    </xf>
    <xf numFmtId="0" fontId="4" fillId="18" borderId="0" xfId="0" quotePrefix="1" applyFont="1" applyFill="1" applyBorder="1" applyAlignment="1">
      <alignment horizontal="center"/>
    </xf>
    <xf numFmtId="0" fontId="5" fillId="18" borderId="0" xfId="0" applyFont="1" applyFill="1" applyBorder="1"/>
    <xf numFmtId="0" fontId="5" fillId="18" borderId="0" xfId="0" applyFont="1" applyFill="1" applyAlignment="1">
      <alignment horizontal="center"/>
    </xf>
    <xf numFmtId="0" fontId="4" fillId="18" borderId="2" xfId="0" applyNumberFormat="1" applyFont="1" applyFill="1" applyBorder="1" applyAlignment="1">
      <alignment horizontal="center"/>
    </xf>
    <xf numFmtId="0" fontId="4" fillId="18" borderId="3" xfId="0" applyNumberFormat="1" applyFont="1" applyFill="1" applyBorder="1" applyAlignment="1">
      <alignment horizontal="center"/>
    </xf>
    <xf numFmtId="0" fontId="4" fillId="18" borderId="0" xfId="0" applyFont="1" applyFill="1" applyBorder="1" applyAlignment="1">
      <alignment horizontal="center"/>
    </xf>
    <xf numFmtId="0" fontId="4" fillId="18" borderId="4" xfId="0" applyNumberFormat="1" applyFont="1" applyFill="1" applyBorder="1" applyAlignment="1">
      <alignment horizontal="center"/>
    </xf>
    <xf numFmtId="0" fontId="5" fillId="4" borderId="0" xfId="0" applyFont="1" applyFill="1" applyBorder="1" applyAlignment="1">
      <alignment horizontal="center"/>
    </xf>
    <xf numFmtId="0" fontId="5" fillId="9" borderId="0" xfId="0" applyFont="1" applyFill="1" applyBorder="1" applyAlignment="1">
      <alignment horizontal="center"/>
    </xf>
    <xf numFmtId="0" fontId="5" fillId="7" borderId="0" xfId="0" applyFont="1" applyFill="1" applyBorder="1" applyAlignment="1">
      <alignment horizontal="center"/>
    </xf>
    <xf numFmtId="0" fontId="5" fillId="6" borderId="0" xfId="0" applyFont="1" applyFill="1" applyBorder="1" applyAlignment="1">
      <alignment horizontal="center"/>
    </xf>
    <xf numFmtId="0" fontId="4" fillId="18" borderId="5" xfId="0" applyFont="1" applyFill="1" applyBorder="1" applyAlignment="1">
      <alignment horizontal="center" vertical="center" wrapText="1"/>
    </xf>
    <xf numFmtId="0" fontId="4" fillId="18" borderId="3" xfId="0" applyFont="1" applyFill="1" applyBorder="1" applyAlignment="1">
      <alignment horizontal="center"/>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0" fontId="4" fillId="22" borderId="3" xfId="0" applyFont="1" applyFill="1" applyBorder="1" applyAlignment="1">
      <alignment horizontal="center"/>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0" fontId="4" fillId="21" borderId="3" xfId="0" applyFont="1" applyFill="1" applyBorder="1" applyAlignment="1">
      <alignment horizontal="center"/>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0" fontId="5" fillId="10" borderId="5" xfId="0" applyFont="1" applyFill="1" applyBorder="1" applyAlignment="1">
      <alignment horizontal="center"/>
    </xf>
    <xf numFmtId="0" fontId="5" fillId="18" borderId="5" xfId="0" applyFont="1" applyFill="1" applyBorder="1" applyAlignment="1">
      <alignment horizontal="center"/>
    </xf>
    <xf numFmtId="164" fontId="0" fillId="12" borderId="0" xfId="0" applyNumberFormat="1" applyFill="1" applyBorder="1" applyAlignment="1">
      <alignment horizontal="center"/>
    </xf>
    <xf numFmtId="0" fontId="4" fillId="12" borderId="0" xfId="0" applyNumberFormat="1" applyFont="1" applyFill="1" applyBorder="1" applyAlignment="1">
      <alignment horizontal="center"/>
    </xf>
    <xf numFmtId="0" fontId="5" fillId="12" borderId="5" xfId="0" applyFont="1" applyFill="1" applyBorder="1" applyAlignment="1">
      <alignment horizontal="center"/>
    </xf>
    <xf numFmtId="164" fontId="0" fillId="4" borderId="0" xfId="0" applyNumberFormat="1" applyFill="1" applyBorder="1" applyAlignment="1">
      <alignment horizontal="center"/>
    </xf>
    <xf numFmtId="0" fontId="4" fillId="4" borderId="0" xfId="0" applyNumberFormat="1" applyFont="1" applyFill="1" applyBorder="1" applyAlignment="1">
      <alignment horizontal="center"/>
    </xf>
    <xf numFmtId="164" fontId="0" fillId="9" borderId="0" xfId="0" applyNumberFormat="1" applyFill="1" applyBorder="1" applyAlignment="1">
      <alignment horizontal="center"/>
    </xf>
    <xf numFmtId="0" fontId="4" fillId="9" borderId="0" xfId="0" applyNumberFormat="1" applyFont="1" applyFill="1" applyBorder="1" applyAlignment="1">
      <alignment horizontal="center"/>
    </xf>
    <xf numFmtId="0" fontId="4" fillId="7" borderId="0" xfId="0" applyNumberFormat="1" applyFont="1" applyFill="1" applyBorder="1" applyAlignment="1">
      <alignment horizontal="center"/>
    </xf>
    <xf numFmtId="0" fontId="0" fillId="7" borderId="0" xfId="0" applyFill="1" applyBorder="1" applyAlignment="1">
      <alignment horizontal="center"/>
    </xf>
    <xf numFmtId="0" fontId="4" fillId="6" borderId="0" xfId="0" applyNumberFormat="1" applyFont="1" applyFill="1" applyBorder="1" applyAlignment="1">
      <alignment horizontal="center"/>
    </xf>
    <xf numFmtId="0" fontId="0" fillId="6" borderId="0" xfId="0" applyFill="1" applyBorder="1" applyAlignment="1">
      <alignment horizontal="center"/>
    </xf>
    <xf numFmtId="49" fontId="0" fillId="6" borderId="0" xfId="0" applyNumberFormat="1" applyFill="1" applyBorder="1" applyAlignment="1">
      <alignment horizontal="center"/>
    </xf>
    <xf numFmtId="0" fontId="14" fillId="6" borderId="0" xfId="0" applyFont="1" applyFill="1" applyBorder="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Border="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164" fontId="0" fillId="0" borderId="8" xfId="0" applyNumberFormat="1" applyBorder="1"/>
    <xf numFmtId="164" fontId="0" fillId="0" borderId="0" xfId="0" applyNumberFormat="1" applyBorder="1"/>
    <xf numFmtId="164" fontId="0" fillId="0" borderId="8" xfId="0" applyNumberForma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0" fillId="0" borderId="0" xfId="0" applyAlignment="1">
      <alignment horizontal="left"/>
    </xf>
    <xf numFmtId="49" fontId="4" fillId="0" borderId="0" xfId="0" applyNumberFormat="1"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49" fontId="0" fillId="0" borderId="0" xfId="0" applyNumberFormat="1" applyAlignment="1">
      <alignment horizontal="center"/>
    </xf>
    <xf numFmtId="0" fontId="5" fillId="0" borderId="0" xfId="0" applyFont="1" applyAlignment="1">
      <alignment horizontal="center"/>
    </xf>
    <xf numFmtId="0" fontId="5" fillId="0" borderId="6" xfId="0" applyFont="1" applyBorder="1" applyAlignment="1">
      <alignment horizontal="center"/>
    </xf>
    <xf numFmtId="165" fontId="5" fillId="0" borderId="0" xfId="0" applyNumberFormat="1" applyFont="1" applyAlignment="1">
      <alignment horizontal="center"/>
    </xf>
    <xf numFmtId="0" fontId="0" fillId="13" borderId="0" xfId="0" applyFill="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20" borderId="0" xfId="0" applyFont="1" applyFill="1" applyAlignment="1">
      <alignment horizontal="center"/>
    </xf>
    <xf numFmtId="164" fontId="4" fillId="20" borderId="6" xfId="0" applyNumberFormat="1" applyFont="1" applyFill="1" applyBorder="1" applyAlignment="1">
      <alignment horizontal="center"/>
    </xf>
    <xf numFmtId="0" fontId="4" fillId="21" borderId="0" xfId="0" applyFont="1" applyFill="1" applyAlignment="1">
      <alignment horizontal="center"/>
    </xf>
    <xf numFmtId="164" fontId="4" fillId="21"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0" fontId="4" fillId="22" borderId="0" xfId="0" applyFont="1" applyFill="1" applyAlignment="1">
      <alignment horizontal="center"/>
    </xf>
    <xf numFmtId="164" fontId="4" fillId="22" borderId="6" xfId="0" applyNumberFormat="1" applyFont="1" applyFill="1" applyBorder="1" applyAlignment="1">
      <alignment horizontal="center"/>
    </xf>
    <xf numFmtId="0" fontId="4" fillId="18" borderId="0" xfId="0" applyFont="1" applyFill="1" applyAlignment="1">
      <alignment horizontal="center"/>
    </xf>
    <xf numFmtId="164" fontId="4" fillId="18"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9" borderId="0" xfId="0" applyFont="1" applyFill="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5" fillId="17" borderId="0" xfId="0" applyFont="1" applyFill="1" applyAlignment="1">
      <alignment horizontal="center"/>
    </xf>
    <xf numFmtId="0" fontId="5" fillId="17" borderId="6" xfId="0"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0" fillId="0" borderId="1" xfId="0" applyBorder="1" applyAlignment="1">
      <alignment horizontal="left"/>
    </xf>
    <xf numFmtId="49" fontId="0" fillId="0" borderId="1" xfId="0" applyNumberForma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5" fillId="0" borderId="11" xfId="0" applyFont="1" applyFill="1" applyBorder="1"/>
    <xf numFmtId="0" fontId="5" fillId="0" borderId="1" xfId="0" applyFont="1" applyFill="1" applyBorder="1"/>
    <xf numFmtId="0" fontId="5" fillId="0" borderId="1" xfId="0" applyFont="1" applyFill="1" applyBorder="1" applyAlignment="1">
      <alignment horizontal="center"/>
    </xf>
    <xf numFmtId="0" fontId="5" fillId="0" borderId="0" xfId="0" applyFont="1" applyFill="1" applyAlignment="1">
      <alignment horizontal="center"/>
    </xf>
    <xf numFmtId="49" fontId="0" fillId="0" borderId="0" xfId="0" applyNumberFormat="1"/>
    <xf numFmtId="49" fontId="4" fillId="0" borderId="0" xfId="0" applyNumberFormat="1" applyFont="1"/>
    <xf numFmtId="0" fontId="4" fillId="15" borderId="7" xfId="0" applyNumberFormat="1" applyFont="1" applyFill="1" applyBorder="1" applyAlignment="1">
      <alignment horizontal="center"/>
    </xf>
    <xf numFmtId="0" fontId="4" fillId="15" borderId="5" xfId="0" applyNumberFormat="1" applyFont="1" applyFill="1" applyBorder="1" applyAlignment="1">
      <alignment horizontal="center"/>
    </xf>
    <xf numFmtId="0" fontId="4" fillId="15" borderId="11" xfId="0" applyNumberFormat="1"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15"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horizontal="center"/>
    </xf>
    <xf numFmtId="0" fontId="0" fillId="0" borderId="20" xfId="0" applyBorder="1" applyAlignment="1">
      <alignment horizontal="center"/>
    </xf>
    <xf numFmtId="165" fontId="5" fillId="0" borderId="21" xfId="0" applyNumberFormat="1" applyFont="1" applyBorder="1" applyAlignment="1">
      <alignment horizontal="center"/>
    </xf>
    <xf numFmtId="2" fontId="0" fillId="0" borderId="21" xfId="0" applyNumberForma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65" fontId="5" fillId="0" borderId="25" xfId="0" applyNumberFormat="1" applyFont="1" applyBorder="1" applyAlignment="1">
      <alignment horizontal="center"/>
    </xf>
    <xf numFmtId="2" fontId="0" fillId="0" borderId="25" xfId="0" applyNumberFormat="1" applyBorder="1" applyAlignment="1">
      <alignment horizontal="center"/>
    </xf>
    <xf numFmtId="0" fontId="0" fillId="0" borderId="26" xfId="0" applyBorder="1" applyAlignment="1">
      <alignment horizontal="center"/>
    </xf>
    <xf numFmtId="49" fontId="4" fillId="5" borderId="6" xfId="0" applyNumberFormat="1" applyFont="1" applyFill="1" applyBorder="1" applyAlignment="1">
      <alignment horizontal="center"/>
    </xf>
    <xf numFmtId="164" fontId="4" fillId="9" borderId="0" xfId="0" applyNumberFormat="1" applyFont="1" applyFill="1" applyAlignment="1">
      <alignment horizontal="center"/>
    </xf>
    <xf numFmtId="0" fontId="4" fillId="6" borderId="1" xfId="0" applyFont="1" applyFill="1" applyBorder="1" applyAlignment="1">
      <alignment horizontal="center" vertical="center"/>
    </xf>
    <xf numFmtId="49" fontId="4" fillId="6" borderId="10" xfId="0" applyNumberFormat="1" applyFont="1" applyFill="1" applyBorder="1" applyAlignment="1">
      <alignment horizontal="center"/>
    </xf>
    <xf numFmtId="49" fontId="4" fillId="10" borderId="6" xfId="0" applyNumberFormat="1" applyFont="1" applyFill="1" applyBorder="1" applyAlignment="1">
      <alignment horizontal="center"/>
    </xf>
    <xf numFmtId="0" fontId="4" fillId="12" borderId="5" xfId="0" applyFont="1" applyFill="1"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1033">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row r="23">
          <cell r="A23" t="str">
            <v>Place</v>
          </cell>
          <cell r="B23" t="str">
            <v>Score</v>
          </cell>
        </row>
        <row r="24">
          <cell r="A24">
            <v>1</v>
          </cell>
          <cell r="B24">
            <v>100</v>
          </cell>
        </row>
        <row r="25">
          <cell r="A25">
            <v>2</v>
          </cell>
          <cell r="B25">
            <v>75</v>
          </cell>
        </row>
        <row r="26">
          <cell r="A26">
            <v>3</v>
          </cell>
          <cell r="B26">
            <v>60</v>
          </cell>
        </row>
        <row r="27">
          <cell r="A27">
            <v>4</v>
          </cell>
          <cell r="B27">
            <v>45</v>
          </cell>
        </row>
        <row r="28">
          <cell r="A28">
            <v>5</v>
          </cell>
          <cell r="B28">
            <v>30</v>
          </cell>
        </row>
        <row r="29">
          <cell r="A29">
            <v>6</v>
          </cell>
          <cell r="B29">
            <v>15</v>
          </cell>
        </row>
        <row r="30">
          <cell r="A30">
            <v>7</v>
          </cell>
          <cell r="B30">
            <v>15</v>
          </cell>
        </row>
        <row r="31">
          <cell r="A31">
            <v>8</v>
          </cell>
          <cell r="B31">
            <v>15</v>
          </cell>
        </row>
        <row r="32">
          <cell r="A32">
            <v>9</v>
          </cell>
          <cell r="B32">
            <v>15</v>
          </cell>
        </row>
        <row r="33">
          <cell r="A33">
            <v>10</v>
          </cell>
          <cell r="B33">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6"/>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P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6" width="6.7109375" style="8" customWidth="1"/>
    <col min="17" max="17" width="19.7109375" style="1" hidden="1" customWidth="1"/>
    <col min="18" max="18" width="7.140625" style="1" customWidth="1"/>
    <col min="19" max="16384" width="9.140625" style="1"/>
  </cols>
  <sheetData>
    <row r="1" spans="1:18" ht="16.5" thickBot="1" x14ac:dyDescent="0.3">
      <c r="A1" s="465" t="s">
        <v>197</v>
      </c>
      <c r="B1" s="466"/>
      <c r="C1" s="466"/>
      <c r="D1" s="466"/>
      <c r="E1" s="466"/>
      <c r="F1" s="466"/>
      <c r="G1" s="466"/>
      <c r="H1" s="466"/>
      <c r="I1" s="466"/>
      <c r="J1" s="466"/>
      <c r="K1" s="466"/>
      <c r="L1" s="466"/>
      <c r="M1" s="466"/>
      <c r="N1" s="466"/>
      <c r="O1" s="466"/>
      <c r="P1" s="467"/>
    </row>
    <row r="2" spans="1:18" s="27" customFormat="1" ht="132.75" customHeight="1" thickBot="1" x14ac:dyDescent="0.25">
      <c r="A2" s="2" t="s">
        <v>0</v>
      </c>
      <c r="B2" s="49" t="s">
        <v>1</v>
      </c>
      <c r="C2" s="49"/>
      <c r="D2" s="2" t="s">
        <v>2</v>
      </c>
      <c r="E2" s="50" t="s">
        <v>145</v>
      </c>
      <c r="F2" s="51" t="s">
        <v>137</v>
      </c>
      <c r="G2" s="51" t="s">
        <v>138</v>
      </c>
      <c r="H2" s="51" t="s">
        <v>148</v>
      </c>
      <c r="I2" s="51" t="s">
        <v>139</v>
      </c>
      <c r="J2" s="51" t="s">
        <v>146</v>
      </c>
      <c r="K2" s="51" t="s">
        <v>140</v>
      </c>
      <c r="L2" s="51" t="s">
        <v>141</v>
      </c>
      <c r="M2" s="250" t="s">
        <v>196</v>
      </c>
      <c r="N2" s="51" t="s">
        <v>142</v>
      </c>
      <c r="O2" s="51" t="s">
        <v>143</v>
      </c>
      <c r="P2" s="51" t="s">
        <v>144</v>
      </c>
      <c r="Q2" s="26"/>
      <c r="R2" s="26"/>
    </row>
    <row r="3" spans="1:18" s="5" customFormat="1" x14ac:dyDescent="0.2">
      <c r="A3" s="241">
        <v>1</v>
      </c>
      <c r="B3" s="243" t="s">
        <v>89</v>
      </c>
      <c r="C3" s="217" t="s">
        <v>90</v>
      </c>
      <c r="D3" s="218" t="s">
        <v>85</v>
      </c>
      <c r="E3" s="438">
        <f t="shared" ref="E3:E27" si="0">SUM(F3:P3) - SMALL(F3:P3,1)  - SMALL(F3:P3,2)  - SMALL(F3:P3,3)</f>
        <v>405</v>
      </c>
      <c r="F3" s="441">
        <f>IFERROR(VLOOKUP($Q3,'Rd1 PI'!$C$2:$AE$24,29,0),0)</f>
        <v>95</v>
      </c>
      <c r="G3" s="442">
        <f>IFERROR(VLOOKUP($Q3,'Rd2 Sandown'!$C$2:$AE$23,29,0),0)</f>
        <v>90</v>
      </c>
      <c r="H3" s="442">
        <f>IFERROR(VLOOKUP($Q3,'Rd3 Wodonga'!$C$2:$AE$26,29,0),0)</f>
        <v>110</v>
      </c>
      <c r="I3" s="442">
        <f>IFERROR(VLOOKUP($Q3,'Rd4 Winton'!$C$2:$AE$26,29,0),0)</f>
        <v>110</v>
      </c>
      <c r="J3" s="442">
        <f>IFERROR(VLOOKUP($Q3,#REF!,27,0),0)</f>
        <v>0</v>
      </c>
      <c r="K3" s="442">
        <f>IFERROR(VLOOKUP($Q3,#REF!,27,0),0)</f>
        <v>0</v>
      </c>
      <c r="L3" s="442">
        <f>IFERROR(VLOOKUP($Q3,#REF!,27,0),0)</f>
        <v>0</v>
      </c>
      <c r="M3" s="442">
        <f>IFERROR(VLOOKUP($Q3,#REF!,27,0),0)</f>
        <v>0</v>
      </c>
      <c r="N3" s="442">
        <f>IFERROR(VLOOKUP($Q3,#REF!,27,0),0)</f>
        <v>0</v>
      </c>
      <c r="O3" s="442">
        <f>IFERROR(VLOOKUP($Q3,#REF!,27,0),0)</f>
        <v>0</v>
      </c>
      <c r="P3" s="443">
        <f>IFERROR(VLOOKUP($Q3,#REF!,27,0),0)</f>
        <v>0</v>
      </c>
      <c r="Q3" s="5" t="str">
        <f t="shared" ref="Q3:Q27" si="1">CONCATENATE(LOWER(B3)," ",LOWER(C3))</f>
        <v>hung do</v>
      </c>
    </row>
    <row r="4" spans="1:18" s="5" customFormat="1" x14ac:dyDescent="0.2">
      <c r="A4" s="242">
        <v>2</v>
      </c>
      <c r="B4" s="244" t="s">
        <v>27</v>
      </c>
      <c r="C4" s="219" t="s">
        <v>28</v>
      </c>
      <c r="D4" s="4" t="s">
        <v>5</v>
      </c>
      <c r="E4" s="439">
        <f t="shared" si="0"/>
        <v>390</v>
      </c>
      <c r="F4" s="444">
        <f>IFERROR(VLOOKUP($Q4,'Rd1 PI'!$C$2:$AE$24,29,0),0)</f>
        <v>90</v>
      </c>
      <c r="G4" s="4">
        <f>IFERROR(VLOOKUP($Q4,'Rd2 Sandown'!$C$2:$AE$23,29,0),0)</f>
        <v>95</v>
      </c>
      <c r="H4" s="4">
        <f>IFERROR(VLOOKUP($Q4,'Rd3 Wodonga'!$C$2:$AE$26,29,0),0)</f>
        <v>110</v>
      </c>
      <c r="I4" s="4">
        <f>IFERROR(VLOOKUP($Q4,'Rd4 Winton'!$C$2:$AE$26,29,0),0)</f>
        <v>95</v>
      </c>
      <c r="J4" s="4">
        <f>IFERROR(VLOOKUP($Q4,#REF!,27,0),0)</f>
        <v>0</v>
      </c>
      <c r="K4" s="4">
        <f>IFERROR(VLOOKUP($Q4,#REF!,27,0),0)</f>
        <v>0</v>
      </c>
      <c r="L4" s="4">
        <f>IFERROR(VLOOKUP($Q4,#REF!,27,0),0)</f>
        <v>0</v>
      </c>
      <c r="M4" s="4">
        <f>IFERROR(VLOOKUP($Q4,#REF!,27,0),0)</f>
        <v>0</v>
      </c>
      <c r="N4" s="4">
        <f>IFERROR(VLOOKUP($Q4,#REF!,27,0),0)</f>
        <v>0</v>
      </c>
      <c r="O4" s="4">
        <f>IFERROR(VLOOKUP($Q4,#REF!,27,0),0)</f>
        <v>0</v>
      </c>
      <c r="P4" s="445">
        <f>IFERROR(VLOOKUP($Q4,#REF!,27,0),0)</f>
        <v>0</v>
      </c>
      <c r="Q4" s="5" t="str">
        <f t="shared" si="1"/>
        <v>simeon ouzas</v>
      </c>
    </row>
    <row r="5" spans="1:18" s="5" customFormat="1" x14ac:dyDescent="0.2">
      <c r="A5" s="242">
        <v>3</v>
      </c>
      <c r="B5" s="244" t="s">
        <v>194</v>
      </c>
      <c r="C5" s="219" t="s">
        <v>195</v>
      </c>
      <c r="D5" s="4" t="s">
        <v>3</v>
      </c>
      <c r="E5" s="439">
        <f t="shared" si="0"/>
        <v>345</v>
      </c>
      <c r="F5" s="444">
        <f>IFERROR(VLOOKUP($Q5,'Rd1 PI'!$C$2:$AE$24,29,0),0)</f>
        <v>90</v>
      </c>
      <c r="G5" s="4">
        <f>IFERROR(VLOOKUP($Q5,'Rd2 Sandown'!$C$2:$AE$23,29,0),0)</f>
        <v>65</v>
      </c>
      <c r="H5" s="4">
        <f>IFERROR(VLOOKUP($Q5,'Rd3 Wodonga'!$C$2:$AE$26,29,0),0)</f>
        <v>100</v>
      </c>
      <c r="I5" s="4">
        <f>IFERROR(VLOOKUP($Q5,'Rd4 Winton'!$C$2:$AE$26,29,0),0)</f>
        <v>90</v>
      </c>
      <c r="J5" s="4">
        <f>IFERROR(VLOOKUP($Q5,#REF!,27,0),0)</f>
        <v>0</v>
      </c>
      <c r="K5" s="4">
        <f>IFERROR(VLOOKUP($Q5,#REF!,27,0),0)</f>
        <v>0</v>
      </c>
      <c r="L5" s="4">
        <f>IFERROR(VLOOKUP($Q5,#REF!,27,0),0)</f>
        <v>0</v>
      </c>
      <c r="M5" s="4">
        <f>IFERROR(VLOOKUP($Q5,#REF!,27,0),0)</f>
        <v>0</v>
      </c>
      <c r="N5" s="4">
        <f>IFERROR(VLOOKUP($Q5,#REF!,27,0),0)</f>
        <v>0</v>
      </c>
      <c r="O5" s="4">
        <f>IFERROR(VLOOKUP($Q5,#REF!,27,0),0)</f>
        <v>0</v>
      </c>
      <c r="P5" s="445">
        <f>IFERROR(VLOOKUP($Q5,#REF!,27,0),0)</f>
        <v>0</v>
      </c>
      <c r="Q5" s="5" t="str">
        <f t="shared" si="1"/>
        <v>leigh mummery</v>
      </c>
    </row>
    <row r="6" spans="1:18" s="5" customFormat="1" x14ac:dyDescent="0.2">
      <c r="A6" s="242">
        <v>4</v>
      </c>
      <c r="B6" s="244" t="s">
        <v>68</v>
      </c>
      <c r="C6" s="219" t="s">
        <v>69</v>
      </c>
      <c r="D6" s="4" t="s">
        <v>41</v>
      </c>
      <c r="E6" s="439">
        <f t="shared" si="0"/>
        <v>300</v>
      </c>
      <c r="F6" s="444">
        <f>IFERROR(VLOOKUP($Q6,'Rd1 PI'!$C$2:$AE$24,29,0),0)</f>
        <v>65</v>
      </c>
      <c r="G6" s="4">
        <f>IFERROR(VLOOKUP($Q6,'Rd2 Sandown'!$C$2:$AE$23,29,0),0)</f>
        <v>65</v>
      </c>
      <c r="H6" s="4">
        <f>IFERROR(VLOOKUP($Q6,'Rd3 Wodonga'!$C$2:$AE$26,29,0),0)</f>
        <v>65</v>
      </c>
      <c r="I6" s="4">
        <f>IFERROR(VLOOKUP($Q6,'Rd4 Winton'!$C$2:$AE$26,29,0),0)</f>
        <v>105</v>
      </c>
      <c r="J6" s="4">
        <f>IFERROR(VLOOKUP($Q6,#REF!,27,0),0)</f>
        <v>0</v>
      </c>
      <c r="K6" s="4">
        <f>IFERROR(VLOOKUP($Q6,#REF!,27,0),0)</f>
        <v>0</v>
      </c>
      <c r="L6" s="4">
        <f>IFERROR(VLOOKUP($Q6,#REF!,27,0),0)</f>
        <v>0</v>
      </c>
      <c r="M6" s="4">
        <f>IFERROR(VLOOKUP($Q6,#REF!,27,0),0)</f>
        <v>0</v>
      </c>
      <c r="N6" s="4">
        <f>IFERROR(VLOOKUP($Q6,#REF!,27,0),0)</f>
        <v>0</v>
      </c>
      <c r="O6" s="4">
        <f>IFERROR(VLOOKUP($Q6,#REF!,27,0),0)</f>
        <v>0</v>
      </c>
      <c r="P6" s="445">
        <f>IFERROR(VLOOKUP($Q6,#REF!,27,0),0)</f>
        <v>0</v>
      </c>
      <c r="Q6" s="5" t="str">
        <f t="shared" si="1"/>
        <v>alan conrad</v>
      </c>
    </row>
    <row r="7" spans="1:18" s="5" customFormat="1" x14ac:dyDescent="0.2">
      <c r="A7" s="242">
        <v>5</v>
      </c>
      <c r="B7" s="244" t="s">
        <v>130</v>
      </c>
      <c r="C7" s="219" t="s">
        <v>131</v>
      </c>
      <c r="D7" s="4" t="s">
        <v>40</v>
      </c>
      <c r="E7" s="439">
        <f t="shared" si="0"/>
        <v>295</v>
      </c>
      <c r="F7" s="444">
        <f>IFERROR(VLOOKUP($Q7,'Rd1 PI'!$C$2:$AE$24,29,0),0)</f>
        <v>90</v>
      </c>
      <c r="G7" s="4">
        <f>IFERROR(VLOOKUP($Q7,'Rd2 Sandown'!$C$2:$AE$23,29,0),0)</f>
        <v>95</v>
      </c>
      <c r="H7" s="4">
        <f>IFERROR(VLOOKUP($Q7,'Rd3 Wodonga'!$C$2:$AE$26,29,0),0)</f>
        <v>110</v>
      </c>
      <c r="I7" s="4">
        <f>IFERROR(VLOOKUP($Q7,'Rd4 Winton'!$C$2:$AE$26,29,0),0)</f>
        <v>0</v>
      </c>
      <c r="J7" s="4">
        <f>IFERROR(VLOOKUP($Q7,#REF!,27,0),0)</f>
        <v>0</v>
      </c>
      <c r="K7" s="4">
        <f>IFERROR(VLOOKUP($Q7,#REF!,27,0),0)</f>
        <v>0</v>
      </c>
      <c r="L7" s="4">
        <f>IFERROR(VLOOKUP($Q7,#REF!,27,0),0)</f>
        <v>0</v>
      </c>
      <c r="M7" s="4">
        <f>IFERROR(VLOOKUP($Q7,#REF!,27,0),0)</f>
        <v>0</v>
      </c>
      <c r="N7" s="4">
        <f>IFERROR(VLOOKUP($Q7,#REF!,27,0),0)</f>
        <v>0</v>
      </c>
      <c r="O7" s="4">
        <f>IFERROR(VLOOKUP($Q7,#REF!,27,0),0)</f>
        <v>0</v>
      </c>
      <c r="P7" s="445">
        <f>IFERROR(VLOOKUP($Q7,#REF!,27,0),0)</f>
        <v>0</v>
      </c>
      <c r="Q7" s="5" t="str">
        <f t="shared" si="1"/>
        <v>dean hasnat</v>
      </c>
    </row>
    <row r="8" spans="1:18" s="5" customFormat="1" x14ac:dyDescent="0.2">
      <c r="A8" s="242">
        <v>6</v>
      </c>
      <c r="B8" s="244" t="s">
        <v>93</v>
      </c>
      <c r="C8" s="219" t="s">
        <v>94</v>
      </c>
      <c r="D8" s="4" t="s">
        <v>85</v>
      </c>
      <c r="E8" s="439">
        <f t="shared" si="0"/>
        <v>235</v>
      </c>
      <c r="F8" s="444">
        <f>IFERROR(VLOOKUP($Q8,'Rd1 PI'!$C$2:$AE$24,29,0),0)</f>
        <v>65</v>
      </c>
      <c r="G8" s="4">
        <f>IFERROR(VLOOKUP($Q8,'Rd2 Sandown'!$C$2:$AE$23,29,0),0)</f>
        <v>50</v>
      </c>
      <c r="H8" s="4">
        <f>IFERROR(VLOOKUP($Q8,'Rd3 Wodonga'!$C$2:$AE$26,29,0),0)</f>
        <v>70</v>
      </c>
      <c r="I8" s="4">
        <f>IFERROR(VLOOKUP($Q8,'Rd4 Winton'!$C$2:$AE$26,29,0),0)</f>
        <v>50</v>
      </c>
      <c r="J8" s="4">
        <f>IFERROR(VLOOKUP($Q8,#REF!,27,0),0)</f>
        <v>0</v>
      </c>
      <c r="K8" s="4">
        <f>IFERROR(VLOOKUP($Q8,#REF!,27,0),0)</f>
        <v>0</v>
      </c>
      <c r="L8" s="4">
        <f>IFERROR(VLOOKUP($Q8,#REF!,27,0),0)</f>
        <v>0</v>
      </c>
      <c r="M8" s="4">
        <f>IFERROR(VLOOKUP($Q8,#REF!,27,0),0)</f>
        <v>0</v>
      </c>
      <c r="N8" s="4">
        <f>IFERROR(VLOOKUP($Q8,#REF!,27,0),0)</f>
        <v>0</v>
      </c>
      <c r="O8" s="4">
        <f>IFERROR(VLOOKUP($Q8,#REF!,27,0),0)</f>
        <v>0</v>
      </c>
      <c r="P8" s="445">
        <f>IFERROR(VLOOKUP($Q8,#REF!,27,0),0)</f>
        <v>0</v>
      </c>
      <c r="Q8" s="5" t="str">
        <f t="shared" si="1"/>
        <v>craig girvan</v>
      </c>
    </row>
    <row r="9" spans="1:18" s="5" customFormat="1" x14ac:dyDescent="0.2">
      <c r="A9" s="242">
        <v>7</v>
      </c>
      <c r="B9" s="244" t="s">
        <v>70</v>
      </c>
      <c r="C9" s="219" t="s">
        <v>71</v>
      </c>
      <c r="D9" s="4" t="s">
        <v>41</v>
      </c>
      <c r="E9" s="439">
        <f t="shared" si="0"/>
        <v>205</v>
      </c>
      <c r="F9" s="444">
        <f>IFERROR(VLOOKUP($Q9,'Rd1 PI'!$C$2:$AE$24,29,0),0)</f>
        <v>95</v>
      </c>
      <c r="G9" s="4">
        <f>IFERROR(VLOOKUP($Q9,'Rd2 Sandown'!$C$2:$AE$23,29,0),0)</f>
        <v>110</v>
      </c>
      <c r="H9" s="4">
        <f>IFERROR(VLOOKUP($Q9,'Rd3 Wodonga'!$C$2:$AE$26,29,0),0)</f>
        <v>0</v>
      </c>
      <c r="I9" s="4">
        <f>IFERROR(VLOOKUP($Q9,'Rd4 Winton'!$C$2:$AE$26,29,0),0)</f>
        <v>0</v>
      </c>
      <c r="J9" s="4">
        <f>IFERROR(VLOOKUP($Q9,#REF!,27,0),0)</f>
        <v>0</v>
      </c>
      <c r="K9" s="4">
        <f>IFERROR(VLOOKUP($Q9,#REF!,27,0),0)</f>
        <v>0</v>
      </c>
      <c r="L9" s="4">
        <f>IFERROR(VLOOKUP($Q9,#REF!,27,0),0)</f>
        <v>0</v>
      </c>
      <c r="M9" s="4">
        <f>IFERROR(VLOOKUP($Q9,#REF!,27,0),0)</f>
        <v>0</v>
      </c>
      <c r="N9" s="4">
        <f>IFERROR(VLOOKUP($Q9,#REF!,27,0),0)</f>
        <v>0</v>
      </c>
      <c r="O9" s="4">
        <f>IFERROR(VLOOKUP($Q9,#REF!,27,0),0)</f>
        <v>0</v>
      </c>
      <c r="P9" s="445">
        <f>IFERROR(VLOOKUP($Q9,#REF!,27,0),0)</f>
        <v>0</v>
      </c>
      <c r="Q9" s="5" t="str">
        <f t="shared" si="1"/>
        <v>david adam</v>
      </c>
    </row>
    <row r="10" spans="1:18" s="5" customFormat="1" x14ac:dyDescent="0.2">
      <c r="A10" s="242">
        <v>8</v>
      </c>
      <c r="B10" s="244" t="s">
        <v>76</v>
      </c>
      <c r="C10" s="219" t="s">
        <v>75</v>
      </c>
      <c r="D10" s="4" t="s">
        <v>40</v>
      </c>
      <c r="E10" s="439">
        <f t="shared" si="0"/>
        <v>190</v>
      </c>
      <c r="F10" s="444">
        <f>IFERROR(VLOOKUP($Q10,'Rd1 PI'!$C$2:$AE$24,29,0),0)</f>
        <v>90</v>
      </c>
      <c r="G10" s="4">
        <f>IFERROR(VLOOKUP($Q10,'Rd2 Sandown'!$C$2:$AE$23,29,0),0)</f>
        <v>0</v>
      </c>
      <c r="H10" s="4">
        <f>IFERROR(VLOOKUP($Q10,'Rd3 Wodonga'!$C$2:$AE$26,29,0),0)</f>
        <v>65</v>
      </c>
      <c r="I10" s="4">
        <f>IFERROR(VLOOKUP($Q10,'Rd4 Winton'!$C$2:$AE$26,29,0),0)</f>
        <v>35</v>
      </c>
      <c r="J10" s="4">
        <f>IFERROR(VLOOKUP($Q10,#REF!,27,0),0)</f>
        <v>0</v>
      </c>
      <c r="K10" s="4">
        <f>IFERROR(VLOOKUP($Q10,#REF!,27,0),0)</f>
        <v>0</v>
      </c>
      <c r="L10" s="4">
        <f>IFERROR(VLOOKUP($Q10,#REF!,27,0),0)</f>
        <v>0</v>
      </c>
      <c r="M10" s="4">
        <f>IFERROR(VLOOKUP($Q10,#REF!,27,0),0)</f>
        <v>0</v>
      </c>
      <c r="N10" s="4">
        <f>IFERROR(VLOOKUP($Q10,#REF!,27,0),0)</f>
        <v>0</v>
      </c>
      <c r="O10" s="4">
        <f>IFERROR(VLOOKUP($Q10,#REF!,27,0),0)</f>
        <v>0</v>
      </c>
      <c r="P10" s="445">
        <f>IFERROR(VLOOKUP($Q10,#REF!,27,0),0)</f>
        <v>0</v>
      </c>
      <c r="Q10" s="5" t="str">
        <f t="shared" si="1"/>
        <v>peter dannock</v>
      </c>
    </row>
    <row r="11" spans="1:18" s="5" customFormat="1" x14ac:dyDescent="0.2">
      <c r="A11" s="242">
        <v>9</v>
      </c>
      <c r="B11" s="244" t="s">
        <v>134</v>
      </c>
      <c r="C11" s="219" t="s">
        <v>135</v>
      </c>
      <c r="D11" s="4" t="s">
        <v>5</v>
      </c>
      <c r="E11" s="439">
        <f t="shared" si="0"/>
        <v>180</v>
      </c>
      <c r="F11" s="444">
        <f>IFERROR(VLOOKUP($Q11,'Rd1 PI'!$C$2:$AE$24,29,0),0)</f>
        <v>65</v>
      </c>
      <c r="G11" s="4">
        <f>IFERROR(VLOOKUP($Q11,'Rd2 Sandown'!$C$2:$AE$23,29,0),0)</f>
        <v>50</v>
      </c>
      <c r="H11" s="4">
        <f>IFERROR(VLOOKUP($Q11,'Rd3 Wodonga'!$C$2:$AE$26,29,0),0)</f>
        <v>65</v>
      </c>
      <c r="I11" s="4">
        <f>IFERROR(VLOOKUP($Q11,'Rd4 Winton'!$C$2:$AE$26,29,0),0)</f>
        <v>0</v>
      </c>
      <c r="J11" s="4">
        <f>IFERROR(VLOOKUP($Q11,#REF!,27,0),0)</f>
        <v>0</v>
      </c>
      <c r="K11" s="4">
        <f>IFERROR(VLOOKUP($Q11,#REF!,27,0),0)</f>
        <v>0</v>
      </c>
      <c r="L11" s="4">
        <f>IFERROR(VLOOKUP($Q11,#REF!,27,0),0)</f>
        <v>0</v>
      </c>
      <c r="M11" s="4">
        <f>IFERROR(VLOOKUP($Q11,#REF!,27,0),0)</f>
        <v>0</v>
      </c>
      <c r="N11" s="4">
        <f>IFERROR(VLOOKUP($Q11,#REF!,27,0),0)</f>
        <v>0</v>
      </c>
      <c r="O11" s="4">
        <f>IFERROR(VLOOKUP($Q11,#REF!,27,0),0)</f>
        <v>0</v>
      </c>
      <c r="P11" s="445">
        <f>IFERROR(VLOOKUP($Q11,#REF!,27,0),0)</f>
        <v>0</v>
      </c>
      <c r="Q11" s="5" t="str">
        <f t="shared" si="1"/>
        <v>sam hurst</v>
      </c>
    </row>
    <row r="12" spans="1:18" s="5" customFormat="1" x14ac:dyDescent="0.2">
      <c r="A12" s="242">
        <v>9</v>
      </c>
      <c r="B12" s="244" t="s">
        <v>192</v>
      </c>
      <c r="C12" s="219" t="s">
        <v>191</v>
      </c>
      <c r="D12" s="4" t="s">
        <v>86</v>
      </c>
      <c r="E12" s="439">
        <f t="shared" si="0"/>
        <v>180</v>
      </c>
      <c r="F12" s="444">
        <f>IFERROR(VLOOKUP($Q12,'Rd1 PI'!$C$2:$AE$24,29,0),0)</f>
        <v>0</v>
      </c>
      <c r="G12" s="4">
        <f>IFERROR(VLOOKUP($Q12,'Rd2 Sandown'!$C$2:$AE$23,29,0),0)</f>
        <v>75</v>
      </c>
      <c r="H12" s="4">
        <f>IFERROR(VLOOKUP($Q12,'Rd3 Wodonga'!$C$2:$AE$26,29,0),0)</f>
        <v>0</v>
      </c>
      <c r="I12" s="4">
        <f>IFERROR(VLOOKUP($Q12,'Rd4 Winton'!$C$2:$AE$26,29,0),0)</f>
        <v>105</v>
      </c>
      <c r="J12" s="4">
        <f>IFERROR(VLOOKUP($Q12,#REF!,27,0),0)</f>
        <v>0</v>
      </c>
      <c r="K12" s="4">
        <f>IFERROR(VLOOKUP($Q12,#REF!,27,0),0)</f>
        <v>0</v>
      </c>
      <c r="L12" s="4">
        <f>IFERROR(VLOOKUP($Q12,#REF!,27,0),0)</f>
        <v>0</v>
      </c>
      <c r="M12" s="4">
        <f>IFERROR(VLOOKUP($Q12,#REF!,27,0),0)</f>
        <v>0</v>
      </c>
      <c r="N12" s="4">
        <f>IFERROR(VLOOKUP($Q12,#REF!,27,0),0)</f>
        <v>0</v>
      </c>
      <c r="O12" s="4">
        <f>IFERROR(VLOOKUP($Q12,#REF!,27,0),0)</f>
        <v>0</v>
      </c>
      <c r="P12" s="445">
        <f>IFERROR(VLOOKUP($Q12,#REF!,27,0),0)</f>
        <v>0</v>
      </c>
      <c r="Q12" s="5" t="str">
        <f t="shared" si="1"/>
        <v>robert downes</v>
      </c>
    </row>
    <row r="13" spans="1:18" s="5" customFormat="1" x14ac:dyDescent="0.2">
      <c r="A13" s="242">
        <v>11</v>
      </c>
      <c r="B13" s="244" t="s">
        <v>77</v>
      </c>
      <c r="C13" s="219" t="s">
        <v>78</v>
      </c>
      <c r="D13" s="4" t="s">
        <v>40</v>
      </c>
      <c r="E13" s="439">
        <f t="shared" si="0"/>
        <v>165</v>
      </c>
      <c r="F13" s="444">
        <f>IFERROR(VLOOKUP($Q13,'Rd1 PI'!$C$2:$AE$24,29,0),0)</f>
        <v>50</v>
      </c>
      <c r="G13" s="4">
        <f>IFERROR(VLOOKUP($Q13,'Rd2 Sandown'!$C$2:$AE$23,29,0),0)</f>
        <v>65</v>
      </c>
      <c r="H13" s="4">
        <f>IFERROR(VLOOKUP($Q13,'Rd3 Wodonga'!$C$2:$AE$26,29,0),0)</f>
        <v>0</v>
      </c>
      <c r="I13" s="4">
        <f>IFERROR(VLOOKUP($Q13,'Rd4 Winton'!$C$2:$AE$26,29,0),0)</f>
        <v>50</v>
      </c>
      <c r="J13" s="4">
        <f>IFERROR(VLOOKUP($Q13,#REF!,27,0),0)</f>
        <v>0</v>
      </c>
      <c r="K13" s="4">
        <f>IFERROR(VLOOKUP($Q13,#REF!,27,0),0)</f>
        <v>0</v>
      </c>
      <c r="L13" s="4">
        <f>IFERROR(VLOOKUP($Q13,#REF!,27,0),0)</f>
        <v>0</v>
      </c>
      <c r="M13" s="4">
        <f>IFERROR(VLOOKUP($Q13,#REF!,27,0),0)</f>
        <v>0</v>
      </c>
      <c r="N13" s="4">
        <f>IFERROR(VLOOKUP($Q13,#REF!,27,0),0)</f>
        <v>0</v>
      </c>
      <c r="O13" s="4">
        <f>IFERROR(VLOOKUP($Q13,#REF!,27,0),0)</f>
        <v>0</v>
      </c>
      <c r="P13" s="445">
        <f>IFERROR(VLOOKUP($Q13,#REF!,27,0),0)</f>
        <v>0</v>
      </c>
      <c r="Q13" s="5" t="str">
        <f t="shared" si="1"/>
        <v>noel heritage</v>
      </c>
    </row>
    <row r="14" spans="1:18" s="5" customFormat="1" x14ac:dyDescent="0.2">
      <c r="A14" s="242">
        <v>12</v>
      </c>
      <c r="B14" s="244" t="s">
        <v>132</v>
      </c>
      <c r="C14" s="219" t="s">
        <v>133</v>
      </c>
      <c r="D14" s="4" t="s">
        <v>40</v>
      </c>
      <c r="E14" s="439">
        <f t="shared" si="0"/>
        <v>160</v>
      </c>
      <c r="F14" s="444">
        <f>IFERROR(VLOOKUP($Q14,'Rd1 PI'!$C$2:$AE$24,29,0),0)</f>
        <v>65</v>
      </c>
      <c r="G14" s="4">
        <f>IFERROR(VLOOKUP($Q14,'Rd2 Sandown'!$C$2:$AE$23,29,0),0)</f>
        <v>0</v>
      </c>
      <c r="H14" s="4">
        <f>IFERROR(VLOOKUP($Q14,'Rd3 Wodonga'!$C$2:$AE$26,29,0),0)</f>
        <v>0</v>
      </c>
      <c r="I14" s="4">
        <f>IFERROR(VLOOKUP($Q14,'Rd4 Winton'!$C$2:$AE$26,29,0),0)</f>
        <v>95</v>
      </c>
      <c r="J14" s="4">
        <f>IFERROR(VLOOKUP($Q14,#REF!,27,0),0)</f>
        <v>0</v>
      </c>
      <c r="K14" s="4">
        <f>IFERROR(VLOOKUP($Q14,#REF!,27,0),0)</f>
        <v>0</v>
      </c>
      <c r="L14" s="4">
        <f>IFERROR(VLOOKUP($Q14,#REF!,27,0),0)</f>
        <v>0</v>
      </c>
      <c r="M14" s="4">
        <f>IFERROR(VLOOKUP($Q14,#REF!,27,0),0)</f>
        <v>0</v>
      </c>
      <c r="N14" s="4">
        <f>IFERROR(VLOOKUP($Q14,#REF!,27,0),0)</f>
        <v>0</v>
      </c>
      <c r="O14" s="4">
        <f>IFERROR(VLOOKUP($Q14,#REF!,27,0),0)</f>
        <v>0</v>
      </c>
      <c r="P14" s="445">
        <f>IFERROR(VLOOKUP($Q14,#REF!,27,0),0)</f>
        <v>0</v>
      </c>
      <c r="Q14" s="5" t="str">
        <f t="shared" si="1"/>
        <v>gavin newman</v>
      </c>
    </row>
    <row r="15" spans="1:18" s="5" customFormat="1" x14ac:dyDescent="0.2">
      <c r="A15" s="242">
        <v>13</v>
      </c>
      <c r="B15" s="244" t="s">
        <v>95</v>
      </c>
      <c r="C15" s="219" t="s">
        <v>191</v>
      </c>
      <c r="D15" s="4" t="s">
        <v>5</v>
      </c>
      <c r="E15" s="439">
        <f t="shared" si="0"/>
        <v>115</v>
      </c>
      <c r="F15" s="444">
        <f>IFERROR(VLOOKUP($Q15,'Rd1 PI'!$C$2:$AE$24,29,0),0)</f>
        <v>0</v>
      </c>
      <c r="G15" s="4">
        <f>IFERROR(VLOOKUP($Q15,'Rd2 Sandown'!$C$2:$AE$23,29,0),0)</f>
        <v>65</v>
      </c>
      <c r="H15" s="4">
        <f>IFERROR(VLOOKUP($Q15,'Rd3 Wodonga'!$C$2:$AE$26,29,0),0)</f>
        <v>50</v>
      </c>
      <c r="I15" s="4">
        <f>IFERROR(VLOOKUP($Q15,'Rd4 Winton'!$C$2:$AE$26,29,0),0)</f>
        <v>0</v>
      </c>
      <c r="J15" s="4">
        <f>IFERROR(VLOOKUP($Q15,#REF!,27,0),0)</f>
        <v>0</v>
      </c>
      <c r="K15" s="4">
        <f>IFERROR(VLOOKUP($Q15,#REF!,27,0),0)</f>
        <v>0</v>
      </c>
      <c r="L15" s="4">
        <f>IFERROR(VLOOKUP($Q15,#REF!,27,0),0)</f>
        <v>0</v>
      </c>
      <c r="M15" s="4">
        <f>IFERROR(VLOOKUP($Q15,#REF!,27,0),0)</f>
        <v>0</v>
      </c>
      <c r="N15" s="4">
        <f>IFERROR(VLOOKUP($Q15,#REF!,27,0),0)</f>
        <v>0</v>
      </c>
      <c r="O15" s="4">
        <f>IFERROR(VLOOKUP($Q15,#REF!,27,0),0)</f>
        <v>0</v>
      </c>
      <c r="P15" s="445">
        <f>IFERROR(VLOOKUP($Q15,#REF!,27,0),0)</f>
        <v>0</v>
      </c>
      <c r="Q15" s="5" t="str">
        <f t="shared" si="1"/>
        <v>john downes</v>
      </c>
    </row>
    <row r="16" spans="1:18" s="5" customFormat="1" x14ac:dyDescent="0.2">
      <c r="A16" s="242">
        <v>14</v>
      </c>
      <c r="B16" s="244" t="s">
        <v>192</v>
      </c>
      <c r="C16" s="219" t="s">
        <v>193</v>
      </c>
      <c r="D16" s="4" t="s">
        <v>3</v>
      </c>
      <c r="E16" s="439">
        <f t="shared" si="0"/>
        <v>90</v>
      </c>
      <c r="F16" s="444">
        <f>IFERROR(VLOOKUP($Q16,'Rd1 PI'!$C$2:$AE$24,29,0),0)</f>
        <v>0</v>
      </c>
      <c r="G16" s="4">
        <f>IFERROR(VLOOKUP($Q16,'Rd2 Sandown'!$C$2:$AE$23,29,0),0)</f>
        <v>90</v>
      </c>
      <c r="H16" s="4">
        <f>IFERROR(VLOOKUP($Q16,'Rd3 Wodonga'!$C$2:$AE$26,29,0),0)</f>
        <v>0</v>
      </c>
      <c r="I16" s="4">
        <f>IFERROR(VLOOKUP($Q16,'Rd4 Winton'!$C$2:$AE$26,29,0),0)</f>
        <v>0</v>
      </c>
      <c r="J16" s="4">
        <f>IFERROR(VLOOKUP($Q16,#REF!,27,0),0)</f>
        <v>0</v>
      </c>
      <c r="K16" s="4">
        <f>IFERROR(VLOOKUP($Q16,#REF!,27,0),0)</f>
        <v>0</v>
      </c>
      <c r="L16" s="4">
        <f>IFERROR(VLOOKUP($Q16,#REF!,27,0),0)</f>
        <v>0</v>
      </c>
      <c r="M16" s="4">
        <f>IFERROR(VLOOKUP($Q16,#REF!,27,0),0)</f>
        <v>0</v>
      </c>
      <c r="N16" s="4">
        <f>IFERROR(VLOOKUP($Q16,#REF!,27,0),0)</f>
        <v>0</v>
      </c>
      <c r="O16" s="4">
        <f>IFERROR(VLOOKUP($Q16,#REF!,27,0),0)</f>
        <v>0</v>
      </c>
      <c r="P16" s="445">
        <f>IFERROR(VLOOKUP($Q16,#REF!,27,0),0)</f>
        <v>0</v>
      </c>
      <c r="Q16" s="5" t="str">
        <f t="shared" si="1"/>
        <v>robert mason</v>
      </c>
    </row>
    <row r="17" spans="1:18" s="5" customFormat="1" x14ac:dyDescent="0.2">
      <c r="A17" s="242">
        <v>14</v>
      </c>
      <c r="B17" s="244" t="s">
        <v>128</v>
      </c>
      <c r="C17" s="219" t="s">
        <v>129</v>
      </c>
      <c r="D17" s="4" t="s">
        <v>14</v>
      </c>
      <c r="E17" s="439">
        <f t="shared" si="0"/>
        <v>90</v>
      </c>
      <c r="F17" s="444">
        <f>IFERROR(VLOOKUP($Q17,'Rd1 PI'!$C$2:$AE$24,29,0),0)</f>
        <v>90</v>
      </c>
      <c r="G17" s="4">
        <f>IFERROR(VLOOKUP($Q17,'Rd2 Sandown'!$C$2:$AE$23,29,0),0)</f>
        <v>0</v>
      </c>
      <c r="H17" s="4">
        <f>IFERROR(VLOOKUP($Q17,'Rd3 Wodonga'!$C$2:$AE$26,29,0),0)</f>
        <v>0</v>
      </c>
      <c r="I17" s="4">
        <f>IFERROR(VLOOKUP($Q17,'Rd4 Winton'!$C$2:$AE$26,29,0),0)</f>
        <v>0</v>
      </c>
      <c r="J17" s="4">
        <f>IFERROR(VLOOKUP($Q17,#REF!,27,0),0)</f>
        <v>0</v>
      </c>
      <c r="K17" s="4">
        <f>IFERROR(VLOOKUP($Q17,#REF!,27,0),0)</f>
        <v>0</v>
      </c>
      <c r="L17" s="4">
        <f>IFERROR(VLOOKUP($Q17,#REF!,27,0),0)</f>
        <v>0</v>
      </c>
      <c r="M17" s="4">
        <f>IFERROR(VLOOKUP($Q17,#REF!,27,0),0)</f>
        <v>0</v>
      </c>
      <c r="N17" s="4">
        <f>IFERROR(VLOOKUP($Q17,#REF!,27,0),0)</f>
        <v>0</v>
      </c>
      <c r="O17" s="4">
        <f>IFERROR(VLOOKUP($Q17,#REF!,27,0),0)</f>
        <v>0</v>
      </c>
      <c r="P17" s="445">
        <f>IFERROR(VLOOKUP($Q17,#REF!,27,0),0)</f>
        <v>0</v>
      </c>
      <c r="Q17" s="5" t="str">
        <f t="shared" si="1"/>
        <v>ben sale</v>
      </c>
    </row>
    <row r="18" spans="1:18" s="5" customFormat="1" x14ac:dyDescent="0.2">
      <c r="A18" s="242">
        <v>16</v>
      </c>
      <c r="B18" s="244" t="s">
        <v>246</v>
      </c>
      <c r="C18" s="219" t="s">
        <v>247</v>
      </c>
      <c r="D18" s="4" t="s">
        <v>5</v>
      </c>
      <c r="E18" s="439">
        <f t="shared" si="0"/>
        <v>85</v>
      </c>
      <c r="F18" s="444">
        <f>IFERROR(VLOOKUP($Q18,'Rd1 PI'!$C$2:$AE$24,29,0),0)</f>
        <v>0</v>
      </c>
      <c r="G18" s="4">
        <f>IFERROR(VLOOKUP($Q18,'Rd2 Sandown'!$C$2:$AE$23,29,0),0)</f>
        <v>0</v>
      </c>
      <c r="H18" s="4">
        <f>IFERROR(VLOOKUP($Q18,'Rd3 Wodonga'!$C$2:$AE$26,29,0),0)</f>
        <v>85</v>
      </c>
      <c r="I18" s="4">
        <f>IFERROR(VLOOKUP($Q18,'Rd4 Winton'!$C$2:$AE$26,29,0),0)</f>
        <v>0</v>
      </c>
      <c r="J18" s="4">
        <f>IFERROR(VLOOKUP($Q18,#REF!,27,0),0)</f>
        <v>0</v>
      </c>
      <c r="K18" s="4">
        <f>IFERROR(VLOOKUP($Q18,#REF!,27,0),0)</f>
        <v>0</v>
      </c>
      <c r="L18" s="4">
        <f>IFERROR(VLOOKUP($Q18,#REF!,27,0),0)</f>
        <v>0</v>
      </c>
      <c r="M18" s="4">
        <f>IFERROR(VLOOKUP($Q18,#REF!,27,0),0)</f>
        <v>0</v>
      </c>
      <c r="N18" s="4">
        <f>IFERROR(VLOOKUP($Q18,#REF!,27,0),0)</f>
        <v>0</v>
      </c>
      <c r="O18" s="4">
        <f>IFERROR(VLOOKUP($Q18,#REF!,27,0),0)</f>
        <v>0</v>
      </c>
      <c r="P18" s="445">
        <f>IFERROR(VLOOKUP($Q18,#REF!,27,0),0)</f>
        <v>0</v>
      </c>
      <c r="Q18" s="5" t="str">
        <f t="shared" si="1"/>
        <v>adrian zadro</v>
      </c>
    </row>
    <row r="19" spans="1:18" s="5" customFormat="1" x14ac:dyDescent="0.2">
      <c r="A19" s="242">
        <v>16</v>
      </c>
      <c r="B19" s="244" t="s">
        <v>93</v>
      </c>
      <c r="C19" s="219" t="s">
        <v>285</v>
      </c>
      <c r="D19" s="4" t="s">
        <v>4</v>
      </c>
      <c r="E19" s="439">
        <f t="shared" si="0"/>
        <v>85</v>
      </c>
      <c r="F19" s="444">
        <f>IFERROR(VLOOKUP($Q19,'Rd1 PI'!$C$2:$AE$24,29,0),0)</f>
        <v>0</v>
      </c>
      <c r="G19" s="4">
        <f>IFERROR(VLOOKUP($Q19,'Rd2 Sandown'!$C$2:$AE$23,29,0),0)</f>
        <v>0</v>
      </c>
      <c r="H19" s="4">
        <f>IFERROR(VLOOKUP($Q19,'Rd3 Wodonga'!$C$2:$AE$26,29,0),0)</f>
        <v>0</v>
      </c>
      <c r="I19" s="4">
        <f>IFERROR(VLOOKUP($Q19,'Rd4 Winton'!$C$2:$AE$26,29,0),0)</f>
        <v>85</v>
      </c>
      <c r="J19" s="4">
        <f>IFERROR(VLOOKUP($Q19,#REF!,27,0),0)</f>
        <v>0</v>
      </c>
      <c r="K19" s="4">
        <f>IFERROR(VLOOKUP($Q19,#REF!,27,0),0)</f>
        <v>0</v>
      </c>
      <c r="L19" s="4">
        <f>IFERROR(VLOOKUP($Q19,#REF!,27,0),0)</f>
        <v>0</v>
      </c>
      <c r="M19" s="4">
        <f>IFERROR(VLOOKUP($Q19,#REF!,27,0),0)</f>
        <v>0</v>
      </c>
      <c r="N19" s="4">
        <f>IFERROR(VLOOKUP($Q19,#REF!,27,0),0)</f>
        <v>0</v>
      </c>
      <c r="O19" s="4">
        <f>IFERROR(VLOOKUP($Q19,#REF!,27,0),0)</f>
        <v>0</v>
      </c>
      <c r="P19" s="445">
        <f>IFERROR(VLOOKUP($Q19,#REF!,27,0),0)</f>
        <v>0</v>
      </c>
      <c r="Q19" s="5" t="str">
        <f t="shared" si="1"/>
        <v>craig baird</v>
      </c>
    </row>
    <row r="20" spans="1:18" s="5" customFormat="1" x14ac:dyDescent="0.2">
      <c r="A20" s="242">
        <v>18</v>
      </c>
      <c r="B20" s="244" t="s">
        <v>95</v>
      </c>
      <c r="C20" s="219" t="s">
        <v>136</v>
      </c>
      <c r="D20" s="4" t="s">
        <v>86</v>
      </c>
      <c r="E20" s="439">
        <f t="shared" si="0"/>
        <v>80</v>
      </c>
      <c r="F20" s="444">
        <f>IFERROR(VLOOKUP($Q20,'Rd1 PI'!$C$2:$AE$24,29,0),0)</f>
        <v>35</v>
      </c>
      <c r="G20" s="4">
        <f>IFERROR(VLOOKUP($Q20,'Rd2 Sandown'!$C$2:$AE$23,29,0),0)</f>
        <v>20</v>
      </c>
      <c r="H20" s="4">
        <f>IFERROR(VLOOKUP($Q20,'Rd3 Wodonga'!$C$2:$AE$26,29,0),0)</f>
        <v>5</v>
      </c>
      <c r="I20" s="4">
        <f>IFERROR(VLOOKUP($Q20,'Rd4 Winton'!$C$2:$AE$26,29,0),0)</f>
        <v>20</v>
      </c>
      <c r="J20" s="4">
        <f>IFERROR(VLOOKUP($Q20,#REF!,27,0),0)</f>
        <v>0</v>
      </c>
      <c r="K20" s="4">
        <f>IFERROR(VLOOKUP($Q20,#REF!,27,0),0)</f>
        <v>0</v>
      </c>
      <c r="L20" s="4">
        <f>IFERROR(VLOOKUP($Q20,#REF!,27,0),0)</f>
        <v>0</v>
      </c>
      <c r="M20" s="4">
        <f>IFERROR(VLOOKUP($Q20,#REF!,27,0),0)</f>
        <v>0</v>
      </c>
      <c r="N20" s="4">
        <f>IFERROR(VLOOKUP($Q20,#REF!,27,0),0)</f>
        <v>0</v>
      </c>
      <c r="O20" s="4">
        <f>IFERROR(VLOOKUP($Q20,#REF!,27,0),0)</f>
        <v>0</v>
      </c>
      <c r="P20" s="445">
        <f>IFERROR(VLOOKUP($Q20,#REF!,27,0),0)</f>
        <v>0</v>
      </c>
      <c r="Q20" s="5" t="str">
        <f t="shared" si="1"/>
        <v>john mcbreen</v>
      </c>
    </row>
    <row r="21" spans="1:18" s="5" customFormat="1" x14ac:dyDescent="0.2">
      <c r="A21" s="242">
        <v>19</v>
      </c>
      <c r="B21" s="244" t="s">
        <v>149</v>
      </c>
      <c r="C21" s="219" t="s">
        <v>150</v>
      </c>
      <c r="D21" s="4" t="s">
        <v>13</v>
      </c>
      <c r="E21" s="439">
        <f t="shared" si="0"/>
        <v>65</v>
      </c>
      <c r="F21" s="444">
        <f>IFERROR(VLOOKUP($Q21,'Rd1 PI'!$C$2:$AE$24,29,0),0)</f>
        <v>65</v>
      </c>
      <c r="G21" s="4">
        <f>IFERROR(VLOOKUP($Q21,'Rd2 Sandown'!$C$2:$AE$23,29,0),0)</f>
        <v>0</v>
      </c>
      <c r="H21" s="4">
        <f>IFERROR(VLOOKUP($Q21,'Rd3 Wodonga'!$C$2:$AE$26,29,0),0)</f>
        <v>0</v>
      </c>
      <c r="I21" s="4">
        <f>IFERROR(VLOOKUP($Q21,'Rd4 Winton'!$C$2:$AE$26,29,0),0)</f>
        <v>0</v>
      </c>
      <c r="J21" s="4">
        <f>IFERROR(VLOOKUP($Q21,#REF!,27,0),0)</f>
        <v>0</v>
      </c>
      <c r="K21" s="4">
        <f>IFERROR(VLOOKUP($Q21,#REF!,27,0),0)</f>
        <v>0</v>
      </c>
      <c r="L21" s="4">
        <f>IFERROR(VLOOKUP($Q21,#REF!,27,0),0)</f>
        <v>0</v>
      </c>
      <c r="M21" s="4">
        <f>IFERROR(VLOOKUP($Q21,#REF!,27,0),0)</f>
        <v>0</v>
      </c>
      <c r="N21" s="4">
        <f>IFERROR(VLOOKUP($Q21,#REF!,27,0),0)</f>
        <v>0</v>
      </c>
      <c r="O21" s="4">
        <f>IFERROR(VLOOKUP($Q21,#REF!,27,0),0)</f>
        <v>0</v>
      </c>
      <c r="P21" s="445">
        <f>IFERROR(VLOOKUP($Q21,#REF!,27,0),0)</f>
        <v>0</v>
      </c>
      <c r="Q21" s="5" t="str">
        <f t="shared" si="1"/>
        <v>kim cole</v>
      </c>
    </row>
    <row r="22" spans="1:18" s="5" customFormat="1" x14ac:dyDescent="0.2">
      <c r="A22" s="242">
        <v>20</v>
      </c>
      <c r="B22" s="244" t="s">
        <v>248</v>
      </c>
      <c r="C22" s="219" t="s">
        <v>249</v>
      </c>
      <c r="D22" s="4" t="s">
        <v>85</v>
      </c>
      <c r="E22" s="439">
        <f t="shared" si="0"/>
        <v>60</v>
      </c>
      <c r="F22" s="444">
        <f>IFERROR(VLOOKUP($Q22,'Rd1 PI'!$C$2:$AE$24,29,0),0)</f>
        <v>0</v>
      </c>
      <c r="G22" s="4">
        <f>IFERROR(VLOOKUP($Q22,'Rd2 Sandown'!$C$2:$AE$23,29,0),0)</f>
        <v>0</v>
      </c>
      <c r="H22" s="4">
        <f>IFERROR(VLOOKUP($Q22,'Rd3 Wodonga'!$C$2:$AE$26,29,0),0)</f>
        <v>40</v>
      </c>
      <c r="I22" s="4">
        <f>IFERROR(VLOOKUP($Q22,'Rd4 Winton'!$C$2:$AE$26,29,0),0)</f>
        <v>20</v>
      </c>
      <c r="J22" s="4">
        <f>IFERROR(VLOOKUP($Q22,#REF!,27,0),0)</f>
        <v>0</v>
      </c>
      <c r="K22" s="4">
        <f>IFERROR(VLOOKUP($Q22,#REF!,27,0),0)</f>
        <v>0</v>
      </c>
      <c r="L22" s="4">
        <f>IFERROR(VLOOKUP($Q22,#REF!,27,0),0)</f>
        <v>0</v>
      </c>
      <c r="M22" s="4">
        <f>IFERROR(VLOOKUP($Q22,#REF!,27,0),0)</f>
        <v>0</v>
      </c>
      <c r="N22" s="4">
        <f>IFERROR(VLOOKUP($Q22,#REF!,27,0),0)</f>
        <v>0</v>
      </c>
      <c r="O22" s="4">
        <f>IFERROR(VLOOKUP($Q22,#REF!,27,0),0)</f>
        <v>0</v>
      </c>
      <c r="P22" s="445">
        <f>IFERROR(VLOOKUP($Q22,#REF!,27,0),0)</f>
        <v>0</v>
      </c>
      <c r="Q22" s="5" t="str">
        <f t="shared" si="1"/>
        <v>roberto ferrari</v>
      </c>
    </row>
    <row r="23" spans="1:18" s="5" customFormat="1" x14ac:dyDescent="0.2">
      <c r="A23" s="242">
        <v>21</v>
      </c>
      <c r="B23" s="244" t="s">
        <v>244</v>
      </c>
      <c r="C23" s="219" t="s">
        <v>245</v>
      </c>
      <c r="D23" s="4" t="s">
        <v>16</v>
      </c>
      <c r="E23" s="439">
        <f t="shared" si="0"/>
        <v>55</v>
      </c>
      <c r="F23" s="444">
        <f>IFERROR(VLOOKUP($Q23,'Rd1 PI'!$C$2:$AE$24,29,0),0)</f>
        <v>0</v>
      </c>
      <c r="G23" s="4">
        <f>IFERROR(VLOOKUP($Q23,'Rd2 Sandown'!$C$2:$AE$23,29,0),0)</f>
        <v>0</v>
      </c>
      <c r="H23" s="4">
        <f>IFERROR(VLOOKUP($Q23,'Rd3 Wodonga'!$C$2:$AE$26,29,0),0)</f>
        <v>5</v>
      </c>
      <c r="I23" s="4">
        <f>IFERROR(VLOOKUP($Q23,'Rd4 Winton'!$C$2:$AE$26,29,0),0)</f>
        <v>50</v>
      </c>
      <c r="J23" s="4">
        <f>IFERROR(VLOOKUP($Q23,#REF!,27,0),0)</f>
        <v>0</v>
      </c>
      <c r="K23" s="4">
        <f>IFERROR(VLOOKUP($Q23,#REF!,27,0),0)</f>
        <v>0</v>
      </c>
      <c r="L23" s="4">
        <f>IFERROR(VLOOKUP($Q23,#REF!,27,0),0)</f>
        <v>0</v>
      </c>
      <c r="M23" s="4">
        <f>IFERROR(VLOOKUP($Q23,#REF!,27,0),0)</f>
        <v>0</v>
      </c>
      <c r="N23" s="4">
        <f>IFERROR(VLOOKUP($Q23,#REF!,27,0),0)</f>
        <v>0</v>
      </c>
      <c r="O23" s="4">
        <f>IFERROR(VLOOKUP($Q23,#REF!,27,0),0)</f>
        <v>0</v>
      </c>
      <c r="P23" s="445">
        <f>IFERROR(VLOOKUP($Q23,#REF!,27,0),0)</f>
        <v>0</v>
      </c>
      <c r="Q23" s="5" t="str">
        <f t="shared" si="1"/>
        <v>russell garner</v>
      </c>
    </row>
    <row r="24" spans="1:18" s="5" customFormat="1" x14ac:dyDescent="0.2">
      <c r="A24" s="242">
        <v>22</v>
      </c>
      <c r="B24" s="244" t="s">
        <v>283</v>
      </c>
      <c r="C24" s="219" t="s">
        <v>284</v>
      </c>
      <c r="D24" s="4" t="s">
        <v>40</v>
      </c>
      <c r="E24" s="439">
        <f t="shared" si="0"/>
        <v>20</v>
      </c>
      <c r="F24" s="444">
        <f>IFERROR(VLOOKUP($Q24,'Rd1 PI'!$C$2:$AE$24,29,0),0)</f>
        <v>0</v>
      </c>
      <c r="G24" s="4">
        <f>IFERROR(VLOOKUP($Q24,'Rd2 Sandown'!$C$2:$AE$23,29,0),0)</f>
        <v>0</v>
      </c>
      <c r="H24" s="4">
        <f>IFERROR(VLOOKUP($Q24,'Rd3 Wodonga'!$C$2:$AE$26,29,0),0)</f>
        <v>0</v>
      </c>
      <c r="I24" s="4">
        <f>IFERROR(VLOOKUP($Q24,'Rd4 Winton'!$C$2:$AE$26,29,0),0)</f>
        <v>20</v>
      </c>
      <c r="J24" s="4">
        <f>IFERROR(VLOOKUP($Q24,#REF!,27,0),0)</f>
        <v>0</v>
      </c>
      <c r="K24" s="4">
        <f>IFERROR(VLOOKUP($Q24,#REF!,27,0),0)</f>
        <v>0</v>
      </c>
      <c r="L24" s="4">
        <f>IFERROR(VLOOKUP($Q24,#REF!,27,0),0)</f>
        <v>0</v>
      </c>
      <c r="M24" s="4">
        <f>IFERROR(VLOOKUP($Q24,#REF!,27,0),0)</f>
        <v>0</v>
      </c>
      <c r="N24" s="4">
        <f>IFERROR(VLOOKUP($Q24,#REF!,27,0),0)</f>
        <v>0</v>
      </c>
      <c r="O24" s="4">
        <f>IFERROR(VLOOKUP($Q24,#REF!,27,0),0)</f>
        <v>0</v>
      </c>
      <c r="P24" s="445">
        <f>IFERROR(VLOOKUP($Q24,#REF!,27,0),0)</f>
        <v>0</v>
      </c>
      <c r="Q24" s="5" t="str">
        <f t="shared" si="1"/>
        <v>barry payne</v>
      </c>
    </row>
    <row r="25" spans="1:18" s="5" customFormat="1" x14ac:dyDescent="0.2">
      <c r="A25" s="242">
        <v>22</v>
      </c>
      <c r="B25" s="244" t="s">
        <v>151</v>
      </c>
      <c r="C25" s="219" t="s">
        <v>152</v>
      </c>
      <c r="D25" s="4" t="s">
        <v>41</v>
      </c>
      <c r="E25" s="439">
        <f t="shared" si="0"/>
        <v>20</v>
      </c>
      <c r="F25" s="444">
        <f>IFERROR(VLOOKUP($Q25,'Rd1 PI'!$C$2:$AE$24,29,0),0)</f>
        <v>5</v>
      </c>
      <c r="G25" s="4">
        <f>IFERROR(VLOOKUP($Q25,'Rd2 Sandown'!$C$2:$AE$23,29,0),0)</f>
        <v>5</v>
      </c>
      <c r="H25" s="4">
        <f>IFERROR(VLOOKUP($Q25,'Rd3 Wodonga'!$C$2:$AE$26,29,0),0)</f>
        <v>5</v>
      </c>
      <c r="I25" s="4">
        <f>IFERROR(VLOOKUP($Q25,'Rd4 Winton'!$C$2:$AE$26,29,0),0)</f>
        <v>5</v>
      </c>
      <c r="J25" s="4">
        <f>IFERROR(VLOOKUP($Q25,#REF!,27,0),0)</f>
        <v>0</v>
      </c>
      <c r="K25" s="4">
        <f>IFERROR(VLOOKUP($Q25,#REF!,27,0),0)</f>
        <v>0</v>
      </c>
      <c r="L25" s="4">
        <f>IFERROR(VLOOKUP($Q25,#REF!,27,0),0)</f>
        <v>0</v>
      </c>
      <c r="M25" s="4">
        <f>IFERROR(VLOOKUP($Q25,#REF!,27,0),0)</f>
        <v>0</v>
      </c>
      <c r="N25" s="4">
        <f>IFERROR(VLOOKUP($Q25,#REF!,27,0),0)</f>
        <v>0</v>
      </c>
      <c r="O25" s="4">
        <f>IFERROR(VLOOKUP($Q25,#REF!,27,0),0)</f>
        <v>0</v>
      </c>
      <c r="P25" s="445">
        <f>IFERROR(VLOOKUP($Q25,#REF!,27,0),0)</f>
        <v>0</v>
      </c>
      <c r="Q25" s="5" t="str">
        <f t="shared" si="1"/>
        <v>travis nott</v>
      </c>
    </row>
    <row r="26" spans="1:18" s="5" customFormat="1" x14ac:dyDescent="0.2">
      <c r="A26" s="242">
        <v>24</v>
      </c>
      <c r="B26" s="244" t="s">
        <v>189</v>
      </c>
      <c r="C26" s="219" t="s">
        <v>190</v>
      </c>
      <c r="D26" s="4" t="s">
        <v>40</v>
      </c>
      <c r="E26" s="439">
        <f t="shared" si="0"/>
        <v>10</v>
      </c>
      <c r="F26" s="444">
        <f>IFERROR(VLOOKUP($Q26,'Rd1 PI'!$C$2:$AE$24,29,0),0)</f>
        <v>0</v>
      </c>
      <c r="G26" s="4">
        <f>IFERROR(VLOOKUP($Q26,'Rd2 Sandown'!$C$2:$AE$23,29,0),0)</f>
        <v>5</v>
      </c>
      <c r="H26" s="4">
        <f>IFERROR(VLOOKUP($Q26,'Rd3 Wodonga'!$C$2:$AE$26,29,0),0)</f>
        <v>0</v>
      </c>
      <c r="I26" s="4">
        <f>IFERROR(VLOOKUP($Q26,'Rd4 Winton'!$C$2:$AE$26,29,0),0)</f>
        <v>5</v>
      </c>
      <c r="J26" s="4">
        <f>IFERROR(VLOOKUP($Q26,#REF!,27,0),0)</f>
        <v>0</v>
      </c>
      <c r="K26" s="4">
        <f>IFERROR(VLOOKUP($Q26,#REF!,27,0),0)</f>
        <v>0</v>
      </c>
      <c r="L26" s="4">
        <f>IFERROR(VLOOKUP($Q26,#REF!,27,0),0)</f>
        <v>0</v>
      </c>
      <c r="M26" s="4">
        <f>IFERROR(VLOOKUP($Q26,#REF!,27,0),0)</f>
        <v>0</v>
      </c>
      <c r="N26" s="4">
        <f>IFERROR(VLOOKUP($Q26,#REF!,27,0),0)</f>
        <v>0</v>
      </c>
      <c r="O26" s="4">
        <f>IFERROR(VLOOKUP($Q26,#REF!,27,0),0)</f>
        <v>0</v>
      </c>
      <c r="P26" s="445">
        <f>IFERROR(VLOOKUP($Q26,#REF!,27,0),0)</f>
        <v>0</v>
      </c>
      <c r="Q26" s="5" t="str">
        <f t="shared" si="1"/>
        <v>simon acfield</v>
      </c>
    </row>
    <row r="27" spans="1:18" s="5" customFormat="1" ht="13.5" thickBot="1" x14ac:dyDescent="0.25">
      <c r="A27" s="242">
        <v>25</v>
      </c>
      <c r="B27" s="432" t="s">
        <v>87</v>
      </c>
      <c r="C27" s="433" t="s">
        <v>88</v>
      </c>
      <c r="D27" s="434" t="s">
        <v>40</v>
      </c>
      <c r="E27" s="440">
        <f t="shared" si="0"/>
        <v>5</v>
      </c>
      <c r="F27" s="446">
        <f>IFERROR(VLOOKUP($Q27,'Rd1 PI'!$C$2:$AE$24,29,0),0)</f>
        <v>5</v>
      </c>
      <c r="G27" s="447">
        <f>IFERROR(VLOOKUP($Q27,'Rd2 Sandown'!$C$2:$AE$23,29,0),0)</f>
        <v>0</v>
      </c>
      <c r="H27" s="447">
        <f>IFERROR(VLOOKUP($Q27,'Rd3 Wodonga'!$C$2:$AE$26,29,0),0)</f>
        <v>0</v>
      </c>
      <c r="I27" s="447">
        <f>IFERROR(VLOOKUP($Q27,'Rd4 Winton'!$C$2:$AE$26,29,0),0)</f>
        <v>0</v>
      </c>
      <c r="J27" s="447">
        <f>IFERROR(VLOOKUP($Q27,#REF!,27,0),0)</f>
        <v>0</v>
      </c>
      <c r="K27" s="447">
        <f>IFERROR(VLOOKUP($Q27,#REF!,27,0),0)</f>
        <v>0</v>
      </c>
      <c r="L27" s="447">
        <f>IFERROR(VLOOKUP($Q27,#REF!,27,0),0)</f>
        <v>0</v>
      </c>
      <c r="M27" s="447">
        <f>IFERROR(VLOOKUP($Q27,#REF!,27,0),0)</f>
        <v>0</v>
      </c>
      <c r="N27" s="447">
        <f>IFERROR(VLOOKUP($Q27,#REF!,27,0),0)</f>
        <v>0</v>
      </c>
      <c r="O27" s="447">
        <f>IFERROR(VLOOKUP($Q27,#REF!,27,0),0)</f>
        <v>0</v>
      </c>
      <c r="P27" s="448">
        <f>IFERROR(VLOOKUP($Q27,#REF!,27,0),0)</f>
        <v>0</v>
      </c>
      <c r="Q27" s="5" t="str">
        <f t="shared" si="1"/>
        <v>max lloyd</v>
      </c>
    </row>
    <row r="28" spans="1:18" x14ac:dyDescent="0.2">
      <c r="A28" s="3"/>
      <c r="B28" s="9"/>
      <c r="C28" s="9"/>
      <c r="D28" s="12"/>
      <c r="E28" s="12"/>
      <c r="F28" s="5"/>
      <c r="G28" s="5"/>
      <c r="H28" s="5"/>
      <c r="I28" s="5"/>
      <c r="J28" s="5"/>
      <c r="K28" s="5"/>
      <c r="L28" s="5"/>
      <c r="M28" s="5"/>
      <c r="N28" s="5"/>
      <c r="O28" s="5"/>
      <c r="P28" s="5"/>
      <c r="Q28" s="14"/>
      <c r="R28" s="15"/>
    </row>
    <row r="29" spans="1:18" ht="15.75" x14ac:dyDescent="0.25">
      <c r="A29" s="10" t="s">
        <v>6</v>
      </c>
      <c r="B29" s="6"/>
      <c r="C29" s="6"/>
      <c r="D29" s="17"/>
      <c r="E29" s="24"/>
      <c r="F29" s="12"/>
      <c r="G29" s="12"/>
      <c r="H29" s="12"/>
      <c r="I29" s="12"/>
      <c r="J29" s="12"/>
      <c r="K29" s="12"/>
      <c r="L29" s="12"/>
      <c r="M29" s="12"/>
      <c r="N29" s="12"/>
      <c r="O29" s="12"/>
      <c r="P29" s="12"/>
      <c r="Q29" s="14"/>
      <c r="R29" s="15"/>
    </row>
    <row r="30" spans="1:18" x14ac:dyDescent="0.2">
      <c r="A30" s="16"/>
      <c r="B30" s="6"/>
      <c r="C30" s="6"/>
      <c r="D30" s="17"/>
      <c r="E30" s="24"/>
      <c r="F30" s="12"/>
      <c r="G30" s="12"/>
      <c r="H30" s="12"/>
      <c r="I30" s="12"/>
      <c r="J30" s="12"/>
      <c r="K30" s="12"/>
      <c r="L30" s="12"/>
      <c r="M30" s="12"/>
      <c r="N30" s="12"/>
      <c r="O30" s="12"/>
      <c r="P30" s="12"/>
      <c r="Q30" s="14"/>
      <c r="R30" s="15"/>
    </row>
    <row r="31" spans="1:18" s="5" customFormat="1" ht="13.5" thickBot="1" x14ac:dyDescent="0.25">
      <c r="A31" s="232" t="s">
        <v>7</v>
      </c>
      <c r="B31" s="233"/>
      <c r="C31" s="233"/>
      <c r="D31" s="7"/>
      <c r="E31" s="24"/>
      <c r="F31" s="12"/>
      <c r="G31" s="12"/>
      <c r="H31" s="12"/>
      <c r="I31" s="12"/>
      <c r="J31" s="12"/>
      <c r="K31" s="12"/>
      <c r="L31" s="12"/>
      <c r="M31" s="12"/>
      <c r="N31" s="12"/>
      <c r="O31" s="12"/>
      <c r="P31" s="12"/>
    </row>
    <row r="32" spans="1:18" s="5" customFormat="1" x14ac:dyDescent="0.2">
      <c r="A32" s="223">
        <v>1</v>
      </c>
      <c r="B32" s="219" t="s">
        <v>194</v>
      </c>
      <c r="C32" s="219" t="s">
        <v>195</v>
      </c>
      <c r="D32" s="225" t="s">
        <v>3</v>
      </c>
      <c r="E32" s="226">
        <f>SUM(F32:P32) - SMALL(F32:P32,2) - MIN(F32:P32)</f>
        <v>375</v>
      </c>
      <c r="F32" s="227">
        <f>IFERROR(VLOOKUP($Q32,'Rd1 PI'!$C$2:$AE$24,19,0),0)</f>
        <v>100</v>
      </c>
      <c r="G32" s="4">
        <f>IFERROR(VLOOKUP($Q32,'Rd2 Sandown'!$C$2:$AE$23,19,0),0)</f>
        <v>75</v>
      </c>
      <c r="H32" s="4">
        <f>IFERROR(VLOOKUP($Q32,'Rd3 Wodonga'!$C$2:$AE$26,19,0),0)</f>
        <v>100</v>
      </c>
      <c r="I32" s="4">
        <f>IFERROR(VLOOKUP($Q32,'Rd4 Winton'!$C$2:$AE$26,19,0),0)</f>
        <v>100</v>
      </c>
      <c r="J32" s="4">
        <f>IFERROR(VLOOKUP($Q32,#REF!,17,0),0)</f>
        <v>0</v>
      </c>
      <c r="K32" s="4">
        <f>IFERROR(VLOOKUP($Q32,#REF!,17,0),0)</f>
        <v>0</v>
      </c>
      <c r="L32" s="4">
        <f>IFERROR(VLOOKUP($Q32,#REF!,17,0),0)</f>
        <v>0</v>
      </c>
      <c r="M32" s="4">
        <f>IFERROR(VLOOKUP($Q32,#REF!,17,0),0)</f>
        <v>0</v>
      </c>
      <c r="N32" s="4">
        <f>IFERROR(VLOOKUP($Q32,#REF!,17,0),0)</f>
        <v>0</v>
      </c>
      <c r="O32" s="4">
        <f>IFERROR(VLOOKUP($Q32,#REF!,17,0),0)</f>
        <v>0</v>
      </c>
      <c r="P32" s="4">
        <f>IFERROR(VLOOKUP($Q32,#REF!,17,0),0)</f>
        <v>0</v>
      </c>
      <c r="Q32" s="5" t="str">
        <f>CONCATENATE(LOWER(B32)," ",LOWER(C32))</f>
        <v>leigh mummery</v>
      </c>
    </row>
    <row r="33" spans="1:18" s="5" customFormat="1" x14ac:dyDescent="0.2">
      <c r="A33" s="223">
        <v>2</v>
      </c>
      <c r="B33" s="219" t="s">
        <v>192</v>
      </c>
      <c r="C33" s="219" t="s">
        <v>193</v>
      </c>
      <c r="D33" s="225" t="s">
        <v>3</v>
      </c>
      <c r="E33" s="228">
        <f>SUM(F33:P33) - SMALL(F33:P33,2) - MIN(F33:P33)</f>
        <v>100</v>
      </c>
      <c r="F33" s="227">
        <f>IFERROR(VLOOKUP($Q33,'Rd1 PI'!$C$2:$AE$24,19,0),0)</f>
        <v>0</v>
      </c>
      <c r="G33" s="4">
        <f>IFERROR(VLOOKUP($Q33,'Rd2 Sandown'!$C$2:$AE$23,19,0),0)</f>
        <v>100</v>
      </c>
      <c r="H33" s="4">
        <f>IFERROR(VLOOKUP($Q33,'Rd3 Wodonga'!$C$2:$AE$26,19,0),0)</f>
        <v>0</v>
      </c>
      <c r="I33" s="4">
        <f>IFERROR(VLOOKUP($Q33,'Rd4 Winton'!$C$2:$AE$26,19,0),0)</f>
        <v>0</v>
      </c>
      <c r="J33" s="4">
        <f>IFERROR(VLOOKUP($Q33,#REF!,17,0),0)</f>
        <v>0</v>
      </c>
      <c r="K33" s="4">
        <f>IFERROR(VLOOKUP($Q33,#REF!,17,0),0)</f>
        <v>0</v>
      </c>
      <c r="L33" s="4">
        <f>IFERROR(VLOOKUP($Q33,#REF!,17,0),0)</f>
        <v>0</v>
      </c>
      <c r="M33" s="4">
        <f>IFERROR(VLOOKUP($Q33,#REF!,17,0),0)</f>
        <v>0</v>
      </c>
      <c r="N33" s="4">
        <f>IFERROR(VLOOKUP($Q33,#REF!,17,0),0)</f>
        <v>0</v>
      </c>
      <c r="O33" s="4">
        <f>IFERROR(VLOOKUP($Q33,#REF!,17,0),0)</f>
        <v>0</v>
      </c>
      <c r="P33" s="4">
        <f>IFERROR(VLOOKUP($Q33,#REF!,17,0),0)</f>
        <v>0</v>
      </c>
      <c r="Q33" s="5" t="str">
        <f>CONCATENATE(LOWER(B33)," ",LOWER(C33))</f>
        <v>robert mason</v>
      </c>
    </row>
    <row r="34" spans="1:18" s="5" customFormat="1" x14ac:dyDescent="0.2">
      <c r="A34" s="223">
        <v>3</v>
      </c>
      <c r="B34" s="224"/>
      <c r="C34" s="224"/>
      <c r="D34" s="225" t="s">
        <v>3</v>
      </c>
      <c r="E34" s="228">
        <f>SUM(F34:P34) - SMALL(F34:P34,2) - MIN(F34:P34)</f>
        <v>0</v>
      </c>
      <c r="F34" s="227">
        <f>IFERROR(VLOOKUP($Q34,'Rd1 PI'!$C$2:$AE$24,19,0),0)</f>
        <v>0</v>
      </c>
      <c r="G34" s="4">
        <f>IFERROR(VLOOKUP($Q34,'Rd2 Sandown'!$C$2:$AE$23,19,0),0)</f>
        <v>0</v>
      </c>
      <c r="H34" s="4">
        <f>IFERROR(VLOOKUP($Q34,'Rd3 Wodonga'!$C$2:$AE$26,19,0),0)</f>
        <v>0</v>
      </c>
      <c r="I34" s="4">
        <f>IFERROR(VLOOKUP($Q34,'Rd4 Winton'!$C$2:$AE$26,19,0),0)</f>
        <v>0</v>
      </c>
      <c r="J34" s="4">
        <f>IFERROR(VLOOKUP($Q34,#REF!,17,0),0)</f>
        <v>0</v>
      </c>
      <c r="K34" s="4">
        <f>IFERROR(VLOOKUP($Q34,#REF!,17,0),0)</f>
        <v>0</v>
      </c>
      <c r="L34" s="4">
        <f>IFERROR(VLOOKUP($Q34,#REF!,17,0),0)</f>
        <v>0</v>
      </c>
      <c r="M34" s="4">
        <f>IFERROR(VLOOKUP($Q34,#REF!,17,0),0)</f>
        <v>0</v>
      </c>
      <c r="N34" s="4">
        <f>IFERROR(VLOOKUP($Q34,#REF!,17,0),0)</f>
        <v>0</v>
      </c>
      <c r="O34" s="4">
        <f>IFERROR(VLOOKUP($Q34,#REF!,17,0),0)</f>
        <v>0</v>
      </c>
      <c r="P34" s="4">
        <f>IFERROR(VLOOKUP($Q34,#REF!,17,0),0)</f>
        <v>0</v>
      </c>
      <c r="Q34" s="5" t="str">
        <f>CONCATENATE(LOWER(B34)," ",LOWER(C34))</f>
        <v xml:space="preserve"> </v>
      </c>
    </row>
    <row r="35" spans="1:18" x14ac:dyDescent="0.2">
      <c r="A35" s="223">
        <v>4</v>
      </c>
      <c r="B35" s="229"/>
      <c r="C35" s="229"/>
      <c r="D35" s="225" t="s">
        <v>3</v>
      </c>
      <c r="E35" s="228">
        <f>SUM(F35:P35) - SMALL(F35:P35,2) - MIN(F35:P35)</f>
        <v>0</v>
      </c>
      <c r="F35" s="227">
        <f>IFERROR(VLOOKUP($Q35,'Rd1 PI'!$C$2:$AE$24,19,0),0)</f>
        <v>0</v>
      </c>
      <c r="G35" s="4">
        <f>IFERROR(VLOOKUP($Q35,'Rd2 Sandown'!$C$2:$AE$23,19,0),0)</f>
        <v>0</v>
      </c>
      <c r="H35" s="4">
        <f>IFERROR(VLOOKUP($Q35,'Rd3 Wodonga'!$C$2:$AE$26,19,0),0)</f>
        <v>0</v>
      </c>
      <c r="I35" s="4">
        <f>IFERROR(VLOOKUP($Q35,'Rd4 Winton'!$C$2:$AE$26,19,0),0)</f>
        <v>0</v>
      </c>
      <c r="J35" s="4">
        <f>IFERROR(VLOOKUP($Q35,#REF!,17,0),0)</f>
        <v>0</v>
      </c>
      <c r="K35" s="4">
        <f>IFERROR(VLOOKUP($Q35,#REF!,17,0),0)</f>
        <v>0</v>
      </c>
      <c r="L35" s="4">
        <f>IFERROR(VLOOKUP($Q35,#REF!,17,0),0)</f>
        <v>0</v>
      </c>
      <c r="M35" s="4">
        <f>IFERROR(VLOOKUP($Q35,#REF!,17,0),0)</f>
        <v>0</v>
      </c>
      <c r="N35" s="4">
        <f>IFERROR(VLOOKUP($Q35,#REF!,17,0),0)</f>
        <v>0</v>
      </c>
      <c r="O35" s="4">
        <f>IFERROR(VLOOKUP($Q35,#REF!,17,0),0)</f>
        <v>0</v>
      </c>
      <c r="P35" s="4">
        <f>IFERROR(VLOOKUP($Q35,#REF!,17,0),0)</f>
        <v>0</v>
      </c>
      <c r="Q35" s="5" t="str">
        <f>CONCATENATE(LOWER(B35)," ",LOWER(C35))</f>
        <v xml:space="preserve"> </v>
      </c>
      <c r="R35" s="15"/>
    </row>
    <row r="36" spans="1:18" ht="13.5" thickBot="1" x14ac:dyDescent="0.25">
      <c r="A36" s="230">
        <v>5</v>
      </c>
      <c r="B36" s="222"/>
      <c r="C36" s="222"/>
      <c r="D36" s="225" t="s">
        <v>3</v>
      </c>
      <c r="E36" s="231">
        <f>SUM(F36:P36) - SMALL(F36:P36,2) - MIN(F36:P36)</f>
        <v>0</v>
      </c>
      <c r="F36" s="227">
        <f>IFERROR(VLOOKUP($Q36,'Rd1 PI'!$C$2:$AE$24,19,0),0)</f>
        <v>0</v>
      </c>
      <c r="G36" s="4">
        <f>IFERROR(VLOOKUP($Q36,'Rd2 Sandown'!$C$2:$AE$23,19,0),0)</f>
        <v>0</v>
      </c>
      <c r="H36" s="4">
        <f>IFERROR(VLOOKUP($Q36,'Rd3 Wodonga'!$C$2:$AE$26,19,0),0)</f>
        <v>0</v>
      </c>
      <c r="I36" s="4">
        <f>IFERROR(VLOOKUP($Q36,'Rd4 Winton'!$C$2:$AE$26,19,0),0)</f>
        <v>0</v>
      </c>
      <c r="J36" s="251">
        <f>IFERROR(VLOOKUP($Q36,#REF!,17,0),0)</f>
        <v>0</v>
      </c>
      <c r="K36" s="251">
        <f>IFERROR(VLOOKUP($Q36,#REF!,17,0),0)</f>
        <v>0</v>
      </c>
      <c r="L36" s="251">
        <f>IFERROR(VLOOKUP($Q36,#REF!,17,0),0)</f>
        <v>0</v>
      </c>
      <c r="M36" s="251">
        <f>IFERROR(VLOOKUP($Q36,#REF!,17,0),0)</f>
        <v>0</v>
      </c>
      <c r="N36" s="251">
        <f>IFERROR(VLOOKUP($Q36,#REF!,17,0),0)</f>
        <v>0</v>
      </c>
      <c r="O36" s="251">
        <f>IFERROR(VLOOKUP($Q36,#REF!,17,0),0)</f>
        <v>0</v>
      </c>
      <c r="P36" s="251">
        <f>IFERROR(VLOOKUP($Q36,#REF!,17,0),0)</f>
        <v>0</v>
      </c>
      <c r="Q36" s="5" t="str">
        <f>CONCATENATE(LOWER(B36)," ",LOWER(C36))</f>
        <v xml:space="preserve"> </v>
      </c>
      <c r="R36" s="15"/>
    </row>
    <row r="37" spans="1:18" x14ac:dyDescent="0.2">
      <c r="B37" s="6"/>
      <c r="C37" s="6"/>
      <c r="D37" s="17"/>
      <c r="E37" s="24"/>
      <c r="F37" s="4"/>
      <c r="G37" s="4"/>
      <c r="H37" s="4"/>
      <c r="I37" s="4"/>
      <c r="J37" s="12"/>
      <c r="K37" s="12"/>
      <c r="L37" s="4"/>
      <c r="M37" s="4"/>
      <c r="N37" s="4"/>
      <c r="O37" s="4"/>
      <c r="P37" s="4"/>
      <c r="Q37" s="14"/>
      <c r="R37" s="15"/>
    </row>
    <row r="38" spans="1:18" s="5" customFormat="1" ht="13.5" thickBot="1" x14ac:dyDescent="0.25">
      <c r="A38" s="41" t="s">
        <v>8</v>
      </c>
      <c r="B38" s="42"/>
      <c r="C38" s="42"/>
      <c r="D38" s="7"/>
      <c r="E38" s="24"/>
      <c r="F38" s="4"/>
      <c r="G38" s="4"/>
      <c r="H38" s="4"/>
      <c r="I38" s="4"/>
      <c r="J38" s="12"/>
      <c r="K38" s="12"/>
      <c r="L38" s="4"/>
      <c r="M38" s="4"/>
      <c r="N38" s="4"/>
      <c r="O38" s="4"/>
      <c r="P38" s="4"/>
    </row>
    <row r="39" spans="1:18" s="5" customFormat="1" x14ac:dyDescent="0.2">
      <c r="A39" s="43">
        <v>1</v>
      </c>
      <c r="B39" s="44" t="s">
        <v>27</v>
      </c>
      <c r="C39" s="44" t="s">
        <v>28</v>
      </c>
      <c r="D39" s="40" t="s">
        <v>5</v>
      </c>
      <c r="E39" s="58">
        <f>SUM(F39:P39) - SMALL(F39:P39,2) - MIN(F39:P39)</f>
        <v>400</v>
      </c>
      <c r="F39" s="108">
        <f>IFERROR(VLOOKUP($Q39,'Rd1 PI'!$C$2:$AE$24,19,0),0)</f>
        <v>100</v>
      </c>
      <c r="G39" s="4">
        <f>IFERROR(VLOOKUP($Q39,'Rd2 Sandown'!$C$2:$AE$23,19,0),0)</f>
        <v>100</v>
      </c>
      <c r="H39" s="4">
        <f>IFERROR(VLOOKUP($Q39,'Rd3 Wodonga'!$C$2:$AE$26,19,0),0)</f>
        <v>100</v>
      </c>
      <c r="I39" s="4">
        <f>IFERROR(VLOOKUP($Q39,'Rd4 Winton'!$C$2:$AE$26,19,0),0)</f>
        <v>100</v>
      </c>
      <c r="J39" s="4">
        <f>IFERROR(VLOOKUP($Q39,#REF!,17,0),0)</f>
        <v>0</v>
      </c>
      <c r="K39" s="4">
        <f>IFERROR(VLOOKUP($Q39,#REF!,17,0),0)</f>
        <v>0</v>
      </c>
      <c r="L39" s="4">
        <f>IFERROR(VLOOKUP($Q39,#REF!,17,0),0)</f>
        <v>0</v>
      </c>
      <c r="M39" s="4">
        <f>IFERROR(VLOOKUP($Q39,#REF!,17,0),0)</f>
        <v>0</v>
      </c>
      <c r="N39" s="4">
        <f>IFERROR(VLOOKUP($Q39,#REF!,17,0),0)</f>
        <v>0</v>
      </c>
      <c r="O39" s="4">
        <f>IFERROR(VLOOKUP($Q39,#REF!,17,0),0)</f>
        <v>0</v>
      </c>
      <c r="P39" s="4">
        <f>IFERROR(VLOOKUP($Q39,#REF!,17,0),0)</f>
        <v>0</v>
      </c>
      <c r="Q39" s="5" t="str">
        <f>CONCATENATE(LOWER(B39)," ",LOWER(C39))</f>
        <v>simeon ouzas</v>
      </c>
    </row>
    <row r="40" spans="1:18" x14ac:dyDescent="0.2">
      <c r="A40" s="43">
        <v>2</v>
      </c>
      <c r="B40" s="44" t="s">
        <v>134</v>
      </c>
      <c r="C40" s="44" t="s">
        <v>135</v>
      </c>
      <c r="D40" s="40" t="s">
        <v>5</v>
      </c>
      <c r="E40" s="59">
        <f>SUM(F40:P40) - SMALL(F40:P40,2) - MIN(F40:P40)</f>
        <v>195</v>
      </c>
      <c r="F40" s="108">
        <f>IFERROR(VLOOKUP($Q40,'Rd1 PI'!$C$2:$AE$24,19,0),0)</f>
        <v>75</v>
      </c>
      <c r="G40" s="4">
        <f>IFERROR(VLOOKUP($Q40,'Rd2 Sandown'!$C$2:$AE$23,19,0),0)</f>
        <v>60</v>
      </c>
      <c r="H40" s="4">
        <f>IFERROR(VLOOKUP($Q40,'Rd3 Wodonga'!$C$2:$AE$26,19,0),0)</f>
        <v>60</v>
      </c>
      <c r="I40" s="4">
        <f>IFERROR(VLOOKUP($Q40,'Rd4 Winton'!$C$2:$AE$26,19,0),0)</f>
        <v>0</v>
      </c>
      <c r="J40" s="4">
        <f>IFERROR(VLOOKUP($Q40,#REF!,17,0),0)</f>
        <v>0</v>
      </c>
      <c r="K40" s="4">
        <f>IFERROR(VLOOKUP($Q40,#REF!,17,0),0)</f>
        <v>0</v>
      </c>
      <c r="L40" s="4">
        <f>IFERROR(VLOOKUP($Q40,#REF!,17,0),0)</f>
        <v>0</v>
      </c>
      <c r="M40" s="4">
        <f>IFERROR(VLOOKUP($Q40,#REF!,17,0),0)</f>
        <v>0</v>
      </c>
      <c r="N40" s="4">
        <f>IFERROR(VLOOKUP($Q40,#REF!,17,0),0)</f>
        <v>0</v>
      </c>
      <c r="O40" s="4">
        <f>IFERROR(VLOOKUP($Q40,#REF!,17,0),0)</f>
        <v>0</v>
      </c>
      <c r="P40" s="4">
        <f>IFERROR(VLOOKUP($Q40,#REF!,17,0),0)</f>
        <v>0</v>
      </c>
      <c r="Q40" s="5" t="str">
        <f>CONCATENATE(LOWER(B40)," ",LOWER(C40))</f>
        <v>sam hurst</v>
      </c>
      <c r="R40" s="15"/>
    </row>
    <row r="41" spans="1:18" x14ac:dyDescent="0.2">
      <c r="A41" s="43">
        <v>3</v>
      </c>
      <c r="B41" s="44" t="s">
        <v>95</v>
      </c>
      <c r="C41" s="44" t="s">
        <v>191</v>
      </c>
      <c r="D41" s="40" t="s">
        <v>5</v>
      </c>
      <c r="E41" s="59">
        <f>SUM(F41:P41) - SMALL(F41:P41,2) - MIN(F41:P41)</f>
        <v>120</v>
      </c>
      <c r="F41" s="108">
        <f>IFERROR(VLOOKUP($Q41,'Rd1 PI'!$C$2:$AE$24,19,0),0)</f>
        <v>0</v>
      </c>
      <c r="G41" s="4">
        <f>IFERROR(VLOOKUP($Q41,'Rd2 Sandown'!$C$2:$AE$23,19,0),0)</f>
        <v>75</v>
      </c>
      <c r="H41" s="4">
        <f>IFERROR(VLOOKUP($Q41,'Rd3 Wodonga'!$C$2:$AE$26,19,0),0)</f>
        <v>45</v>
      </c>
      <c r="I41" s="4">
        <f>IFERROR(VLOOKUP($Q41,'Rd4 Winton'!$C$2:$AE$26,19,0),0)</f>
        <v>0</v>
      </c>
      <c r="J41" s="4">
        <f>IFERROR(VLOOKUP($Q41,#REF!,17,0),0)</f>
        <v>0</v>
      </c>
      <c r="K41" s="4">
        <f>IFERROR(VLOOKUP($Q41,#REF!,17,0),0)</f>
        <v>0</v>
      </c>
      <c r="L41" s="4">
        <f>IFERROR(VLOOKUP($Q41,#REF!,17,0),0)</f>
        <v>0</v>
      </c>
      <c r="M41" s="4">
        <f>IFERROR(VLOOKUP($Q41,#REF!,17,0),0)</f>
        <v>0</v>
      </c>
      <c r="N41" s="4">
        <f>IFERROR(VLOOKUP($Q41,#REF!,17,0),0)</f>
        <v>0</v>
      </c>
      <c r="O41" s="4">
        <f>IFERROR(VLOOKUP($Q41,#REF!,17,0),0)</f>
        <v>0</v>
      </c>
      <c r="P41" s="4">
        <f>IFERROR(VLOOKUP($Q41,#REF!,17,0),0)</f>
        <v>0</v>
      </c>
      <c r="Q41" s="5" t="str">
        <f>CONCATENATE(LOWER(B41)," ",LOWER(C41))</f>
        <v>john downes</v>
      </c>
      <c r="R41" s="15"/>
    </row>
    <row r="42" spans="1:18" x14ac:dyDescent="0.2">
      <c r="A42" s="43">
        <v>4</v>
      </c>
      <c r="B42" s="44" t="s">
        <v>246</v>
      </c>
      <c r="C42" s="44" t="s">
        <v>247</v>
      </c>
      <c r="D42" s="40" t="s">
        <v>5</v>
      </c>
      <c r="E42" s="59">
        <f>SUM(F42:P42) - SMALL(F42:P42,2) - MIN(F42:P42)</f>
        <v>75</v>
      </c>
      <c r="F42" s="108">
        <f>IFERROR(VLOOKUP($Q42,'Rd1 PI'!$C$2:$AE$24,19,0),0)</f>
        <v>0</v>
      </c>
      <c r="G42" s="4">
        <f>IFERROR(VLOOKUP($Q42,'Rd2 Sandown'!$C$2:$AE$23,19,0),0)</f>
        <v>0</v>
      </c>
      <c r="H42" s="4">
        <f>IFERROR(VLOOKUP($Q42,'Rd3 Wodonga'!$C$2:$AE$26,19,0),0)</f>
        <v>75</v>
      </c>
      <c r="I42" s="4">
        <f>IFERROR(VLOOKUP($Q42,'Rd4 Winton'!$C$2:$AE$26,19,0),0)</f>
        <v>0</v>
      </c>
      <c r="J42" s="4">
        <f>IFERROR(VLOOKUP($Q42,#REF!,17,0),0)</f>
        <v>0</v>
      </c>
      <c r="K42" s="4">
        <f>IFERROR(VLOOKUP($Q42,#REF!,17,0),0)</f>
        <v>0</v>
      </c>
      <c r="L42" s="4">
        <f>IFERROR(VLOOKUP($Q42,#REF!,17,0),0)</f>
        <v>0</v>
      </c>
      <c r="M42" s="4">
        <f>IFERROR(VLOOKUP($Q42,#REF!,17,0),0)</f>
        <v>0</v>
      </c>
      <c r="N42" s="4">
        <f>IFERROR(VLOOKUP($Q42,#REF!,17,0),0)</f>
        <v>0</v>
      </c>
      <c r="O42" s="4">
        <f>IFERROR(VLOOKUP($Q42,#REF!,17,0),0)</f>
        <v>0</v>
      </c>
      <c r="P42" s="4">
        <f>IFERROR(VLOOKUP($Q42,#REF!,17,0),0)</f>
        <v>0</v>
      </c>
      <c r="Q42" s="5" t="str">
        <f>CONCATENATE(LOWER(B42)," ",LOWER(C42))</f>
        <v>adrian zadro</v>
      </c>
      <c r="R42" s="15"/>
    </row>
    <row r="43" spans="1:18" ht="13.5" thickBot="1" x14ac:dyDescent="0.25">
      <c r="A43" s="43">
        <v>5</v>
      </c>
      <c r="B43" s="44"/>
      <c r="C43" s="44"/>
      <c r="D43" s="40" t="s">
        <v>5</v>
      </c>
      <c r="E43" s="60">
        <f t="shared" ref="E43" si="2">SUM(F43:P43) - SMALL(F43:P43,2) - MIN(F43:P43)</f>
        <v>0</v>
      </c>
      <c r="F43" s="108">
        <f>IFERROR(VLOOKUP($Q43,'Rd1 PI'!$C$2:$AE$24,19,0),0)</f>
        <v>0</v>
      </c>
      <c r="G43" s="4">
        <f>IFERROR(VLOOKUP($Q43,'Rd2 Sandown'!$C$2:$AE$23,19,0),0)</f>
        <v>0</v>
      </c>
      <c r="H43" s="4">
        <f>IFERROR(VLOOKUP($Q43,'Rd3 Wodonga'!$C$2:$AE$26,19,0),0)</f>
        <v>0</v>
      </c>
      <c r="I43" s="4">
        <f>IFERROR(VLOOKUP($Q43,'Rd4 Winton'!$C$2:$AE$26,19,0),0)</f>
        <v>0</v>
      </c>
      <c r="J43" s="252">
        <f>IFERROR(VLOOKUP($Q43,#REF!,17,0),0)</f>
        <v>0</v>
      </c>
      <c r="K43" s="252">
        <f>IFERROR(VLOOKUP($Q43,#REF!,17,0),0)</f>
        <v>0</v>
      </c>
      <c r="L43" s="252">
        <f>IFERROR(VLOOKUP($Q43,#REF!,17,0),0)</f>
        <v>0</v>
      </c>
      <c r="M43" s="252">
        <f>IFERROR(VLOOKUP($Q43,#REF!,17,0),0)</f>
        <v>0</v>
      </c>
      <c r="N43" s="252">
        <f>IFERROR(VLOOKUP($Q43,#REF!,17,0),0)</f>
        <v>0</v>
      </c>
      <c r="O43" s="252">
        <f>IFERROR(VLOOKUP($Q43,#REF!,17,0),0)</f>
        <v>0</v>
      </c>
      <c r="P43" s="252">
        <f>IFERROR(VLOOKUP($Q43,#REF!,17,0),0)</f>
        <v>0</v>
      </c>
      <c r="Q43" s="5" t="str">
        <f t="shared" ref="Q43" si="3">CONCATENATE(LOWER(B43)," ",LOWER(C43))</f>
        <v xml:space="preserve"> </v>
      </c>
      <c r="R43" s="15"/>
    </row>
    <row r="44" spans="1:18" x14ac:dyDescent="0.2">
      <c r="B44" s="18"/>
      <c r="C44" s="18"/>
      <c r="D44" s="19"/>
      <c r="E44" s="24"/>
      <c r="F44" s="4"/>
      <c r="G44" s="4"/>
      <c r="H44" s="4"/>
      <c r="I44" s="4"/>
      <c r="J44" s="4"/>
      <c r="K44" s="4"/>
      <c r="L44" s="4"/>
      <c r="M44" s="4"/>
      <c r="N44" s="4"/>
      <c r="O44" s="4"/>
      <c r="P44" s="4"/>
      <c r="Q44" s="14"/>
      <c r="R44" s="15"/>
    </row>
    <row r="45" spans="1:18" ht="13.5" thickBot="1" x14ac:dyDescent="0.25">
      <c r="A45" s="101" t="s">
        <v>9</v>
      </c>
      <c r="B45" s="102"/>
      <c r="C45" s="102"/>
      <c r="D45" s="15"/>
      <c r="E45" s="24"/>
      <c r="F45" s="258"/>
      <c r="G45" s="4"/>
      <c r="H45" s="4"/>
      <c r="I45" s="4"/>
      <c r="J45" s="4"/>
      <c r="K45" s="4"/>
      <c r="L45" s="4"/>
      <c r="M45" s="4"/>
      <c r="N45" s="4"/>
      <c r="O45" s="4"/>
      <c r="P45" s="4"/>
      <c r="Q45" s="14"/>
      <c r="R45" s="15"/>
    </row>
    <row r="46" spans="1:18" x14ac:dyDescent="0.2">
      <c r="A46" s="94">
        <v>1</v>
      </c>
      <c r="B46" s="95" t="s">
        <v>93</v>
      </c>
      <c r="C46" s="175" t="s">
        <v>285</v>
      </c>
      <c r="D46" s="97" t="s">
        <v>4</v>
      </c>
      <c r="E46" s="92">
        <f>SUM(F46:P46) - SMALL(F46:P46,2) - MIN(F46:P46)</f>
        <v>100</v>
      </c>
      <c r="F46" s="257">
        <f>IFERROR(VLOOKUP($Q46,'Rd1 PI'!$C$2:$AE$24,19,0),0)</f>
        <v>0</v>
      </c>
      <c r="G46" s="4">
        <f>IFERROR(VLOOKUP($Q46,'Rd2 Sandown'!$C$2:$AE$23,19,0),0)</f>
        <v>0</v>
      </c>
      <c r="H46" s="4">
        <f>IFERROR(VLOOKUP($Q46,'Rd3 Wodonga'!$C$2:$AE$26,19,0),0)</f>
        <v>0</v>
      </c>
      <c r="I46" s="4">
        <f>IFERROR(VLOOKUP($Q46,'Rd4 Winton'!$C$2:$AE$26,19,0),0)</f>
        <v>100</v>
      </c>
      <c r="J46" s="4">
        <f>IFERROR(VLOOKUP($Q46,#REF!,17,0),0)</f>
        <v>0</v>
      </c>
      <c r="K46" s="4">
        <f>IFERROR(VLOOKUP($Q46,#REF!,17,0),0)</f>
        <v>0</v>
      </c>
      <c r="L46" s="4">
        <f>IFERROR(VLOOKUP($Q46,#REF!,17,0),0)</f>
        <v>0</v>
      </c>
      <c r="M46" s="4">
        <f>IFERROR(VLOOKUP($Q46,#REF!,17,0),0)</f>
        <v>0</v>
      </c>
      <c r="N46" s="4">
        <f>IFERROR(VLOOKUP($Q46,#REF!,17,0),0)</f>
        <v>0</v>
      </c>
      <c r="O46" s="4">
        <f>IFERROR(VLOOKUP($Q46,#REF!,17,0),0)</f>
        <v>0</v>
      </c>
      <c r="P46" s="4">
        <f>IFERROR(VLOOKUP($Q46,#REF!,17,0),0)</f>
        <v>0</v>
      </c>
      <c r="Q46" s="5" t="str">
        <f>CONCATENATE(LOWER(B46)," ",LOWER(C46))</f>
        <v>craig baird</v>
      </c>
      <c r="R46" s="15"/>
    </row>
    <row r="47" spans="1:18" x14ac:dyDescent="0.2">
      <c r="A47" s="94">
        <v>2</v>
      </c>
      <c r="B47" s="98"/>
      <c r="C47" s="98"/>
      <c r="D47" s="97" t="s">
        <v>4</v>
      </c>
      <c r="E47" s="93">
        <f>SUM(F47:P47) - SMALL(F47:P47,2) - MIN(F47:P47)</f>
        <v>0</v>
      </c>
      <c r="F47" s="257">
        <f>IFERROR(VLOOKUP($Q47,'Rd1 PI'!$C$2:$AE$24,19,0),0)</f>
        <v>0</v>
      </c>
      <c r="G47" s="4">
        <f>IFERROR(VLOOKUP($Q47,'Rd2 Sandown'!$C$2:$AE$23,19,0),0)</f>
        <v>0</v>
      </c>
      <c r="H47" s="4">
        <f>IFERROR(VLOOKUP($Q47,'Rd3 Wodonga'!$C$2:$AE$26,19,0),0)</f>
        <v>0</v>
      </c>
      <c r="I47" s="4">
        <f>IFERROR(VLOOKUP($Q47,'Rd4 Winton'!$C$2:$AE$26,19,0),0)</f>
        <v>0</v>
      </c>
      <c r="J47" s="4">
        <f>IFERROR(VLOOKUP($Q47,#REF!,17,0),0)</f>
        <v>0</v>
      </c>
      <c r="K47" s="4">
        <f>IFERROR(VLOOKUP($Q47,#REF!,17,0),0)</f>
        <v>0</v>
      </c>
      <c r="L47" s="4">
        <f>IFERROR(VLOOKUP($Q47,#REF!,17,0),0)</f>
        <v>0</v>
      </c>
      <c r="M47" s="4">
        <f>IFERROR(VLOOKUP($Q47,#REF!,17,0),0)</f>
        <v>0</v>
      </c>
      <c r="N47" s="4">
        <f>IFERROR(VLOOKUP($Q47,#REF!,17,0),0)</f>
        <v>0</v>
      </c>
      <c r="O47" s="4">
        <f>IFERROR(VLOOKUP($Q47,#REF!,17,0),0)</f>
        <v>0</v>
      </c>
      <c r="P47" s="4">
        <f>IFERROR(VLOOKUP($Q47,#REF!,17,0),0)</f>
        <v>0</v>
      </c>
      <c r="Q47" s="5" t="str">
        <f>CONCATENATE(LOWER(B47)," ",LOWER(C47))</f>
        <v xml:space="preserve"> </v>
      </c>
      <c r="R47" s="15"/>
    </row>
    <row r="48" spans="1:18" x14ac:dyDescent="0.2">
      <c r="A48" s="94">
        <v>3</v>
      </c>
      <c r="B48" s="98"/>
      <c r="C48" s="98"/>
      <c r="D48" s="97" t="s">
        <v>4</v>
      </c>
      <c r="E48" s="93">
        <f>SUM(F48:P48) - SMALL(F48:P48,2) - MIN(F48:P48)</f>
        <v>0</v>
      </c>
      <c r="F48" s="257">
        <f>IFERROR(VLOOKUP($Q48,'Rd1 PI'!$C$2:$AE$24,19,0),0)</f>
        <v>0</v>
      </c>
      <c r="G48" s="4">
        <f>IFERROR(VLOOKUP($Q48,'Rd2 Sandown'!$C$2:$AE$23,19,0),0)</f>
        <v>0</v>
      </c>
      <c r="H48" s="4">
        <f>IFERROR(VLOOKUP($Q48,'Rd3 Wodonga'!$C$2:$AE$26,19,0),0)</f>
        <v>0</v>
      </c>
      <c r="I48" s="4">
        <f>IFERROR(VLOOKUP($Q48,'Rd4 Winton'!$C$2:$AE$26,19,0),0)</f>
        <v>0</v>
      </c>
      <c r="J48" s="4">
        <f>IFERROR(VLOOKUP($Q48,#REF!,17,0),0)</f>
        <v>0</v>
      </c>
      <c r="K48" s="4">
        <f>IFERROR(VLOOKUP($Q48,#REF!,17,0),0)</f>
        <v>0</v>
      </c>
      <c r="L48" s="4">
        <f>IFERROR(VLOOKUP($Q48,#REF!,17,0),0)</f>
        <v>0</v>
      </c>
      <c r="M48" s="4">
        <f>IFERROR(VLOOKUP($Q48,#REF!,17,0),0)</f>
        <v>0</v>
      </c>
      <c r="N48" s="4">
        <f>IFERROR(VLOOKUP($Q48,#REF!,17,0),0)</f>
        <v>0</v>
      </c>
      <c r="O48" s="4">
        <f>IFERROR(VLOOKUP($Q48,#REF!,17,0),0)</f>
        <v>0</v>
      </c>
      <c r="P48" s="4">
        <f>IFERROR(VLOOKUP($Q48,#REF!,17,0),0)</f>
        <v>0</v>
      </c>
      <c r="Q48" s="5" t="str">
        <f>CONCATENATE(LOWER(B48)," ",LOWER(C48))</f>
        <v xml:space="preserve"> </v>
      </c>
      <c r="R48" s="15"/>
    </row>
    <row r="49" spans="1:18" x14ac:dyDescent="0.2">
      <c r="A49" s="94">
        <v>4</v>
      </c>
      <c r="B49" s="98"/>
      <c r="C49" s="98"/>
      <c r="D49" s="97" t="s">
        <v>4</v>
      </c>
      <c r="E49" s="93">
        <f>SUM(F49:P49) - SMALL(F49:P49,2) - MIN(F49:P49)</f>
        <v>0</v>
      </c>
      <c r="F49" s="257">
        <f>IFERROR(VLOOKUP($Q49,'Rd1 PI'!$C$2:$AE$24,19,0),0)</f>
        <v>0</v>
      </c>
      <c r="G49" s="4">
        <f>IFERROR(VLOOKUP($Q49,'Rd2 Sandown'!$C$2:$AE$23,19,0),0)</f>
        <v>0</v>
      </c>
      <c r="H49" s="4">
        <f>IFERROR(VLOOKUP($Q49,'Rd3 Wodonga'!$C$2:$AE$26,19,0),0)</f>
        <v>0</v>
      </c>
      <c r="I49" s="4">
        <f>IFERROR(VLOOKUP($Q49,'Rd4 Winton'!$C$2:$AE$26,19,0),0)</f>
        <v>0</v>
      </c>
      <c r="J49" s="4">
        <f>IFERROR(VLOOKUP($Q49,#REF!,17,0),0)</f>
        <v>0</v>
      </c>
      <c r="K49" s="4">
        <f>IFERROR(VLOOKUP($Q49,#REF!,17,0),0)</f>
        <v>0</v>
      </c>
      <c r="L49" s="4">
        <f>IFERROR(VLOOKUP($Q49,#REF!,17,0),0)</f>
        <v>0</v>
      </c>
      <c r="M49" s="4">
        <f>IFERROR(VLOOKUP($Q49,#REF!,17,0),0)</f>
        <v>0</v>
      </c>
      <c r="N49" s="4">
        <f>IFERROR(VLOOKUP($Q49,#REF!,17,0),0)</f>
        <v>0</v>
      </c>
      <c r="O49" s="4">
        <f>IFERROR(VLOOKUP($Q49,#REF!,17,0),0)</f>
        <v>0</v>
      </c>
      <c r="P49" s="4">
        <f>IFERROR(VLOOKUP($Q49,#REF!,17,0),0)</f>
        <v>0</v>
      </c>
      <c r="Q49" s="5" t="str">
        <f>CONCATENATE(LOWER(B49)," ",LOWER(C49))</f>
        <v xml:space="preserve"> </v>
      </c>
      <c r="R49" s="15"/>
    </row>
    <row r="50" spans="1:18" ht="13.5" thickBot="1" x14ac:dyDescent="0.25">
      <c r="A50" s="254">
        <v>5</v>
      </c>
      <c r="B50" s="253"/>
      <c r="C50" s="253"/>
      <c r="D50" s="255" t="s">
        <v>4</v>
      </c>
      <c r="E50" s="256">
        <f>SUM(F50:P50) - SMALL(F50:P50,2) - MIN(F50:P50)</f>
        <v>0</v>
      </c>
      <c r="F50" s="257">
        <f>IFERROR(VLOOKUP($Q50,'Rd1 PI'!$C$2:$AE$24,19,0),0)</f>
        <v>0</v>
      </c>
      <c r="G50" s="4">
        <f>IFERROR(VLOOKUP($Q50,'Rd2 Sandown'!$C$2:$AE$23,19,0),0)</f>
        <v>0</v>
      </c>
      <c r="H50" s="4">
        <f>IFERROR(VLOOKUP($Q50,'Rd3 Wodonga'!$C$2:$AE$26,19,0),0)</f>
        <v>0</v>
      </c>
      <c r="I50" s="4">
        <f>IFERROR(VLOOKUP($Q50,'Rd4 Winton'!$C$2:$AE$26,19,0),0)</f>
        <v>0</v>
      </c>
      <c r="J50" s="258">
        <f>IFERROR(VLOOKUP($Q50,#REF!,17,0),0)</f>
        <v>0</v>
      </c>
      <c r="K50" s="258">
        <f>IFERROR(VLOOKUP($Q50,#REF!,17,0),0)</f>
        <v>0</v>
      </c>
      <c r="L50" s="258">
        <f>IFERROR(VLOOKUP($Q50,#REF!,17,0),0)</f>
        <v>0</v>
      </c>
      <c r="M50" s="258">
        <f>IFERROR(VLOOKUP($Q50,#REF!,17,0),0)</f>
        <v>0</v>
      </c>
      <c r="N50" s="258">
        <f>IFERROR(VLOOKUP($Q50,#REF!,17,0),0)</f>
        <v>0</v>
      </c>
      <c r="O50" s="258">
        <f>IFERROR(VLOOKUP($Q50,#REF!,17,0),0)</f>
        <v>0</v>
      </c>
      <c r="P50" s="258">
        <f>IFERROR(VLOOKUP($Q50,#REF!,17,0),0)</f>
        <v>0</v>
      </c>
      <c r="Q50" s="5" t="str">
        <f>CONCATENATE(LOWER(B50)," ",LOWER(C50))</f>
        <v xml:space="preserve"> </v>
      </c>
      <c r="R50" s="15"/>
    </row>
    <row r="51" spans="1:18" x14ac:dyDescent="0.2">
      <c r="A51" s="13"/>
      <c r="B51" s="22"/>
      <c r="C51" s="22"/>
      <c r="D51" s="23"/>
      <c r="E51" s="24"/>
      <c r="F51" s="4"/>
      <c r="G51" s="4"/>
      <c r="H51" s="4"/>
      <c r="I51" s="4"/>
      <c r="J51" s="4"/>
      <c r="K51" s="4"/>
      <c r="L51" s="4"/>
      <c r="M51" s="4"/>
      <c r="N51" s="4"/>
      <c r="O51" s="4"/>
      <c r="P51" s="4"/>
      <c r="Q51" s="14"/>
      <c r="R51" s="15"/>
    </row>
    <row r="52" spans="1:18" ht="13.5" thickBot="1" x14ac:dyDescent="0.25">
      <c r="A52" s="259" t="s">
        <v>20</v>
      </c>
      <c r="B52" s="260"/>
      <c r="C52" s="260"/>
      <c r="D52" s="261"/>
      <c r="E52" s="262"/>
      <c r="F52" s="263"/>
      <c r="G52" s="263"/>
      <c r="H52" s="263"/>
      <c r="I52" s="263"/>
      <c r="J52" s="263"/>
      <c r="K52" s="263"/>
      <c r="L52" s="263"/>
      <c r="M52" s="263"/>
      <c r="N52" s="263"/>
      <c r="O52" s="263"/>
      <c r="P52" s="263"/>
      <c r="Q52" s="14"/>
      <c r="R52" s="15"/>
    </row>
    <row r="53" spans="1:18" x14ac:dyDescent="0.2">
      <c r="A53" s="264">
        <v>1</v>
      </c>
      <c r="B53" s="265"/>
      <c r="C53" s="266"/>
      <c r="D53" s="261" t="s">
        <v>39</v>
      </c>
      <c r="E53" s="267">
        <f>SUM(F53:P53) - SMALL(F53:P53,2) - MIN(F53:P53)</f>
        <v>0</v>
      </c>
      <c r="F53" s="268">
        <f>IFERROR(VLOOKUP($Q53,'Rd1 PI'!$C$2:$AE$24,19,0),0)</f>
        <v>0</v>
      </c>
      <c r="G53" s="4">
        <f>IFERROR(VLOOKUP($Q53,'Rd2 Sandown'!$C$2:$AE$23,19,0),0)</f>
        <v>0</v>
      </c>
      <c r="H53" s="4">
        <f>IFERROR(VLOOKUP($Q53,'Rd3 Wodonga'!$C$2:$AE$26,19,0),0)</f>
        <v>0</v>
      </c>
      <c r="I53" s="4">
        <f>IFERROR(VLOOKUP($Q53,'Rd4 Winton'!$C$2:$AE$26,19,0),0)</f>
        <v>0</v>
      </c>
      <c r="J53" s="263">
        <f>IFERROR(VLOOKUP($Q53,#REF!,17,0),0)</f>
        <v>0</v>
      </c>
      <c r="K53" s="263">
        <f>IFERROR(VLOOKUP($Q53,#REF!,17,0),0)</f>
        <v>0</v>
      </c>
      <c r="L53" s="263">
        <f>IFERROR(VLOOKUP($Q53,#REF!,17,0),0)</f>
        <v>0</v>
      </c>
      <c r="M53" s="263">
        <f>IFERROR(VLOOKUP($Q53,#REF!,17,0),0)</f>
        <v>0</v>
      </c>
      <c r="N53" s="263">
        <f>IFERROR(VLOOKUP($Q53,#REF!,17,0),0)</f>
        <v>0</v>
      </c>
      <c r="O53" s="263">
        <f>IFERROR(VLOOKUP($Q53,#REF!,17,0),0)</f>
        <v>0</v>
      </c>
      <c r="P53" s="263">
        <f>IFERROR(VLOOKUP($Q53,#REF!,17,0),0)</f>
        <v>0</v>
      </c>
      <c r="Q53" s="5" t="str">
        <f>CONCATENATE(LOWER(B53)," ",LOWER(C53))</f>
        <v xml:space="preserve"> </v>
      </c>
      <c r="R53" s="15"/>
    </row>
    <row r="54" spans="1:18" x14ac:dyDescent="0.2">
      <c r="A54" s="264">
        <v>2</v>
      </c>
      <c r="B54" s="266"/>
      <c r="C54" s="266"/>
      <c r="D54" s="261" t="s">
        <v>39</v>
      </c>
      <c r="E54" s="269">
        <f>SUM(F54:P54) - SMALL(F54:P54,2) - MIN(F54:P54)</f>
        <v>0</v>
      </c>
      <c r="F54" s="268">
        <f>IFERROR(VLOOKUP($Q54,'Rd1 PI'!$C$2:$AE$24,19,0),0)</f>
        <v>0</v>
      </c>
      <c r="G54" s="4">
        <f>IFERROR(VLOOKUP($Q54,'Rd2 Sandown'!$C$2:$AE$23,19,0),0)</f>
        <v>0</v>
      </c>
      <c r="H54" s="4">
        <f>IFERROR(VLOOKUP($Q54,'Rd3 Wodonga'!$C$2:$AE$26,19,0),0)</f>
        <v>0</v>
      </c>
      <c r="I54" s="4">
        <f>IFERROR(VLOOKUP($Q54,'Rd4 Winton'!$C$2:$AE$26,19,0),0)</f>
        <v>0</v>
      </c>
      <c r="J54" s="263">
        <f>IFERROR(VLOOKUP($Q54,#REF!,17,0),0)</f>
        <v>0</v>
      </c>
      <c r="K54" s="263">
        <f>IFERROR(VLOOKUP($Q54,#REF!,17,0),0)</f>
        <v>0</v>
      </c>
      <c r="L54" s="263">
        <f>IFERROR(VLOOKUP($Q54,#REF!,17,0),0)</f>
        <v>0</v>
      </c>
      <c r="M54" s="263">
        <f>IFERROR(VLOOKUP($Q54,#REF!,17,0),0)</f>
        <v>0</v>
      </c>
      <c r="N54" s="263">
        <f>IFERROR(VLOOKUP($Q54,#REF!,17,0),0)</f>
        <v>0</v>
      </c>
      <c r="O54" s="263">
        <f>IFERROR(VLOOKUP($Q54,#REF!,17,0),0)</f>
        <v>0</v>
      </c>
      <c r="P54" s="263">
        <f>IFERROR(VLOOKUP($Q54,#REF!,17,0),0)</f>
        <v>0</v>
      </c>
      <c r="Q54" s="5" t="str">
        <f>CONCATENATE(LOWER(B54)," ",LOWER(C54))</f>
        <v xml:space="preserve"> </v>
      </c>
      <c r="R54" s="15"/>
    </row>
    <row r="55" spans="1:18" x14ac:dyDescent="0.2">
      <c r="A55" s="264">
        <v>3</v>
      </c>
      <c r="B55" s="270"/>
      <c r="C55" s="270"/>
      <c r="D55" s="261" t="s">
        <v>39</v>
      </c>
      <c r="E55" s="269">
        <f>SUM(F55:P55) - SMALL(F55:P55,2) - MIN(F55:P55)</f>
        <v>0</v>
      </c>
      <c r="F55" s="268">
        <f>IFERROR(VLOOKUP($Q55,'Rd1 PI'!$C$2:$AE$24,19,0),0)</f>
        <v>0</v>
      </c>
      <c r="G55" s="4">
        <f>IFERROR(VLOOKUP($Q55,'Rd2 Sandown'!$C$2:$AE$23,19,0),0)</f>
        <v>0</v>
      </c>
      <c r="H55" s="4">
        <f>IFERROR(VLOOKUP($Q55,'Rd3 Wodonga'!$C$2:$AE$26,19,0),0)</f>
        <v>0</v>
      </c>
      <c r="I55" s="4">
        <f>IFERROR(VLOOKUP($Q55,'Rd4 Winton'!$C$2:$AE$26,19,0),0)</f>
        <v>0</v>
      </c>
      <c r="J55" s="263">
        <f>IFERROR(VLOOKUP($Q55,#REF!,17,0),0)</f>
        <v>0</v>
      </c>
      <c r="K55" s="263">
        <f>IFERROR(VLOOKUP($Q55,#REF!,17,0),0)</f>
        <v>0</v>
      </c>
      <c r="L55" s="263">
        <f>IFERROR(VLOOKUP($Q55,#REF!,17,0),0)</f>
        <v>0</v>
      </c>
      <c r="M55" s="263">
        <f>IFERROR(VLOOKUP($Q55,#REF!,17,0),0)</f>
        <v>0</v>
      </c>
      <c r="N55" s="263">
        <f>IFERROR(VLOOKUP($Q55,#REF!,17,0),0)</f>
        <v>0</v>
      </c>
      <c r="O55" s="263">
        <f>IFERROR(VLOOKUP($Q55,#REF!,17,0),0)</f>
        <v>0</v>
      </c>
      <c r="P55" s="263">
        <f>IFERROR(VLOOKUP($Q55,#REF!,17,0),0)</f>
        <v>0</v>
      </c>
      <c r="Q55" s="5" t="str">
        <f>CONCATENATE(LOWER(B55)," ",LOWER(C55))</f>
        <v xml:space="preserve"> </v>
      </c>
      <c r="R55" s="15"/>
    </row>
    <row r="56" spans="1:18" x14ac:dyDescent="0.2">
      <c r="A56" s="264">
        <v>4</v>
      </c>
      <c r="B56" s="271"/>
      <c r="C56" s="271"/>
      <c r="D56" s="261" t="s">
        <v>39</v>
      </c>
      <c r="E56" s="269">
        <f>SUM(F56:P56) - SMALL(F56:P56,2) - MIN(F56:P56)</f>
        <v>0</v>
      </c>
      <c r="F56" s="268">
        <f>IFERROR(VLOOKUP($Q56,'Rd1 PI'!$C$2:$AE$24,19,0),0)</f>
        <v>0</v>
      </c>
      <c r="G56" s="4">
        <f>IFERROR(VLOOKUP($Q56,'Rd2 Sandown'!$C$2:$AE$23,19,0),0)</f>
        <v>0</v>
      </c>
      <c r="H56" s="4">
        <f>IFERROR(VLOOKUP($Q56,'Rd3 Wodonga'!$C$2:$AE$26,19,0),0)</f>
        <v>0</v>
      </c>
      <c r="I56" s="4">
        <f>IFERROR(VLOOKUP($Q56,'Rd4 Winton'!$C$2:$AE$26,19,0),0)</f>
        <v>0</v>
      </c>
      <c r="J56" s="263">
        <f>IFERROR(VLOOKUP($Q56,#REF!,17,0),0)</f>
        <v>0</v>
      </c>
      <c r="K56" s="263">
        <f>IFERROR(VLOOKUP($Q56,#REF!,17,0),0)</f>
        <v>0</v>
      </c>
      <c r="L56" s="263">
        <f>IFERROR(VLOOKUP($Q56,#REF!,17,0),0)</f>
        <v>0</v>
      </c>
      <c r="M56" s="263">
        <f>IFERROR(VLOOKUP($Q56,#REF!,17,0),0)</f>
        <v>0</v>
      </c>
      <c r="N56" s="263">
        <f>IFERROR(VLOOKUP($Q56,#REF!,17,0),0)</f>
        <v>0</v>
      </c>
      <c r="O56" s="263">
        <f>IFERROR(VLOOKUP($Q56,#REF!,17,0),0)</f>
        <v>0</v>
      </c>
      <c r="P56" s="263">
        <f>IFERROR(VLOOKUP($Q56,#REF!,17,0),0)</f>
        <v>0</v>
      </c>
      <c r="Q56" s="5" t="str">
        <f>CONCATENATE(LOWER(B56)," ",LOWER(C56))</f>
        <v xml:space="preserve"> </v>
      </c>
      <c r="R56" s="15"/>
    </row>
    <row r="57" spans="1:18" ht="13.5" thickBot="1" x14ac:dyDescent="0.25">
      <c r="A57" s="264">
        <v>5</v>
      </c>
      <c r="B57" s="270"/>
      <c r="C57" s="270"/>
      <c r="D57" s="261" t="s">
        <v>39</v>
      </c>
      <c r="E57" s="272">
        <f>SUM(F57:P57) - SMALL(F57:P57,2) - MIN(F57:P57)</f>
        <v>0</v>
      </c>
      <c r="F57" s="268">
        <f>IFERROR(VLOOKUP($Q57,'Rd1 PI'!$C$2:$AE$24,19,0),0)</f>
        <v>0</v>
      </c>
      <c r="G57" s="4">
        <f>IFERROR(VLOOKUP($Q57,'Rd2 Sandown'!$C$2:$AE$23,19,0),0)</f>
        <v>0</v>
      </c>
      <c r="H57" s="4">
        <f>IFERROR(VLOOKUP($Q57,'Rd3 Wodonga'!$C$2:$AE$26,19,0),0)</f>
        <v>0</v>
      </c>
      <c r="I57" s="4">
        <f>IFERROR(VLOOKUP($Q57,'Rd4 Winton'!$C$2:$AE$26,19,0),0)</f>
        <v>0</v>
      </c>
      <c r="J57" s="263">
        <f>IFERROR(VLOOKUP($Q57,#REF!,17,0),0)</f>
        <v>0</v>
      </c>
      <c r="K57" s="263">
        <f>IFERROR(VLOOKUP($Q57,#REF!,17,0),0)</f>
        <v>0</v>
      </c>
      <c r="L57" s="263">
        <f>IFERROR(VLOOKUP($Q57,#REF!,17,0),0)</f>
        <v>0</v>
      </c>
      <c r="M57" s="263">
        <f>IFERROR(VLOOKUP($Q57,#REF!,17,0),0)</f>
        <v>0</v>
      </c>
      <c r="N57" s="263">
        <f>IFERROR(VLOOKUP($Q57,#REF!,17,0),0)</f>
        <v>0</v>
      </c>
      <c r="O57" s="263">
        <f>IFERROR(VLOOKUP($Q57,#REF!,17,0),0)</f>
        <v>0</v>
      </c>
      <c r="P57" s="263">
        <f>IFERROR(VLOOKUP($Q57,#REF!,17,0),0)</f>
        <v>0</v>
      </c>
      <c r="Q57" s="5" t="str">
        <f>CONCATENATE(LOWER(B57)," ",LOWER(C57))</f>
        <v xml:space="preserve"> </v>
      </c>
      <c r="R57" s="15"/>
    </row>
    <row r="58" spans="1:18" x14ac:dyDescent="0.2">
      <c r="A58" s="13"/>
      <c r="B58" s="22"/>
      <c r="C58" s="22"/>
      <c r="D58" s="23"/>
      <c r="E58" s="24"/>
      <c r="F58" s="4"/>
      <c r="G58" s="4"/>
      <c r="H58" s="4"/>
      <c r="I58" s="4"/>
      <c r="J58" s="4"/>
      <c r="K58" s="4"/>
      <c r="L58" s="4"/>
      <c r="M58" s="4"/>
      <c r="N58" s="4"/>
      <c r="O58" s="4"/>
      <c r="P58" s="4"/>
      <c r="Q58" s="14"/>
      <c r="R58" s="15"/>
    </row>
    <row r="59" spans="1:18" s="5" customFormat="1" ht="13.5" thickBot="1" x14ac:dyDescent="0.25">
      <c r="A59" s="273" t="s">
        <v>18</v>
      </c>
      <c r="B59" s="274"/>
      <c r="C59" s="274"/>
      <c r="D59" s="275"/>
      <c r="E59" s="276"/>
      <c r="F59" s="277"/>
      <c r="G59" s="277"/>
      <c r="H59" s="277"/>
      <c r="I59" s="277"/>
      <c r="J59" s="277"/>
      <c r="K59" s="277"/>
      <c r="L59" s="277"/>
      <c r="M59" s="277"/>
      <c r="N59" s="277"/>
      <c r="O59" s="277"/>
      <c r="P59" s="277"/>
    </row>
    <row r="60" spans="1:18" s="5" customFormat="1" x14ac:dyDescent="0.2">
      <c r="A60" s="278">
        <v>1</v>
      </c>
      <c r="B60" s="279"/>
      <c r="C60" s="279"/>
      <c r="D60" s="280" t="s">
        <v>22</v>
      </c>
      <c r="E60" s="281">
        <f>SUM(F60:P60) - SMALL(F60:P60,2) - MIN(F60:P60)</f>
        <v>0</v>
      </c>
      <c r="F60" s="282">
        <f>IFERROR(VLOOKUP($Q60,'Rd1 PI'!$C$2:$AE$24,19,0),0)</f>
        <v>0</v>
      </c>
      <c r="G60" s="4">
        <f>IFERROR(VLOOKUP($Q60,'Rd2 Sandown'!$C$2:$AE$23,19,0),0)</f>
        <v>0</v>
      </c>
      <c r="H60" s="4">
        <f>IFERROR(VLOOKUP($Q60,'Rd3 Wodonga'!$C$2:$AE$26,19,0),0)</f>
        <v>0</v>
      </c>
      <c r="I60" s="4">
        <f>IFERROR(VLOOKUP($Q60,'Rd4 Winton'!$C$2:$AE$26,19,0),0)</f>
        <v>0</v>
      </c>
      <c r="J60" s="277">
        <f>IFERROR(VLOOKUP($Q60,#REF!,17,0),0)</f>
        <v>0</v>
      </c>
      <c r="K60" s="277">
        <f>IFERROR(VLOOKUP($Q60,#REF!,17,0),0)</f>
        <v>0</v>
      </c>
      <c r="L60" s="277">
        <f>IFERROR(VLOOKUP($Q60,#REF!,17,0),0)</f>
        <v>0</v>
      </c>
      <c r="M60" s="277">
        <f>IFERROR(VLOOKUP($Q60,#REF!,17,0),0)</f>
        <v>0</v>
      </c>
      <c r="N60" s="277">
        <f>IFERROR(VLOOKUP($Q60,#REF!,17,0),0)</f>
        <v>0</v>
      </c>
      <c r="O60" s="277">
        <f>IFERROR(VLOOKUP($Q60,#REF!,17,0),0)</f>
        <v>0</v>
      </c>
      <c r="P60" s="277">
        <f>IFERROR(VLOOKUP($Q60,#REF!,17,0),0)</f>
        <v>0</v>
      </c>
      <c r="Q60" s="5" t="str">
        <f>CONCATENATE(LOWER(B60)," ",LOWER(C60))</f>
        <v xml:space="preserve"> </v>
      </c>
    </row>
    <row r="61" spans="1:18" s="5" customFormat="1" x14ac:dyDescent="0.2">
      <c r="A61" s="278">
        <v>2</v>
      </c>
      <c r="B61" s="279"/>
      <c r="C61" s="279"/>
      <c r="D61" s="280" t="s">
        <v>22</v>
      </c>
      <c r="E61" s="283">
        <f>SUM(F61:P61) - SMALL(F61:P61,2) - MIN(F61:P61)</f>
        <v>0</v>
      </c>
      <c r="F61" s="282">
        <f>IFERROR(VLOOKUP($Q61,'Rd1 PI'!$C$2:$AE$24,19,0),0)</f>
        <v>0</v>
      </c>
      <c r="G61" s="4">
        <f>IFERROR(VLOOKUP($Q61,'Rd2 Sandown'!$C$2:$AE$23,19,0),0)</f>
        <v>0</v>
      </c>
      <c r="H61" s="4">
        <f>IFERROR(VLOOKUP($Q61,'Rd3 Wodonga'!$C$2:$AE$26,19,0),0)</f>
        <v>0</v>
      </c>
      <c r="I61" s="4">
        <f>IFERROR(VLOOKUP($Q61,'Rd4 Winton'!$C$2:$AE$26,19,0),0)</f>
        <v>0</v>
      </c>
      <c r="J61" s="277">
        <f>IFERROR(VLOOKUP($Q61,#REF!,17,0),0)</f>
        <v>0</v>
      </c>
      <c r="K61" s="277">
        <f>IFERROR(VLOOKUP($Q61,#REF!,17,0),0)</f>
        <v>0</v>
      </c>
      <c r="L61" s="277">
        <f>IFERROR(VLOOKUP($Q61,#REF!,17,0),0)</f>
        <v>0</v>
      </c>
      <c r="M61" s="277">
        <f>IFERROR(VLOOKUP($Q61,#REF!,17,0),0)</f>
        <v>0</v>
      </c>
      <c r="N61" s="277">
        <f>IFERROR(VLOOKUP($Q61,#REF!,17,0),0)</f>
        <v>0</v>
      </c>
      <c r="O61" s="277">
        <f>IFERROR(VLOOKUP($Q61,#REF!,17,0),0)</f>
        <v>0</v>
      </c>
      <c r="P61" s="277">
        <f>IFERROR(VLOOKUP($Q61,#REF!,17,0),0)</f>
        <v>0</v>
      </c>
      <c r="Q61" s="5" t="str">
        <f>CONCATENATE(LOWER(B61)," ",LOWER(C61))</f>
        <v xml:space="preserve"> </v>
      </c>
    </row>
    <row r="62" spans="1:18" s="5" customFormat="1" x14ac:dyDescent="0.2">
      <c r="A62" s="278">
        <v>3</v>
      </c>
      <c r="B62" s="279"/>
      <c r="C62" s="279"/>
      <c r="D62" s="280" t="s">
        <v>22</v>
      </c>
      <c r="E62" s="283">
        <f>SUM(F62:P62) - SMALL(F62:P62,2) - MIN(F62:P62)</f>
        <v>0</v>
      </c>
      <c r="F62" s="282">
        <f>IFERROR(VLOOKUP($Q62,'Rd1 PI'!$C$2:$AE$24,19,0),0)</f>
        <v>0</v>
      </c>
      <c r="G62" s="4">
        <f>IFERROR(VLOOKUP($Q62,'Rd2 Sandown'!$C$2:$AE$23,19,0),0)</f>
        <v>0</v>
      </c>
      <c r="H62" s="4">
        <f>IFERROR(VLOOKUP($Q62,'Rd3 Wodonga'!$C$2:$AE$26,19,0),0)</f>
        <v>0</v>
      </c>
      <c r="I62" s="4">
        <f>IFERROR(VLOOKUP($Q62,'Rd4 Winton'!$C$2:$AE$26,19,0),0)</f>
        <v>0</v>
      </c>
      <c r="J62" s="277">
        <f>IFERROR(VLOOKUP($Q62,#REF!,17,0),0)</f>
        <v>0</v>
      </c>
      <c r="K62" s="277">
        <f>IFERROR(VLOOKUP($Q62,#REF!,17,0),0)</f>
        <v>0</v>
      </c>
      <c r="L62" s="277">
        <f>IFERROR(VLOOKUP($Q62,#REF!,17,0),0)</f>
        <v>0</v>
      </c>
      <c r="M62" s="277">
        <f>IFERROR(VLOOKUP($Q62,#REF!,17,0),0)</f>
        <v>0</v>
      </c>
      <c r="N62" s="277">
        <f>IFERROR(VLOOKUP($Q62,#REF!,17,0),0)</f>
        <v>0</v>
      </c>
      <c r="O62" s="277">
        <f>IFERROR(VLOOKUP($Q62,#REF!,17,0),0)</f>
        <v>0</v>
      </c>
      <c r="P62" s="277">
        <f>IFERROR(VLOOKUP($Q62,#REF!,17,0),0)</f>
        <v>0</v>
      </c>
      <c r="Q62" s="5" t="str">
        <f>CONCATENATE(LOWER(B62)," ",LOWER(C62))</f>
        <v xml:space="preserve"> </v>
      </c>
    </row>
    <row r="63" spans="1:18" s="5" customFormat="1" x14ac:dyDescent="0.2">
      <c r="A63" s="278">
        <v>4</v>
      </c>
      <c r="B63" s="284"/>
      <c r="C63" s="284"/>
      <c r="D63" s="280" t="s">
        <v>22</v>
      </c>
      <c r="E63" s="283">
        <f>SUM(F63:P63) - SMALL(F63:P63,2) - MIN(F63:P63)</f>
        <v>0</v>
      </c>
      <c r="F63" s="282">
        <f>IFERROR(VLOOKUP($Q63,'Rd1 PI'!$C$2:$AE$24,19,0),0)</f>
        <v>0</v>
      </c>
      <c r="G63" s="4">
        <f>IFERROR(VLOOKUP($Q63,'Rd2 Sandown'!$C$2:$AE$23,19,0),0)</f>
        <v>0</v>
      </c>
      <c r="H63" s="4">
        <f>IFERROR(VLOOKUP($Q63,'Rd3 Wodonga'!$C$2:$AE$26,19,0),0)</f>
        <v>0</v>
      </c>
      <c r="I63" s="4">
        <f>IFERROR(VLOOKUP($Q63,'Rd4 Winton'!$C$2:$AE$26,19,0),0)</f>
        <v>0</v>
      </c>
      <c r="J63" s="277">
        <f>IFERROR(VLOOKUP($Q63,#REF!,17,0),0)</f>
        <v>0</v>
      </c>
      <c r="K63" s="277">
        <f>IFERROR(VLOOKUP($Q63,#REF!,17,0),0)</f>
        <v>0</v>
      </c>
      <c r="L63" s="277">
        <f>IFERROR(VLOOKUP($Q63,#REF!,17,0),0)</f>
        <v>0</v>
      </c>
      <c r="M63" s="277">
        <f>IFERROR(VLOOKUP($Q63,#REF!,17,0),0)</f>
        <v>0</v>
      </c>
      <c r="N63" s="277">
        <f>IFERROR(VLOOKUP($Q63,#REF!,17,0),0)</f>
        <v>0</v>
      </c>
      <c r="O63" s="277">
        <f>IFERROR(VLOOKUP($Q63,#REF!,17,0),0)</f>
        <v>0</v>
      </c>
      <c r="P63" s="277">
        <f>IFERROR(VLOOKUP($Q63,#REF!,17,0),0)</f>
        <v>0</v>
      </c>
      <c r="Q63" s="5" t="str">
        <f>CONCATENATE(LOWER(B63)," ",LOWER(C63))</f>
        <v xml:space="preserve"> </v>
      </c>
      <c r="R63" s="15"/>
    </row>
    <row r="64" spans="1:18" s="5" customFormat="1" ht="13.5" thickBot="1" x14ac:dyDescent="0.25">
      <c r="A64" s="285">
        <v>5</v>
      </c>
      <c r="B64" s="284"/>
      <c r="C64" s="284"/>
      <c r="D64" s="280" t="s">
        <v>22</v>
      </c>
      <c r="E64" s="286">
        <f>SUM(F64:P64) - SMALL(F64:P64,2) - MIN(F64:P64)</f>
        <v>0</v>
      </c>
      <c r="F64" s="282">
        <f>IFERROR(VLOOKUP($Q64,'Rd1 PI'!$C$2:$AE$24,19,0),0)</f>
        <v>0</v>
      </c>
      <c r="G64" s="4">
        <f>IFERROR(VLOOKUP($Q64,'Rd2 Sandown'!$C$2:$AE$23,19,0),0)</f>
        <v>0</v>
      </c>
      <c r="H64" s="4">
        <f>IFERROR(VLOOKUP($Q64,'Rd3 Wodonga'!$C$2:$AE$26,19,0),0)</f>
        <v>0</v>
      </c>
      <c r="I64" s="4">
        <f>IFERROR(VLOOKUP($Q64,'Rd4 Winton'!$C$2:$AE$26,19,0),0)</f>
        <v>0</v>
      </c>
      <c r="J64" s="277">
        <f>IFERROR(VLOOKUP($Q64,#REF!,17,0),0)</f>
        <v>0</v>
      </c>
      <c r="K64" s="277">
        <f>IFERROR(VLOOKUP($Q64,#REF!,17,0),0)</f>
        <v>0</v>
      </c>
      <c r="L64" s="277">
        <f>IFERROR(VLOOKUP($Q64,#REF!,17,0),0)</f>
        <v>0</v>
      </c>
      <c r="M64" s="277">
        <f>IFERROR(VLOOKUP($Q64,#REF!,17,0),0)</f>
        <v>0</v>
      </c>
      <c r="N64" s="277">
        <f>IFERROR(VLOOKUP($Q64,#REF!,17,0),0)</f>
        <v>0</v>
      </c>
      <c r="O64" s="277">
        <f>IFERROR(VLOOKUP($Q64,#REF!,17,0),0)</f>
        <v>0</v>
      </c>
      <c r="P64" s="277">
        <f>IFERROR(VLOOKUP($Q64,#REF!,17,0),0)</f>
        <v>0</v>
      </c>
      <c r="Q64" s="5" t="str">
        <f>CONCATENATE(LOWER(B64)," ",LOWER(C64))</f>
        <v xml:space="preserve"> </v>
      </c>
      <c r="R64" s="15"/>
    </row>
    <row r="65" spans="1:18" s="5" customFormat="1" x14ac:dyDescent="0.2">
      <c r="A65" s="13"/>
      <c r="B65" s="22"/>
      <c r="C65" s="22"/>
      <c r="D65" s="4"/>
      <c r="E65" s="24"/>
      <c r="F65" s="4"/>
      <c r="G65" s="4"/>
      <c r="H65" s="4"/>
      <c r="I65" s="4"/>
      <c r="J65" s="4"/>
      <c r="K65" s="4"/>
      <c r="L65" s="4"/>
      <c r="M65" s="4"/>
      <c r="N65" s="4"/>
      <c r="O65" s="4"/>
      <c r="P65" s="4"/>
      <c r="Q65" s="14"/>
      <c r="R65" s="15"/>
    </row>
    <row r="66" spans="1:18" s="5" customFormat="1" ht="13.5" thickBot="1" x14ac:dyDescent="0.25">
      <c r="A66" s="99" t="s">
        <v>19</v>
      </c>
      <c r="B66" s="100"/>
      <c r="C66" s="100"/>
      <c r="D66" s="96"/>
      <c r="E66" s="287"/>
      <c r="F66" s="288"/>
      <c r="G66" s="288"/>
      <c r="H66" s="288"/>
      <c r="I66" s="288"/>
      <c r="J66" s="288"/>
      <c r="K66" s="288"/>
      <c r="L66" s="288"/>
      <c r="M66" s="288"/>
      <c r="N66" s="288"/>
      <c r="O66" s="288"/>
      <c r="P66" s="288"/>
    </row>
    <row r="67" spans="1:18" s="5" customFormat="1" x14ac:dyDescent="0.2">
      <c r="A67" s="289">
        <v>1</v>
      </c>
      <c r="B67" s="106" t="s">
        <v>76</v>
      </c>
      <c r="C67" s="106" t="s">
        <v>75</v>
      </c>
      <c r="D67" s="290" t="s">
        <v>21</v>
      </c>
      <c r="E67" s="88">
        <f>SUM(F67:P67) - SMALL(F67:P67,2) - MIN(F67:P67)</f>
        <v>200</v>
      </c>
      <c r="F67" s="339">
        <f>IFERROR(VLOOKUP($Q67,'Rd1 PI'!$C$2:$AE$24,19,0),0)</f>
        <v>100</v>
      </c>
      <c r="G67" s="4">
        <f>IFERROR(VLOOKUP($Q67,'Rd2 Sandown'!$C$2:$AE$23,19,0),0)</f>
        <v>0</v>
      </c>
      <c r="H67" s="4">
        <f>IFERROR(VLOOKUP($Q67,'Rd3 Wodonga'!$C$2:$AE$26,19,0),0)</f>
        <v>100</v>
      </c>
      <c r="I67" s="13">
        <v>0</v>
      </c>
      <c r="J67" s="90">
        <v>0</v>
      </c>
      <c r="K67" s="90">
        <v>0</v>
      </c>
      <c r="L67" s="90">
        <v>0</v>
      </c>
      <c r="M67" s="90">
        <v>0</v>
      </c>
      <c r="N67" s="90">
        <v>0</v>
      </c>
      <c r="O67" s="90">
        <v>0</v>
      </c>
      <c r="P67" s="90">
        <v>0</v>
      </c>
      <c r="Q67" s="5" t="str">
        <f>CONCATENATE(LOWER(B67)," ",LOWER(C67))</f>
        <v>peter dannock</v>
      </c>
      <c r="R67" s="15"/>
    </row>
    <row r="68" spans="1:18" s="5" customFormat="1" x14ac:dyDescent="0.2">
      <c r="A68" s="289">
        <v>2</v>
      </c>
      <c r="B68" s="106"/>
      <c r="C68" s="106"/>
      <c r="D68" s="290" t="s">
        <v>21</v>
      </c>
      <c r="E68" s="89">
        <f>SUM(F68:P68) - SMALL(F68:P68,2) - MIN(F68:P68)</f>
        <v>0</v>
      </c>
      <c r="F68" s="339">
        <f>IFERROR(VLOOKUP($Q68,'Rd1 PI'!$C$2:$AE$24,19,0),0)</f>
        <v>0</v>
      </c>
      <c r="G68" s="4">
        <f>IFERROR(VLOOKUP($Q68,'Rd2 Sandown'!$C$2:$AE$23,19,0),0)</f>
        <v>0</v>
      </c>
      <c r="H68" s="4">
        <f>IFERROR(VLOOKUP($Q68,'Rd3 Wodonga'!$C$2:$AE$26,19,0),0)</f>
        <v>0</v>
      </c>
      <c r="I68" s="4">
        <f>IFERROR(VLOOKUP($Q68,'Rd4 Winton'!$C$2:$AE$26,19,0),0)</f>
        <v>0</v>
      </c>
      <c r="J68" s="288">
        <f>IFERROR(VLOOKUP($Q68,#REF!,17,0),0)</f>
        <v>0</v>
      </c>
      <c r="K68" s="288">
        <f>IFERROR(VLOOKUP($Q68,#REF!,17,0),0)</f>
        <v>0</v>
      </c>
      <c r="L68" s="288">
        <f>IFERROR(VLOOKUP($Q68,#REF!,17,0),0)</f>
        <v>0</v>
      </c>
      <c r="M68" s="288">
        <f>IFERROR(VLOOKUP($Q68,#REF!,17,0),0)</f>
        <v>0</v>
      </c>
      <c r="N68" s="288">
        <f>IFERROR(VLOOKUP($Q68,#REF!,17,0),0)</f>
        <v>0</v>
      </c>
      <c r="O68" s="288">
        <f>IFERROR(VLOOKUP($Q68,#REF!,17,0),0)</f>
        <v>0</v>
      </c>
      <c r="P68" s="288">
        <f>IFERROR(VLOOKUP($Q68,#REF!,17,0),0)</f>
        <v>0</v>
      </c>
      <c r="Q68" s="5" t="str">
        <f>CONCATENATE(LOWER(B68)," ",LOWER(C68))</f>
        <v xml:space="preserve"> </v>
      </c>
    </row>
    <row r="69" spans="1:18" s="5" customFormat="1" x14ac:dyDescent="0.2">
      <c r="A69" s="289">
        <v>3</v>
      </c>
      <c r="B69" s="106"/>
      <c r="C69" s="106"/>
      <c r="D69" s="290" t="s">
        <v>21</v>
      </c>
      <c r="E69" s="89">
        <f>SUM(F69:P69) - SMALL(F69:P69,2) - MIN(F69:P69)</f>
        <v>0</v>
      </c>
      <c r="F69" s="339">
        <f>IFERROR(VLOOKUP($Q69,'Rd1 PI'!$C$2:$AE$24,19,0),0)</f>
        <v>0</v>
      </c>
      <c r="G69" s="4">
        <f>IFERROR(VLOOKUP($Q69,'Rd2 Sandown'!$C$2:$AE$23,19,0),0)</f>
        <v>0</v>
      </c>
      <c r="H69" s="4">
        <f>IFERROR(VLOOKUP($Q69,'Rd3 Wodonga'!$C$2:$AE$26,19,0),0)</f>
        <v>0</v>
      </c>
      <c r="I69" s="4">
        <f>IFERROR(VLOOKUP($Q69,'Rd4 Winton'!$C$2:$AE$26,19,0),0)</f>
        <v>0</v>
      </c>
      <c r="J69" s="288">
        <f>IFERROR(VLOOKUP($Q69,#REF!,17,0),0)</f>
        <v>0</v>
      </c>
      <c r="K69" s="288">
        <f>IFERROR(VLOOKUP($Q69,#REF!,17,0),0)</f>
        <v>0</v>
      </c>
      <c r="L69" s="288">
        <f>IFERROR(VLOOKUP($Q69,#REF!,17,0),0)</f>
        <v>0</v>
      </c>
      <c r="M69" s="288">
        <f>IFERROR(VLOOKUP($Q69,#REF!,17,0),0)</f>
        <v>0</v>
      </c>
      <c r="N69" s="288">
        <f>IFERROR(VLOOKUP($Q69,#REF!,17,0),0)</f>
        <v>0</v>
      </c>
      <c r="O69" s="288">
        <f>IFERROR(VLOOKUP($Q69,#REF!,17,0),0)</f>
        <v>0</v>
      </c>
      <c r="P69" s="288">
        <f>IFERROR(VLOOKUP($Q69,#REF!,17,0),0)</f>
        <v>0</v>
      </c>
      <c r="Q69" s="5" t="str">
        <f>CONCATENATE(LOWER(B69)," ",LOWER(C69))</f>
        <v xml:space="preserve"> </v>
      </c>
    </row>
    <row r="70" spans="1:18" x14ac:dyDescent="0.2">
      <c r="A70" s="289">
        <v>4</v>
      </c>
      <c r="B70" s="106"/>
      <c r="C70" s="106"/>
      <c r="D70" s="290" t="s">
        <v>21</v>
      </c>
      <c r="E70" s="89">
        <f>SUM(F70:P70) - SMALL(F70:P70,2) - MIN(F70:P70)</f>
        <v>0</v>
      </c>
      <c r="F70" s="339">
        <f>IFERROR(VLOOKUP($Q70,'Rd1 PI'!$C$2:$AE$24,19,0),0)</f>
        <v>0</v>
      </c>
      <c r="G70" s="4">
        <f>IFERROR(VLOOKUP($Q70,'Rd2 Sandown'!$C$2:$AE$23,19,0),0)</f>
        <v>0</v>
      </c>
      <c r="H70" s="4">
        <f>IFERROR(VLOOKUP($Q70,'Rd3 Wodonga'!$C$2:$AE$26,19,0),0)</f>
        <v>0</v>
      </c>
      <c r="I70" s="4">
        <f>IFERROR(VLOOKUP($Q70,'Rd4 Winton'!$C$2:$AE$26,19,0),0)</f>
        <v>0</v>
      </c>
      <c r="J70" s="288">
        <f>IFERROR(VLOOKUP($Q70,#REF!,17,0),0)</f>
        <v>0</v>
      </c>
      <c r="K70" s="288">
        <f>IFERROR(VLOOKUP($Q70,#REF!,17,0),0)</f>
        <v>0</v>
      </c>
      <c r="L70" s="288">
        <f>IFERROR(VLOOKUP($Q70,#REF!,17,0),0)</f>
        <v>0</v>
      </c>
      <c r="M70" s="288">
        <f>IFERROR(VLOOKUP($Q70,#REF!,17,0),0)</f>
        <v>0</v>
      </c>
      <c r="N70" s="288">
        <f>IFERROR(VLOOKUP($Q70,#REF!,17,0),0)</f>
        <v>0</v>
      </c>
      <c r="O70" s="288">
        <f>IFERROR(VLOOKUP($Q70,#REF!,17,0),0)</f>
        <v>0</v>
      </c>
      <c r="P70" s="288">
        <f>IFERROR(VLOOKUP($Q70,#REF!,17,0),0)</f>
        <v>0</v>
      </c>
      <c r="Q70" s="5" t="str">
        <f>CONCATENATE(LOWER(B70)," ",LOWER(C70))</f>
        <v xml:space="preserve"> </v>
      </c>
      <c r="R70" s="5"/>
    </row>
    <row r="71" spans="1:18" ht="13.5" thickBot="1" x14ac:dyDescent="0.25">
      <c r="A71" s="90">
        <v>5</v>
      </c>
      <c r="B71" s="106"/>
      <c r="C71" s="106"/>
      <c r="D71" s="290" t="s">
        <v>21</v>
      </c>
      <c r="E71" s="91">
        <f>SUM(F71:P71) - SMALL(F71:P71,2) - MIN(F71:P71)</f>
        <v>0</v>
      </c>
      <c r="F71" s="339">
        <f>IFERROR(VLOOKUP($Q71,'Rd1 PI'!$C$2:$AE$24,19,0),0)</f>
        <v>0</v>
      </c>
      <c r="G71" s="4">
        <f>IFERROR(VLOOKUP($Q71,'Rd2 Sandown'!$C$2:$AE$23,19,0),0)</f>
        <v>0</v>
      </c>
      <c r="H71" s="4">
        <f>IFERROR(VLOOKUP($Q71,'Rd3 Wodonga'!$C$2:$AE$26,19,0),0)</f>
        <v>0</v>
      </c>
      <c r="I71" s="4">
        <f>IFERROR(VLOOKUP($Q71,'Rd4 Winton'!$C$2:$AE$26,19,0),0)</f>
        <v>0</v>
      </c>
      <c r="J71" s="288">
        <f>IFERROR(VLOOKUP($Q71,#REF!,17,0),0)</f>
        <v>0</v>
      </c>
      <c r="K71" s="288">
        <f>IFERROR(VLOOKUP($Q71,#REF!,17,0),0)</f>
        <v>0</v>
      </c>
      <c r="L71" s="288">
        <f>IFERROR(VLOOKUP($Q71,#REF!,17,0),0)</f>
        <v>0</v>
      </c>
      <c r="M71" s="288">
        <f>IFERROR(VLOOKUP($Q71,#REF!,17,0),0)</f>
        <v>0</v>
      </c>
      <c r="N71" s="288">
        <f>IFERROR(VLOOKUP($Q71,#REF!,17,0),0)</f>
        <v>0</v>
      </c>
      <c r="O71" s="288">
        <f>IFERROR(VLOOKUP($Q71,#REF!,17,0),0)</f>
        <v>0</v>
      </c>
      <c r="P71" s="288">
        <f>IFERROR(VLOOKUP($Q71,#REF!,17,0),0)</f>
        <v>0</v>
      </c>
      <c r="Q71" s="5" t="str">
        <f>CONCATENATE(LOWER(B71)," ",LOWER(C71))</f>
        <v xml:space="preserve"> </v>
      </c>
      <c r="R71" s="15"/>
    </row>
    <row r="72" spans="1:18" x14ac:dyDescent="0.2">
      <c r="A72" s="13"/>
      <c r="B72" s="22"/>
      <c r="C72" s="22"/>
      <c r="D72" s="4"/>
      <c r="E72" s="24"/>
      <c r="F72" s="4"/>
      <c r="G72" s="4"/>
      <c r="H72" s="4"/>
      <c r="I72" s="4"/>
      <c r="J72" s="4"/>
      <c r="K72" s="4"/>
      <c r="L72" s="4"/>
      <c r="M72" s="4"/>
      <c r="N72" s="4"/>
      <c r="O72" s="4"/>
      <c r="P72" s="4"/>
      <c r="Q72" s="14"/>
      <c r="R72" s="15"/>
    </row>
    <row r="73" spans="1:18" s="5" customFormat="1" ht="13.5" thickBot="1" x14ac:dyDescent="0.25">
      <c r="A73" s="291" t="s">
        <v>96</v>
      </c>
      <c r="B73" s="292"/>
      <c r="C73" s="292"/>
      <c r="D73" s="293"/>
      <c r="E73" s="294"/>
      <c r="F73" s="295"/>
      <c r="G73" s="295"/>
      <c r="H73" s="295"/>
      <c r="I73" s="295"/>
      <c r="J73" s="295"/>
      <c r="K73" s="295"/>
      <c r="L73" s="295"/>
      <c r="M73" s="295"/>
      <c r="N73" s="295"/>
      <c r="O73" s="295"/>
      <c r="P73" s="295"/>
    </row>
    <row r="74" spans="1:18" s="5" customFormat="1" x14ac:dyDescent="0.2">
      <c r="A74" s="296">
        <v>1</v>
      </c>
      <c r="B74" s="297" t="s">
        <v>89</v>
      </c>
      <c r="C74" s="297" t="s">
        <v>90</v>
      </c>
      <c r="D74" s="298" t="s">
        <v>85</v>
      </c>
      <c r="E74" s="299">
        <f>SUM(F74:P74) - SMALL(F74:P74,2) - MIN(F74:P74)</f>
        <v>400</v>
      </c>
      <c r="F74" s="300">
        <f>IFERROR(VLOOKUP($Q74,'Rd1 PI'!$C$2:$AE$24,19,0),0)</f>
        <v>100</v>
      </c>
      <c r="G74" s="4">
        <f>IFERROR(VLOOKUP($Q74,'Rd2 Sandown'!$C$2:$AE$23,19,0),0)</f>
        <v>100</v>
      </c>
      <c r="H74" s="4">
        <f>IFERROR(VLOOKUP($Q74,'Rd3 Wodonga'!$C$2:$AE$26,19,0),0)</f>
        <v>100</v>
      </c>
      <c r="I74" s="4">
        <f>IFERROR(VLOOKUP($Q74,'Rd4 Winton'!$C$2:$AE$26,19,0),0)</f>
        <v>100</v>
      </c>
      <c r="J74" s="295">
        <f>IFERROR(VLOOKUP($Q74,#REF!,17,0),0)</f>
        <v>0</v>
      </c>
      <c r="K74" s="295">
        <f>IFERROR(VLOOKUP($Q74,#REF!,17,0),0)</f>
        <v>0</v>
      </c>
      <c r="L74" s="295">
        <f>IFERROR(VLOOKUP($Q74,#REF!,17,0),0)</f>
        <v>0</v>
      </c>
      <c r="M74" s="295">
        <f>IFERROR(VLOOKUP($Q74,#REF!,17,0),0)</f>
        <v>0</v>
      </c>
      <c r="N74" s="295">
        <f>IFERROR(VLOOKUP($Q74,#REF!,17,0),0)</f>
        <v>0</v>
      </c>
      <c r="O74" s="295">
        <f>IFERROR(VLOOKUP($Q74,#REF!,17,0),0)</f>
        <v>0</v>
      </c>
      <c r="P74" s="295">
        <f>IFERROR(VLOOKUP($Q74,#REF!,17,0),0)</f>
        <v>0</v>
      </c>
      <c r="Q74" s="5" t="str">
        <f>CONCATENATE(LOWER(B74)," ",LOWER(C74))</f>
        <v>hung do</v>
      </c>
    </row>
    <row r="75" spans="1:18" s="5" customFormat="1" x14ac:dyDescent="0.2">
      <c r="A75" s="296">
        <v>2</v>
      </c>
      <c r="B75" s="297" t="s">
        <v>93</v>
      </c>
      <c r="C75" s="297" t="s">
        <v>94</v>
      </c>
      <c r="D75" s="298" t="s">
        <v>85</v>
      </c>
      <c r="E75" s="301">
        <f>SUM(F75:P75) - SMALL(F75:P75,2) - MIN(F75:P75)</f>
        <v>300</v>
      </c>
      <c r="F75" s="300">
        <f>IFERROR(VLOOKUP($Q75,'Rd1 PI'!$C$2:$AE$24,19,0),0)</f>
        <v>75</v>
      </c>
      <c r="G75" s="4">
        <f>IFERROR(VLOOKUP($Q75,'Rd2 Sandown'!$C$2:$AE$23,19,0),0)</f>
        <v>75</v>
      </c>
      <c r="H75" s="4">
        <f>IFERROR(VLOOKUP($Q75,'Rd3 Wodonga'!$C$2:$AE$26,19,0),0)</f>
        <v>75</v>
      </c>
      <c r="I75" s="4">
        <f>IFERROR(VLOOKUP($Q75,'Rd4 Winton'!$C$2:$AE$26,19,0),0)</f>
        <v>75</v>
      </c>
      <c r="J75" s="295">
        <f>IFERROR(VLOOKUP($Q75,#REF!,17,0),0)</f>
        <v>0</v>
      </c>
      <c r="K75" s="295">
        <f>IFERROR(VLOOKUP($Q75,#REF!,17,0),0)</f>
        <v>0</v>
      </c>
      <c r="L75" s="295">
        <f>IFERROR(VLOOKUP($Q75,#REF!,17,0),0)</f>
        <v>0</v>
      </c>
      <c r="M75" s="295">
        <f>IFERROR(VLOOKUP($Q75,#REF!,17,0),0)</f>
        <v>0</v>
      </c>
      <c r="N75" s="295">
        <f>IFERROR(VLOOKUP($Q75,#REF!,17,0),0)</f>
        <v>0</v>
      </c>
      <c r="O75" s="295">
        <f>IFERROR(VLOOKUP($Q75,#REF!,17,0),0)</f>
        <v>0</v>
      </c>
      <c r="P75" s="295">
        <f>IFERROR(VLOOKUP($Q75,#REF!,17,0),0)</f>
        <v>0</v>
      </c>
      <c r="Q75" s="5" t="str">
        <f>CONCATENATE(LOWER(B75)," ",LOWER(C75))</f>
        <v>craig girvan</v>
      </c>
    </row>
    <row r="76" spans="1:18" s="5" customFormat="1" x14ac:dyDescent="0.2">
      <c r="A76" s="296">
        <v>3</v>
      </c>
      <c r="B76" s="297" t="s">
        <v>248</v>
      </c>
      <c r="C76" s="297" t="s">
        <v>249</v>
      </c>
      <c r="D76" s="298" t="s">
        <v>85</v>
      </c>
      <c r="E76" s="301">
        <f>SUM(F76:P76) - SMALL(F76:P76,2) - MIN(F76:P76)</f>
        <v>120</v>
      </c>
      <c r="F76" s="300">
        <f>IFERROR(VLOOKUP($Q76,'Rd1 PI'!$C$2:$AE$24,19,0),0)</f>
        <v>0</v>
      </c>
      <c r="G76" s="4">
        <f>IFERROR(VLOOKUP($Q76,'Rd2 Sandown'!$C$2:$AE$23,19,0),0)</f>
        <v>0</v>
      </c>
      <c r="H76" s="4">
        <f>IFERROR(VLOOKUP($Q76,'Rd3 Wodonga'!$C$2:$AE$26,19,0),0)</f>
        <v>60</v>
      </c>
      <c r="I76" s="4">
        <f>IFERROR(VLOOKUP($Q76,'Rd4 Winton'!$C$2:$AE$26,19,0),0)</f>
        <v>60</v>
      </c>
      <c r="J76" s="295">
        <f>IFERROR(VLOOKUP($Q76,#REF!,17,0),0)</f>
        <v>0</v>
      </c>
      <c r="K76" s="295">
        <f>IFERROR(VLOOKUP($Q76,#REF!,17,0),0)</f>
        <v>0</v>
      </c>
      <c r="L76" s="295">
        <f>IFERROR(VLOOKUP($Q76,#REF!,17,0),0)</f>
        <v>0</v>
      </c>
      <c r="M76" s="295">
        <f>IFERROR(VLOOKUP($Q76,#REF!,17,0),0)</f>
        <v>0</v>
      </c>
      <c r="N76" s="295">
        <f>IFERROR(VLOOKUP($Q76,#REF!,17,0),0)</f>
        <v>0</v>
      </c>
      <c r="O76" s="295">
        <f>IFERROR(VLOOKUP($Q76,#REF!,17,0),0)</f>
        <v>0</v>
      </c>
      <c r="P76" s="295">
        <f>IFERROR(VLOOKUP($Q76,#REF!,17,0),0)</f>
        <v>0</v>
      </c>
      <c r="Q76" s="5" t="str">
        <f>CONCATENATE(LOWER(B76)," ",LOWER(C76))</f>
        <v>roberto ferrari</v>
      </c>
    </row>
    <row r="77" spans="1:18" s="5" customFormat="1" x14ac:dyDescent="0.2">
      <c r="A77" s="296">
        <v>4</v>
      </c>
      <c r="B77" s="302"/>
      <c r="C77" s="302"/>
      <c r="D77" s="298" t="s">
        <v>85</v>
      </c>
      <c r="E77" s="301">
        <f>SUM(F77:P77) - SMALL(F77:P77,2) - MIN(F77:P77)</f>
        <v>0</v>
      </c>
      <c r="F77" s="300">
        <f>IFERROR(VLOOKUP($Q77,'Rd1 PI'!$C$2:$AE$24,19,0),0)</f>
        <v>0</v>
      </c>
      <c r="G77" s="4">
        <f>IFERROR(VLOOKUP($Q77,'Rd2 Sandown'!$C$2:$AE$23,19,0),0)</f>
        <v>0</v>
      </c>
      <c r="H77" s="4">
        <f>IFERROR(VLOOKUP($Q77,'Rd3 Wodonga'!$C$2:$AE$26,19,0),0)</f>
        <v>0</v>
      </c>
      <c r="I77" s="4">
        <f>IFERROR(VLOOKUP($Q77,'Rd4 Winton'!$C$2:$AE$26,19,0),0)</f>
        <v>0</v>
      </c>
      <c r="J77" s="295">
        <f>IFERROR(VLOOKUP($Q77,#REF!,17,0),0)</f>
        <v>0</v>
      </c>
      <c r="K77" s="295">
        <f>IFERROR(VLOOKUP($Q77,#REF!,17,0),0)</f>
        <v>0</v>
      </c>
      <c r="L77" s="295">
        <f>IFERROR(VLOOKUP($Q77,#REF!,17,0),0)</f>
        <v>0</v>
      </c>
      <c r="M77" s="295">
        <f>IFERROR(VLOOKUP($Q77,#REF!,17,0),0)</f>
        <v>0</v>
      </c>
      <c r="N77" s="295">
        <f>IFERROR(VLOOKUP($Q77,#REF!,17,0),0)</f>
        <v>0</v>
      </c>
      <c r="O77" s="295">
        <f>IFERROR(VLOOKUP($Q77,#REF!,17,0),0)</f>
        <v>0</v>
      </c>
      <c r="P77" s="295">
        <f>IFERROR(VLOOKUP($Q77,#REF!,17,0),0)</f>
        <v>0</v>
      </c>
      <c r="Q77" s="5" t="str">
        <f>CONCATENATE(LOWER(B77)," ",LOWER(C77))</f>
        <v xml:space="preserve"> </v>
      </c>
      <c r="R77" s="15"/>
    </row>
    <row r="78" spans="1:18" s="5" customFormat="1" ht="13.5" thickBot="1" x14ac:dyDescent="0.25">
      <c r="A78" s="303">
        <v>5</v>
      </c>
      <c r="B78" s="302"/>
      <c r="C78" s="302"/>
      <c r="D78" s="298" t="s">
        <v>85</v>
      </c>
      <c r="E78" s="304">
        <f>SUM(F78:P78) - SMALL(F78:P78,2) - MIN(F78:P78)</f>
        <v>0</v>
      </c>
      <c r="F78" s="300">
        <f>IFERROR(VLOOKUP($Q78,'Rd1 PI'!$C$2:$AE$24,19,0),0)</f>
        <v>0</v>
      </c>
      <c r="G78" s="4">
        <f>IFERROR(VLOOKUP($Q78,'Rd2 Sandown'!$C$2:$AE$23,19,0),0)</f>
        <v>0</v>
      </c>
      <c r="H78" s="4">
        <f>IFERROR(VLOOKUP($Q78,'Rd3 Wodonga'!$C$2:$AE$26,19,0),0)</f>
        <v>0</v>
      </c>
      <c r="I78" s="4">
        <f>IFERROR(VLOOKUP($Q78,'Rd4 Winton'!$C$2:$AE$26,19,0),0)</f>
        <v>0</v>
      </c>
      <c r="J78" s="295">
        <f>IFERROR(VLOOKUP($Q78,#REF!,17,0),0)</f>
        <v>0</v>
      </c>
      <c r="K78" s="295">
        <f>IFERROR(VLOOKUP($Q78,#REF!,17,0),0)</f>
        <v>0</v>
      </c>
      <c r="L78" s="295">
        <f>IFERROR(VLOOKUP($Q78,#REF!,17,0),0)</f>
        <v>0</v>
      </c>
      <c r="M78" s="295">
        <f>IFERROR(VLOOKUP($Q78,#REF!,17,0),0)</f>
        <v>0</v>
      </c>
      <c r="N78" s="295">
        <f>IFERROR(VLOOKUP($Q78,#REF!,17,0),0)</f>
        <v>0</v>
      </c>
      <c r="O78" s="295">
        <f>IFERROR(VLOOKUP($Q78,#REF!,17,0),0)</f>
        <v>0</v>
      </c>
      <c r="P78" s="295">
        <f>IFERROR(VLOOKUP($Q78,#REF!,17,0),0)</f>
        <v>0</v>
      </c>
      <c r="Q78" s="5" t="str">
        <f>CONCATENATE(LOWER(B78)," ",LOWER(C78))</f>
        <v xml:space="preserve"> </v>
      </c>
      <c r="R78" s="15"/>
    </row>
    <row r="79" spans="1:18" s="5" customFormat="1" x14ac:dyDescent="0.2">
      <c r="A79" s="13"/>
      <c r="B79" s="22"/>
      <c r="C79" s="22"/>
      <c r="D79" s="4"/>
      <c r="E79" s="24"/>
      <c r="F79" s="4"/>
      <c r="G79" s="4"/>
      <c r="H79" s="4"/>
      <c r="I79" s="4"/>
      <c r="J79" s="4"/>
      <c r="K79" s="4"/>
      <c r="L79" s="4"/>
      <c r="M79" s="4"/>
      <c r="N79" s="4"/>
      <c r="O79" s="4"/>
      <c r="P79" s="4"/>
      <c r="Q79" s="14"/>
      <c r="R79" s="15"/>
    </row>
    <row r="80" spans="1:18" s="5" customFormat="1" ht="13.5" thickBot="1" x14ac:dyDescent="0.25">
      <c r="A80" s="305" t="s">
        <v>92</v>
      </c>
      <c r="B80" s="306"/>
      <c r="C80" s="306"/>
      <c r="D80" s="307"/>
      <c r="E80" s="308"/>
      <c r="F80" s="309"/>
      <c r="G80" s="309"/>
      <c r="H80" s="309"/>
      <c r="I80" s="309"/>
      <c r="J80" s="309"/>
      <c r="K80" s="309"/>
      <c r="L80" s="309"/>
      <c r="M80" s="309"/>
      <c r="N80" s="309"/>
      <c r="O80" s="309"/>
      <c r="P80" s="309"/>
    </row>
    <row r="81" spans="1:18" s="5" customFormat="1" x14ac:dyDescent="0.2">
      <c r="A81" s="310">
        <v>1</v>
      </c>
      <c r="B81" s="311" t="s">
        <v>95</v>
      </c>
      <c r="C81" s="311" t="s">
        <v>136</v>
      </c>
      <c r="D81" s="312" t="s">
        <v>86</v>
      </c>
      <c r="E81" s="313">
        <f>SUM(F81:P81) - SMALL(F81:P81,2) - MIN(F81:P81)</f>
        <v>350</v>
      </c>
      <c r="F81" s="340">
        <f>IFERROR(VLOOKUP($Q81,'Rd1 PI'!$C$2:$AE$24,19,0),0)</f>
        <v>100</v>
      </c>
      <c r="G81" s="4">
        <f>IFERROR(VLOOKUP($Q81,'Rd2 Sandown'!$C$2:$AE$23,19,0),0)</f>
        <v>75</v>
      </c>
      <c r="H81" s="4">
        <f>IFERROR(VLOOKUP($Q81,'Rd3 Wodonga'!$C$2:$AE$26,19,0),0)</f>
        <v>100</v>
      </c>
      <c r="I81" s="4">
        <f>IFERROR(VLOOKUP($Q81,'Rd4 Winton'!$C$2:$AE$26,19,0),0)</f>
        <v>75</v>
      </c>
      <c r="J81" s="309">
        <f>IFERROR(VLOOKUP($Q81,#REF!,17,0),0)</f>
        <v>0</v>
      </c>
      <c r="K81" s="309">
        <f>IFERROR(VLOOKUP($Q81,#REF!,17,0),0)</f>
        <v>0</v>
      </c>
      <c r="L81" s="309">
        <f>IFERROR(VLOOKUP($Q81,#REF!,17,0),0)</f>
        <v>0</v>
      </c>
      <c r="M81" s="309">
        <f>IFERROR(VLOOKUP($Q81,#REF!,17,0),0)</f>
        <v>0</v>
      </c>
      <c r="N81" s="309">
        <f>IFERROR(VLOOKUP($Q81,#REF!,17,0),0)</f>
        <v>0</v>
      </c>
      <c r="O81" s="309">
        <f>IFERROR(VLOOKUP($Q81,#REF!,17,0),0)</f>
        <v>0</v>
      </c>
      <c r="P81" s="309">
        <f>IFERROR(VLOOKUP($Q81,#REF!,17,0),0)</f>
        <v>0</v>
      </c>
      <c r="Q81" s="5" t="str">
        <f>CONCATENATE(LOWER(B81)," ",LOWER(C81))</f>
        <v>john mcbreen</v>
      </c>
      <c r="R81" s="15"/>
    </row>
    <row r="82" spans="1:18" s="5" customFormat="1" x14ac:dyDescent="0.2">
      <c r="A82" s="310">
        <v>2</v>
      </c>
      <c r="B82" s="311" t="s">
        <v>192</v>
      </c>
      <c r="C82" s="311" t="s">
        <v>191</v>
      </c>
      <c r="D82" s="312" t="s">
        <v>86</v>
      </c>
      <c r="E82" s="314">
        <f>SUM(F82:P82) - SMALL(F82:P82,2) - MIN(F82:P82)</f>
        <v>200</v>
      </c>
      <c r="F82" s="340">
        <f>IFERROR(VLOOKUP($Q82,'Rd1 PI'!$C$2:$AE$24,19,0),0)</f>
        <v>0</v>
      </c>
      <c r="G82" s="4">
        <f>IFERROR(VLOOKUP($Q82,'Rd2 Sandown'!$C$2:$AE$23,19,0),0)</f>
        <v>100</v>
      </c>
      <c r="H82" s="4">
        <f>IFERROR(VLOOKUP($Q82,'Rd3 Wodonga'!$C$2:$AE$26,19,0),0)</f>
        <v>0</v>
      </c>
      <c r="I82" s="4">
        <f>IFERROR(VLOOKUP($Q82,'Rd4 Winton'!$C$2:$AE$26,19,0),0)</f>
        <v>100</v>
      </c>
      <c r="J82" s="309">
        <f>IFERROR(VLOOKUP($Q82,#REF!,17,0),0)</f>
        <v>0</v>
      </c>
      <c r="K82" s="309">
        <f>IFERROR(VLOOKUP($Q82,#REF!,17,0),0)</f>
        <v>0</v>
      </c>
      <c r="L82" s="309">
        <f>IFERROR(VLOOKUP($Q82,#REF!,17,0),0)</f>
        <v>0</v>
      </c>
      <c r="M82" s="309">
        <f>IFERROR(VLOOKUP($Q82,#REF!,17,0),0)</f>
        <v>0</v>
      </c>
      <c r="N82" s="309">
        <f>IFERROR(VLOOKUP($Q82,#REF!,17,0),0)</f>
        <v>0</v>
      </c>
      <c r="O82" s="309">
        <f>IFERROR(VLOOKUP($Q82,#REF!,17,0),0)</f>
        <v>0</v>
      </c>
      <c r="P82" s="309">
        <f>IFERROR(VLOOKUP($Q82,#REF!,17,0),0)</f>
        <v>0</v>
      </c>
      <c r="Q82" s="5" t="str">
        <f>CONCATENATE(LOWER(B82)," ",LOWER(C82))</f>
        <v>robert downes</v>
      </c>
    </row>
    <row r="83" spans="1:18" s="5" customFormat="1" x14ac:dyDescent="0.2">
      <c r="A83" s="310">
        <v>3</v>
      </c>
      <c r="B83" s="311"/>
      <c r="C83" s="311"/>
      <c r="D83" s="312" t="s">
        <v>86</v>
      </c>
      <c r="E83" s="314">
        <f>SUM(F83:P83) - SMALL(F83:P83,2) - MIN(F83:P83)</f>
        <v>0</v>
      </c>
      <c r="F83" s="340">
        <f>IFERROR(VLOOKUP($Q83,'Rd1 PI'!$C$2:$AE$24,19,0),0)</f>
        <v>0</v>
      </c>
      <c r="G83" s="4">
        <f>IFERROR(VLOOKUP($Q83,'Rd2 Sandown'!$C$2:$AE$23,19,0),0)</f>
        <v>0</v>
      </c>
      <c r="H83" s="4">
        <f>IFERROR(VLOOKUP($Q83,'Rd3 Wodonga'!$C$2:$AE$26,19,0),0)</f>
        <v>0</v>
      </c>
      <c r="I83" s="4">
        <f>IFERROR(VLOOKUP($Q83,'Rd4 Winton'!$C$2:$AE$26,19,0),0)</f>
        <v>0</v>
      </c>
      <c r="J83" s="309">
        <f>IFERROR(VLOOKUP($Q83,#REF!,17,0),0)</f>
        <v>0</v>
      </c>
      <c r="K83" s="309">
        <f>IFERROR(VLOOKUP($Q83,#REF!,17,0),0)</f>
        <v>0</v>
      </c>
      <c r="L83" s="309">
        <f>IFERROR(VLOOKUP($Q83,#REF!,17,0),0)</f>
        <v>0</v>
      </c>
      <c r="M83" s="309">
        <f>IFERROR(VLOOKUP($Q83,#REF!,17,0),0)</f>
        <v>0</v>
      </c>
      <c r="N83" s="309">
        <f>IFERROR(VLOOKUP($Q83,#REF!,17,0),0)</f>
        <v>0</v>
      </c>
      <c r="O83" s="309">
        <f>IFERROR(VLOOKUP($Q83,#REF!,17,0),0)</f>
        <v>0</v>
      </c>
      <c r="P83" s="309">
        <f>IFERROR(VLOOKUP($Q83,#REF!,17,0),0)</f>
        <v>0</v>
      </c>
      <c r="Q83" s="5" t="str">
        <f>CONCATENATE(LOWER(B83)," ",LOWER(C83))</f>
        <v xml:space="preserve"> </v>
      </c>
    </row>
    <row r="84" spans="1:18" x14ac:dyDescent="0.2">
      <c r="A84" s="310">
        <v>4</v>
      </c>
      <c r="B84" s="311"/>
      <c r="C84" s="311"/>
      <c r="D84" s="312" t="s">
        <v>86</v>
      </c>
      <c r="E84" s="314">
        <f>SUM(F84:P84) - SMALL(F84:P84,2) - MIN(F84:P84)</f>
        <v>0</v>
      </c>
      <c r="F84" s="340">
        <f>IFERROR(VLOOKUP($Q84,'Rd1 PI'!$C$2:$AE$24,19,0),0)</f>
        <v>0</v>
      </c>
      <c r="G84" s="4">
        <f>IFERROR(VLOOKUP($Q84,'Rd2 Sandown'!$C$2:$AE$23,19,0),0)</f>
        <v>0</v>
      </c>
      <c r="H84" s="4">
        <f>IFERROR(VLOOKUP($Q84,'Rd3 Wodonga'!$C$2:$AE$26,19,0),0)</f>
        <v>0</v>
      </c>
      <c r="I84" s="4">
        <f>IFERROR(VLOOKUP($Q84,'Rd4 Winton'!$C$2:$AE$26,19,0),0)</f>
        <v>0</v>
      </c>
      <c r="J84" s="309">
        <f>IFERROR(VLOOKUP($Q84,#REF!,17,0),0)</f>
        <v>0</v>
      </c>
      <c r="K84" s="309">
        <f>IFERROR(VLOOKUP($Q84,#REF!,17,0),0)</f>
        <v>0</v>
      </c>
      <c r="L84" s="309">
        <f>IFERROR(VLOOKUP($Q84,#REF!,17,0),0)</f>
        <v>0</v>
      </c>
      <c r="M84" s="309">
        <f>IFERROR(VLOOKUP($Q84,#REF!,17,0),0)</f>
        <v>0</v>
      </c>
      <c r="N84" s="309">
        <f>IFERROR(VLOOKUP($Q84,#REF!,17,0),0)</f>
        <v>0</v>
      </c>
      <c r="O84" s="309">
        <f>IFERROR(VLOOKUP($Q84,#REF!,17,0),0)</f>
        <v>0</v>
      </c>
      <c r="P84" s="309">
        <f>IFERROR(VLOOKUP($Q84,#REF!,17,0),0)</f>
        <v>0</v>
      </c>
      <c r="Q84" s="5" t="str">
        <f>CONCATENATE(LOWER(B84)," ",LOWER(C84))</f>
        <v xml:space="preserve"> </v>
      </c>
      <c r="R84" s="5"/>
    </row>
    <row r="85" spans="1:18" ht="13.5" thickBot="1" x14ac:dyDescent="0.25">
      <c r="A85" s="315">
        <v>5</v>
      </c>
      <c r="B85" s="311"/>
      <c r="C85" s="311"/>
      <c r="D85" s="312" t="s">
        <v>86</v>
      </c>
      <c r="E85" s="316">
        <f>SUM(F85:P85) - SMALL(F85:P85,2) - MIN(F85:P85)</f>
        <v>0</v>
      </c>
      <c r="F85" s="340">
        <f>IFERROR(VLOOKUP($Q85,'Rd1 PI'!$C$2:$AE$24,19,0),0)</f>
        <v>0</v>
      </c>
      <c r="G85" s="4">
        <f>IFERROR(VLOOKUP($Q85,'Rd2 Sandown'!$C$2:$AE$23,19,0),0)</f>
        <v>0</v>
      </c>
      <c r="H85" s="4">
        <f>IFERROR(VLOOKUP($Q85,'Rd3 Wodonga'!$C$2:$AE$26,19,0),0)</f>
        <v>0</v>
      </c>
      <c r="I85" s="4">
        <f>IFERROR(VLOOKUP($Q85,'Rd4 Winton'!$C$2:$AE$26,19,0),0)</f>
        <v>0</v>
      </c>
      <c r="J85" s="309">
        <f>IFERROR(VLOOKUP($Q85,#REF!,17,0),0)</f>
        <v>0</v>
      </c>
      <c r="K85" s="309">
        <f>IFERROR(VLOOKUP($Q85,#REF!,17,0),0)</f>
        <v>0</v>
      </c>
      <c r="L85" s="309">
        <f>IFERROR(VLOOKUP($Q85,#REF!,17,0),0)</f>
        <v>0</v>
      </c>
      <c r="M85" s="309">
        <f>IFERROR(VLOOKUP($Q85,#REF!,17,0),0)</f>
        <v>0</v>
      </c>
      <c r="N85" s="309">
        <f>IFERROR(VLOOKUP($Q85,#REF!,17,0),0)</f>
        <v>0</v>
      </c>
      <c r="O85" s="309">
        <f>IFERROR(VLOOKUP($Q85,#REF!,17,0),0)</f>
        <v>0</v>
      </c>
      <c r="P85" s="309">
        <f>IFERROR(VLOOKUP($Q85,#REF!,17,0),0)</f>
        <v>0</v>
      </c>
      <c r="Q85" s="5" t="str">
        <f>CONCATENATE(LOWER(B85)," ",LOWER(C85))</f>
        <v xml:space="preserve"> </v>
      </c>
      <c r="R85" s="15"/>
    </row>
    <row r="86" spans="1:18" x14ac:dyDescent="0.2">
      <c r="A86" s="13"/>
      <c r="B86" s="22"/>
      <c r="C86" s="22"/>
      <c r="D86" s="4"/>
      <c r="E86" s="24"/>
      <c r="F86" s="4"/>
      <c r="G86" s="4"/>
      <c r="H86" s="4"/>
      <c r="I86" s="4"/>
      <c r="J86" s="4"/>
      <c r="K86" s="4"/>
      <c r="L86" s="4"/>
      <c r="M86" s="4"/>
      <c r="N86" s="4"/>
      <c r="O86" s="4"/>
      <c r="P86" s="4"/>
      <c r="Q86" s="14"/>
      <c r="R86" s="15"/>
    </row>
    <row r="87" spans="1:18" s="5" customFormat="1" ht="13.5" thickBot="1" x14ac:dyDescent="0.25">
      <c r="A87" s="240" t="s">
        <v>37</v>
      </c>
      <c r="B87" s="221"/>
      <c r="C87" s="221"/>
      <c r="D87" s="341"/>
      <c r="E87" s="342"/>
      <c r="F87" s="234"/>
      <c r="G87" s="234"/>
      <c r="H87" s="234"/>
      <c r="I87" s="234"/>
      <c r="J87" s="234"/>
      <c r="K87" s="234"/>
      <c r="L87" s="234"/>
      <c r="M87" s="234"/>
      <c r="N87" s="234"/>
      <c r="O87" s="234"/>
      <c r="P87" s="234"/>
    </row>
    <row r="88" spans="1:18" s="5" customFormat="1" x14ac:dyDescent="0.2">
      <c r="A88" s="235">
        <v>1</v>
      </c>
      <c r="B88" s="219" t="s">
        <v>130</v>
      </c>
      <c r="C88" s="219" t="s">
        <v>131</v>
      </c>
      <c r="D88" s="237" t="s">
        <v>40</v>
      </c>
      <c r="E88" s="238">
        <f t="shared" ref="E88:E94" si="4">SUM(F88:P88) - SMALL(F88:P88,2) - MIN(F88:P88)</f>
        <v>300</v>
      </c>
      <c r="F88" s="343">
        <f>IFERROR(VLOOKUP($Q88,'Rd1 PI'!$C$2:$AE$24,19,0),0)</f>
        <v>100</v>
      </c>
      <c r="G88" s="4">
        <f>IFERROR(VLOOKUP($Q88,'Rd2 Sandown'!$C$2:$AE$23,19,0),0)</f>
        <v>100</v>
      </c>
      <c r="H88" s="4">
        <f>IFERROR(VLOOKUP($Q88,'Rd3 Wodonga'!$C$2:$AE$26,19,0),0)</f>
        <v>100</v>
      </c>
      <c r="I88" s="4">
        <f>IFERROR(VLOOKUP($Q88,'Rd4 Winton'!$C$2:$AE$26,19,0),0)</f>
        <v>0</v>
      </c>
      <c r="J88" s="234">
        <f>IFERROR(VLOOKUP($Q88,#REF!,17,0),0)</f>
        <v>0</v>
      </c>
      <c r="K88" s="234">
        <f>IFERROR(VLOOKUP($Q88,#REF!,17,0),0)</f>
        <v>0</v>
      </c>
      <c r="L88" s="234">
        <f>IFERROR(VLOOKUP($Q88,#REF!,17,0),0)</f>
        <v>0</v>
      </c>
      <c r="M88" s="234">
        <f>IFERROR(VLOOKUP($Q88,#REF!,17,0),0)</f>
        <v>0</v>
      </c>
      <c r="N88" s="234">
        <f>IFERROR(VLOOKUP($Q88,#REF!,17,0),0)</f>
        <v>0</v>
      </c>
      <c r="O88" s="234">
        <f>IFERROR(VLOOKUP($Q88,#REF!,17,0),0)</f>
        <v>0</v>
      </c>
      <c r="P88" s="234">
        <f>IFERROR(VLOOKUP($Q88,#REF!,17,0),0)</f>
        <v>0</v>
      </c>
      <c r="Q88" s="5" t="str">
        <f t="shared" ref="Q88:Q94" si="5">CONCATENATE(LOWER(B88)," ",LOWER(C88))</f>
        <v>dean hasnat</v>
      </c>
    </row>
    <row r="89" spans="1:18" s="5" customFormat="1" x14ac:dyDescent="0.2">
      <c r="A89" s="235">
        <v>2</v>
      </c>
      <c r="B89" s="219" t="s">
        <v>77</v>
      </c>
      <c r="C89" s="219" t="s">
        <v>78</v>
      </c>
      <c r="D89" s="237" t="s">
        <v>40</v>
      </c>
      <c r="E89" s="239">
        <f t="shared" si="4"/>
        <v>210</v>
      </c>
      <c r="F89" s="343">
        <f>IFERROR(VLOOKUP($Q89,'Rd1 PI'!$C$2:$AE$24,19,0),0)</f>
        <v>60</v>
      </c>
      <c r="G89" s="4">
        <f>IFERROR(VLOOKUP($Q89,'Rd2 Sandown'!$C$2:$AE$23,19,0),0)</f>
        <v>75</v>
      </c>
      <c r="H89" s="4">
        <f>IFERROR(VLOOKUP($Q89,'Rd3 Wodonga'!$C$2:$AE$26,19,0),0)</f>
        <v>0</v>
      </c>
      <c r="I89" s="4">
        <f>IFERROR(VLOOKUP($Q89,'Rd4 Winton'!$C$2:$AE$26,19,0),0)</f>
        <v>75</v>
      </c>
      <c r="J89" s="234">
        <f>IFERROR(VLOOKUP($Q89,#REF!,17,0),0)</f>
        <v>0</v>
      </c>
      <c r="K89" s="234">
        <f>IFERROR(VLOOKUP($Q89,#REF!,17,0),0)</f>
        <v>0</v>
      </c>
      <c r="L89" s="234">
        <f>IFERROR(VLOOKUP($Q89,#REF!,17,0),0)</f>
        <v>0</v>
      </c>
      <c r="M89" s="234">
        <f>IFERROR(VLOOKUP($Q89,#REF!,17,0),0)</f>
        <v>0</v>
      </c>
      <c r="N89" s="234">
        <f>IFERROR(VLOOKUP($Q89,#REF!,17,0),0)</f>
        <v>0</v>
      </c>
      <c r="O89" s="234">
        <f>IFERROR(VLOOKUP($Q89,#REF!,17,0),0)</f>
        <v>0</v>
      </c>
      <c r="P89" s="234">
        <f>IFERROR(VLOOKUP($Q89,#REF!,17,0),0)</f>
        <v>0</v>
      </c>
      <c r="Q89" s="5" t="str">
        <f t="shared" si="5"/>
        <v>noel heritage</v>
      </c>
    </row>
    <row r="90" spans="1:18" s="5" customFormat="1" x14ac:dyDescent="0.2">
      <c r="A90" s="235">
        <v>3</v>
      </c>
      <c r="B90" s="219" t="s">
        <v>132</v>
      </c>
      <c r="C90" s="219" t="s">
        <v>133</v>
      </c>
      <c r="D90" s="237" t="s">
        <v>40</v>
      </c>
      <c r="E90" s="239">
        <f t="shared" si="4"/>
        <v>175</v>
      </c>
      <c r="F90" s="343">
        <f>IFERROR(VLOOKUP($Q90,'Rd1 PI'!$C$2:$AE$24,19,0),0)</f>
        <v>75</v>
      </c>
      <c r="G90" s="4">
        <f>IFERROR(VLOOKUP($Q90,'Rd2 Sandown'!$C$2:$AE$23,19,0),0)</f>
        <v>0</v>
      </c>
      <c r="H90" s="4">
        <f>IFERROR(VLOOKUP($Q90,'Rd3 Wodonga'!$C$2:$AE$26,19,0),0)</f>
        <v>0</v>
      </c>
      <c r="I90" s="4">
        <f>IFERROR(VLOOKUP($Q90,'Rd4 Winton'!$C$2:$AE$26,19,0),0)</f>
        <v>100</v>
      </c>
      <c r="J90" s="234">
        <f>IFERROR(VLOOKUP($Q90,#REF!,17,0),0)</f>
        <v>0</v>
      </c>
      <c r="K90" s="234">
        <f>IFERROR(VLOOKUP($Q90,#REF!,17,0),0)</f>
        <v>0</v>
      </c>
      <c r="L90" s="234">
        <f>IFERROR(VLOOKUP($Q90,#REF!,17,0),0)</f>
        <v>0</v>
      </c>
      <c r="M90" s="234">
        <f>IFERROR(VLOOKUP($Q90,#REF!,17,0),0)</f>
        <v>0</v>
      </c>
      <c r="N90" s="234">
        <f>IFERROR(VLOOKUP($Q90,#REF!,17,0),0)</f>
        <v>0</v>
      </c>
      <c r="O90" s="234">
        <f>IFERROR(VLOOKUP($Q90,#REF!,17,0),0)</f>
        <v>0</v>
      </c>
      <c r="P90" s="234">
        <f>IFERROR(VLOOKUP($Q90,#REF!,17,0),0)</f>
        <v>0</v>
      </c>
      <c r="Q90" s="5" t="str">
        <f t="shared" si="5"/>
        <v>gavin newman</v>
      </c>
    </row>
    <row r="91" spans="1:18" s="5" customFormat="1" x14ac:dyDescent="0.2">
      <c r="A91" s="235">
        <v>4</v>
      </c>
      <c r="B91" s="236" t="s">
        <v>189</v>
      </c>
      <c r="C91" s="236" t="s">
        <v>190</v>
      </c>
      <c r="D91" s="237" t="s">
        <v>40</v>
      </c>
      <c r="E91" s="239">
        <f t="shared" si="4"/>
        <v>90</v>
      </c>
      <c r="F91" s="343">
        <f>IFERROR(VLOOKUP($Q91,'Rd1 PI'!$C$2:$AE$24,19,0),0)</f>
        <v>0</v>
      </c>
      <c r="G91" s="4">
        <f>IFERROR(VLOOKUP($Q91,'Rd2 Sandown'!$C$2:$AE$23,19,0),0)</f>
        <v>60</v>
      </c>
      <c r="H91" s="4">
        <f>IFERROR(VLOOKUP($Q91,'Rd3 Wodonga'!$C$2:$AE$26,19,0),0)</f>
        <v>0</v>
      </c>
      <c r="I91" s="4">
        <f>IFERROR(VLOOKUP($Q91,'Rd4 Winton'!$C$2:$AE$26,19,0),0)</f>
        <v>30</v>
      </c>
      <c r="J91" s="234">
        <f>IFERROR(VLOOKUP($Q91,#REF!,17,0),0)</f>
        <v>0</v>
      </c>
      <c r="K91" s="234">
        <f>IFERROR(VLOOKUP($Q91,#REF!,17,0),0)</f>
        <v>0</v>
      </c>
      <c r="L91" s="234">
        <f>IFERROR(VLOOKUP($Q91,#REF!,17,0),0)</f>
        <v>0</v>
      </c>
      <c r="M91" s="234">
        <f>IFERROR(VLOOKUP($Q91,#REF!,17,0),0)</f>
        <v>0</v>
      </c>
      <c r="N91" s="234">
        <f>IFERROR(VLOOKUP($Q91,#REF!,17,0),0)</f>
        <v>0</v>
      </c>
      <c r="O91" s="234">
        <f>IFERROR(VLOOKUP($Q91,#REF!,17,0),0)</f>
        <v>0</v>
      </c>
      <c r="P91" s="234">
        <f>IFERROR(VLOOKUP($Q91,#REF!,17,0),0)</f>
        <v>0</v>
      </c>
      <c r="Q91" s="5" t="str">
        <f t="shared" si="5"/>
        <v>simon acfield</v>
      </c>
    </row>
    <row r="92" spans="1:18" s="5" customFormat="1" x14ac:dyDescent="0.2">
      <c r="A92" s="235">
        <v>5</v>
      </c>
      <c r="B92" s="236" t="s">
        <v>283</v>
      </c>
      <c r="C92" s="236" t="s">
        <v>284</v>
      </c>
      <c r="D92" s="237" t="s">
        <v>40</v>
      </c>
      <c r="E92" s="239">
        <f t="shared" ref="E92" si="6">SUM(F92:P92) - SMALL(F92:P92,2) - MIN(F92:P92)</f>
        <v>45</v>
      </c>
      <c r="F92" s="343">
        <f>IFERROR(VLOOKUP($Q92,'Rd1 PI'!$C$2:$AE$24,19,0),0)</f>
        <v>0</v>
      </c>
      <c r="G92" s="4">
        <f>IFERROR(VLOOKUP($Q92,'Rd2 Sandown'!$C$2:$AE$23,19,0),0)</f>
        <v>0</v>
      </c>
      <c r="H92" s="4">
        <f>IFERROR(VLOOKUP($Q92,'Rd3 Wodonga'!$C$2:$AE$26,19,0),0)</f>
        <v>0</v>
      </c>
      <c r="I92" s="4">
        <f>IFERROR(VLOOKUP($Q92,'Rd4 Winton'!$C$2:$AE$26,19,0),0)</f>
        <v>45</v>
      </c>
      <c r="J92" s="234">
        <f>IFERROR(VLOOKUP($Q92,#REF!,17,0),0)</f>
        <v>0</v>
      </c>
      <c r="K92" s="234">
        <f>IFERROR(VLOOKUP($Q92,#REF!,17,0),0)</f>
        <v>0</v>
      </c>
      <c r="L92" s="234">
        <f>IFERROR(VLOOKUP($Q92,#REF!,17,0),0)</f>
        <v>0</v>
      </c>
      <c r="M92" s="234">
        <f>IFERROR(VLOOKUP($Q92,#REF!,17,0),0)</f>
        <v>0</v>
      </c>
      <c r="N92" s="234">
        <f>IFERROR(VLOOKUP($Q92,#REF!,17,0),0)</f>
        <v>0</v>
      </c>
      <c r="O92" s="234">
        <f>IFERROR(VLOOKUP($Q92,#REF!,17,0),0)</f>
        <v>0</v>
      </c>
      <c r="P92" s="234">
        <f>IFERROR(VLOOKUP($Q92,#REF!,17,0),0)</f>
        <v>0</v>
      </c>
      <c r="Q92" s="5" t="str">
        <f t="shared" ref="Q92" si="7">CONCATENATE(LOWER(B92)," ",LOWER(C92))</f>
        <v>barry payne</v>
      </c>
    </row>
    <row r="93" spans="1:18" s="5" customFormat="1" x14ac:dyDescent="0.2">
      <c r="A93" s="235">
        <v>6</v>
      </c>
      <c r="B93" s="236" t="s">
        <v>76</v>
      </c>
      <c r="C93" s="236" t="s">
        <v>75</v>
      </c>
      <c r="D93" s="237" t="s">
        <v>40</v>
      </c>
      <c r="E93" s="239">
        <f t="shared" si="4"/>
        <v>60</v>
      </c>
      <c r="F93" s="464">
        <v>0</v>
      </c>
      <c r="G93" s="13">
        <v>0</v>
      </c>
      <c r="H93" s="13">
        <v>0</v>
      </c>
      <c r="I93" s="4">
        <f>IFERROR(VLOOKUP($Q93,'Rd4 Winton'!$C$2:$AE$26,19,0),0)</f>
        <v>60</v>
      </c>
      <c r="J93" s="234">
        <f>IFERROR(VLOOKUP($Q93,#REF!,17,0),0)</f>
        <v>0</v>
      </c>
      <c r="K93" s="234">
        <f>IFERROR(VLOOKUP($Q93,#REF!,17,0),0)</f>
        <v>0</v>
      </c>
      <c r="L93" s="234">
        <f>IFERROR(VLOOKUP($Q93,#REF!,17,0),0)</f>
        <v>0</v>
      </c>
      <c r="M93" s="234">
        <f>IFERROR(VLOOKUP($Q93,#REF!,17,0),0)</f>
        <v>0</v>
      </c>
      <c r="N93" s="234">
        <f>IFERROR(VLOOKUP($Q93,#REF!,17,0),0)</f>
        <v>0</v>
      </c>
      <c r="O93" s="234">
        <f>IFERROR(VLOOKUP($Q93,#REF!,17,0),0)</f>
        <v>0</v>
      </c>
      <c r="P93" s="234">
        <f>IFERROR(VLOOKUP($Q93,#REF!,17,0),0)</f>
        <v>0</v>
      </c>
      <c r="Q93" s="5" t="str">
        <f t="shared" si="5"/>
        <v>peter dannock</v>
      </c>
    </row>
    <row r="94" spans="1:18" s="5" customFormat="1" x14ac:dyDescent="0.2">
      <c r="A94" s="235">
        <v>7</v>
      </c>
      <c r="B94" s="236" t="s">
        <v>87</v>
      </c>
      <c r="C94" s="236" t="s">
        <v>88</v>
      </c>
      <c r="D94" s="237" t="s">
        <v>40</v>
      </c>
      <c r="E94" s="239">
        <f t="shared" si="4"/>
        <v>45</v>
      </c>
      <c r="F94" s="343">
        <f>IFERROR(VLOOKUP($Q94,'Rd1 PI'!$C$2:$AE$24,19,0),0)</f>
        <v>45</v>
      </c>
      <c r="G94" s="4">
        <f>IFERROR(VLOOKUP($Q94,'Rd2 Sandown'!$C$2:$AE$23,19,0),0)</f>
        <v>0</v>
      </c>
      <c r="H94" s="4">
        <f>IFERROR(VLOOKUP($Q94,'Rd3 Wodonga'!$C$2:$AE$26,19,0),0)</f>
        <v>0</v>
      </c>
      <c r="I94" s="4">
        <f>IFERROR(VLOOKUP($Q94,'Rd4 Winton'!$C$2:$AE$26,19,0),0)</f>
        <v>0</v>
      </c>
      <c r="J94" s="234">
        <f>IFERROR(VLOOKUP($Q94,#REF!,17,0),0)</f>
        <v>0</v>
      </c>
      <c r="K94" s="234">
        <f>IFERROR(VLOOKUP($Q94,#REF!,17,0),0)</f>
        <v>0</v>
      </c>
      <c r="L94" s="234">
        <f>IFERROR(VLOOKUP($Q94,#REF!,17,0),0)</f>
        <v>0</v>
      </c>
      <c r="M94" s="234">
        <f>IFERROR(VLOOKUP($Q94,#REF!,17,0),0)</f>
        <v>0</v>
      </c>
      <c r="N94" s="234">
        <f>IFERROR(VLOOKUP($Q94,#REF!,17,0),0)</f>
        <v>0</v>
      </c>
      <c r="O94" s="234">
        <f>IFERROR(VLOOKUP($Q94,#REF!,17,0),0)</f>
        <v>0</v>
      </c>
      <c r="P94" s="234">
        <f>IFERROR(VLOOKUP($Q94,#REF!,17,0),0)</f>
        <v>0</v>
      </c>
      <c r="Q94" s="5" t="str">
        <f t="shared" si="5"/>
        <v>max lloyd</v>
      </c>
    </row>
    <row r="95" spans="1:18" x14ac:dyDescent="0.2">
      <c r="A95" s="13"/>
      <c r="B95" s="5"/>
      <c r="C95" s="5"/>
      <c r="D95" s="23"/>
      <c r="E95" s="24"/>
      <c r="F95" s="4"/>
      <c r="G95" s="4"/>
      <c r="H95" s="4"/>
      <c r="I95" s="12"/>
      <c r="J95" s="12"/>
      <c r="K95" s="12"/>
      <c r="L95" s="4"/>
      <c r="M95" s="4"/>
      <c r="N95" s="4"/>
      <c r="O95" s="4"/>
      <c r="P95" s="4"/>
      <c r="Q95" s="14"/>
      <c r="R95" s="15"/>
    </row>
    <row r="96" spans="1:18" s="5" customFormat="1" ht="13.5" thickBot="1" x14ac:dyDescent="0.25">
      <c r="A96" s="37" t="s">
        <v>38</v>
      </c>
      <c r="B96" s="38"/>
      <c r="C96" s="38"/>
      <c r="D96" s="344"/>
      <c r="E96" s="345"/>
      <c r="F96" s="317"/>
      <c r="G96" s="317"/>
      <c r="H96" s="317"/>
      <c r="I96" s="317"/>
      <c r="J96" s="317"/>
      <c r="K96" s="317"/>
      <c r="L96" s="317"/>
      <c r="M96" s="317"/>
      <c r="N96" s="317"/>
      <c r="O96" s="317"/>
      <c r="P96" s="317"/>
    </row>
    <row r="97" spans="1:18" s="5" customFormat="1" x14ac:dyDescent="0.2">
      <c r="A97" s="35">
        <v>1</v>
      </c>
      <c r="B97" s="73" t="s">
        <v>68</v>
      </c>
      <c r="C97" s="73" t="s">
        <v>69</v>
      </c>
      <c r="D97" s="36" t="s">
        <v>41</v>
      </c>
      <c r="E97" s="61">
        <f>SUM(F97:P97) - SMALL(F97:P97,2) - MIN(F97:P97)</f>
        <v>350</v>
      </c>
      <c r="F97" s="174">
        <f>IFERROR(VLOOKUP($Q97,'Rd1 PI'!$C$2:$AE$24,19,0),0)</f>
        <v>75</v>
      </c>
      <c r="G97" s="4">
        <f>IFERROR(VLOOKUP($Q97,'Rd2 Sandown'!$C$2:$AE$23,19,0),0)</f>
        <v>75</v>
      </c>
      <c r="H97" s="4">
        <f>IFERROR(VLOOKUP($Q97,'Rd3 Wodonga'!$C$2:$AE$26,19,0),0)</f>
        <v>100</v>
      </c>
      <c r="I97" s="4">
        <f>IFERROR(VLOOKUP($Q97,'Rd4 Winton'!$C$2:$AE$26,19,0),0)</f>
        <v>100</v>
      </c>
      <c r="J97" s="317">
        <f>IFERROR(VLOOKUP($Q97,#REF!,17,0),0)</f>
        <v>0</v>
      </c>
      <c r="K97" s="317">
        <f>IFERROR(VLOOKUP($Q97,#REF!,17,0),0)</f>
        <v>0</v>
      </c>
      <c r="L97" s="317">
        <f>IFERROR(VLOOKUP($Q97,#REF!,17,0),0)</f>
        <v>0</v>
      </c>
      <c r="M97" s="317">
        <f>IFERROR(VLOOKUP($Q97,#REF!,17,0),0)</f>
        <v>0</v>
      </c>
      <c r="N97" s="317">
        <f>IFERROR(VLOOKUP($Q97,#REF!,17,0),0)</f>
        <v>0</v>
      </c>
      <c r="O97" s="317">
        <f>IFERROR(VLOOKUP($Q97,#REF!,17,0),0)</f>
        <v>0</v>
      </c>
      <c r="P97" s="317">
        <f>IFERROR(VLOOKUP($Q97,#REF!,17,0),0)</f>
        <v>0</v>
      </c>
      <c r="Q97" s="5" t="str">
        <f>CONCATENATE(LOWER(B97)," ",LOWER(C97))</f>
        <v>alan conrad</v>
      </c>
    </row>
    <row r="98" spans="1:18" s="5" customFormat="1" x14ac:dyDescent="0.2">
      <c r="A98" s="35">
        <v>2</v>
      </c>
      <c r="B98" s="73" t="s">
        <v>151</v>
      </c>
      <c r="C98" s="73" t="s">
        <v>152</v>
      </c>
      <c r="D98" s="36" t="s">
        <v>41</v>
      </c>
      <c r="E98" s="62">
        <f>SUM(F98:P98) - SMALL(F98:P98,2) - MIN(F98:P98)</f>
        <v>270</v>
      </c>
      <c r="F98" s="174">
        <f>IFERROR(VLOOKUP($Q98,'Rd1 PI'!$C$2:$AE$24,19,0),0)</f>
        <v>60</v>
      </c>
      <c r="G98" s="4">
        <f>IFERROR(VLOOKUP($Q98,'Rd2 Sandown'!$C$2:$AE$23,19,0),0)</f>
        <v>60</v>
      </c>
      <c r="H98" s="4">
        <f>IFERROR(VLOOKUP($Q98,'Rd3 Wodonga'!$C$2:$AE$26,19,0),0)</f>
        <v>75</v>
      </c>
      <c r="I98" s="4">
        <f>IFERROR(VLOOKUP($Q98,'Rd4 Winton'!$C$2:$AE$26,19,0),0)</f>
        <v>75</v>
      </c>
      <c r="J98" s="317">
        <f>IFERROR(VLOOKUP($Q98,#REF!,17,0),0)</f>
        <v>0</v>
      </c>
      <c r="K98" s="317">
        <f>IFERROR(VLOOKUP($Q98,#REF!,17,0),0)</f>
        <v>0</v>
      </c>
      <c r="L98" s="317">
        <f>IFERROR(VLOOKUP($Q98,#REF!,17,0),0)</f>
        <v>0</v>
      </c>
      <c r="M98" s="317">
        <f>IFERROR(VLOOKUP($Q98,#REF!,17,0),0)</f>
        <v>0</v>
      </c>
      <c r="N98" s="317">
        <f>IFERROR(VLOOKUP($Q98,#REF!,17,0),0)</f>
        <v>0</v>
      </c>
      <c r="O98" s="317">
        <f>IFERROR(VLOOKUP($Q98,#REF!,17,0),0)</f>
        <v>0</v>
      </c>
      <c r="P98" s="317">
        <f>IFERROR(VLOOKUP($Q98,#REF!,17,0),0)</f>
        <v>0</v>
      </c>
      <c r="Q98" s="5" t="str">
        <f>CONCATENATE(LOWER(B98)," ",LOWER(C98))</f>
        <v>travis nott</v>
      </c>
    </row>
    <row r="99" spans="1:18" s="5" customFormat="1" x14ac:dyDescent="0.2">
      <c r="A99" s="35">
        <v>3</v>
      </c>
      <c r="B99" s="73" t="s">
        <v>70</v>
      </c>
      <c r="C99" s="73" t="s">
        <v>71</v>
      </c>
      <c r="D99" s="36" t="s">
        <v>41</v>
      </c>
      <c r="E99" s="62">
        <f>SUM(F99:P99) - SMALL(F99:P99,2) - MIN(F99:P99)</f>
        <v>200</v>
      </c>
      <c r="F99" s="174">
        <f>IFERROR(VLOOKUP($Q99,'Rd1 PI'!$C$2:$AE$24,19,0),0)</f>
        <v>100</v>
      </c>
      <c r="G99" s="4">
        <f>IFERROR(VLOOKUP($Q99,'Rd2 Sandown'!$C$2:$AE$23,19,0),0)</f>
        <v>100</v>
      </c>
      <c r="H99" s="4">
        <f>IFERROR(VLOOKUP($Q99,'Rd3 Wodonga'!$C$2:$AE$26,19,0),0)</f>
        <v>0</v>
      </c>
      <c r="I99" s="4">
        <f>IFERROR(VLOOKUP($Q99,'Rd4 Winton'!$C$2:$AE$26,19,0),0)</f>
        <v>0</v>
      </c>
      <c r="J99" s="317">
        <f>IFERROR(VLOOKUP($Q99,#REF!,17,0),0)</f>
        <v>0</v>
      </c>
      <c r="K99" s="317">
        <f>IFERROR(VLOOKUP($Q99,#REF!,17,0),0)</f>
        <v>0</v>
      </c>
      <c r="L99" s="317">
        <f>IFERROR(VLOOKUP($Q99,#REF!,17,0),0)</f>
        <v>0</v>
      </c>
      <c r="M99" s="317">
        <f>IFERROR(VLOOKUP($Q99,#REF!,17,0),0)</f>
        <v>0</v>
      </c>
      <c r="N99" s="317">
        <f>IFERROR(VLOOKUP($Q99,#REF!,17,0),0)</f>
        <v>0</v>
      </c>
      <c r="O99" s="317">
        <f>IFERROR(VLOOKUP($Q99,#REF!,17,0),0)</f>
        <v>0</v>
      </c>
      <c r="P99" s="317">
        <f>IFERROR(VLOOKUP($Q99,#REF!,17,0),0)</f>
        <v>0</v>
      </c>
      <c r="Q99" s="5" t="str">
        <f>CONCATENATE(LOWER(B99)," ",LOWER(C99))</f>
        <v>david adam</v>
      </c>
    </row>
    <row r="100" spans="1:18" s="5" customFormat="1" x14ac:dyDescent="0.2">
      <c r="A100" s="35">
        <v>4</v>
      </c>
      <c r="B100" s="73"/>
      <c r="C100" s="73"/>
      <c r="D100" s="36" t="s">
        <v>41</v>
      </c>
      <c r="E100" s="62">
        <f>SUM(F100:P100) - SMALL(F100:P100,2) - MIN(F100:P100)</f>
        <v>0</v>
      </c>
      <c r="F100" s="174">
        <f>IFERROR(VLOOKUP($Q100,'Rd1 PI'!$C$2:$AE$24,19,0),0)</f>
        <v>0</v>
      </c>
      <c r="G100" s="4">
        <f>IFERROR(VLOOKUP($Q100,'Rd2 Sandown'!$C$2:$AE$23,19,0),0)</f>
        <v>0</v>
      </c>
      <c r="H100" s="4">
        <f>IFERROR(VLOOKUP($Q100,'Rd3 Wodonga'!$C$2:$AE$26,19,0),0)</f>
        <v>0</v>
      </c>
      <c r="I100" s="4">
        <f>IFERROR(VLOOKUP($Q100,'Rd4 Winton'!$C$2:$AE$26,19,0),0)</f>
        <v>0</v>
      </c>
      <c r="J100" s="317">
        <f>IFERROR(VLOOKUP($Q100,#REF!,17,0),0)</f>
        <v>0</v>
      </c>
      <c r="K100" s="317">
        <f>IFERROR(VLOOKUP($Q100,#REF!,17,0),0)</f>
        <v>0</v>
      </c>
      <c r="L100" s="317">
        <f>IFERROR(VLOOKUP($Q100,#REF!,17,0),0)</f>
        <v>0</v>
      </c>
      <c r="M100" s="317">
        <f>IFERROR(VLOOKUP($Q100,#REF!,17,0),0)</f>
        <v>0</v>
      </c>
      <c r="N100" s="317">
        <f>IFERROR(VLOOKUP($Q100,#REF!,17,0),0)</f>
        <v>0</v>
      </c>
      <c r="O100" s="317">
        <f>IFERROR(VLOOKUP($Q100,#REF!,17,0),0)</f>
        <v>0</v>
      </c>
      <c r="P100" s="317">
        <f>IFERROR(VLOOKUP($Q100,#REF!,17,0),0)</f>
        <v>0</v>
      </c>
      <c r="Q100" s="5" t="str">
        <f>CONCATENATE(LOWER(B100)," ",LOWER(C100))</f>
        <v xml:space="preserve"> </v>
      </c>
    </row>
    <row r="101" spans="1:18" s="5" customFormat="1" ht="13.5" thickBot="1" x14ac:dyDescent="0.25">
      <c r="A101" s="35">
        <v>5</v>
      </c>
      <c r="B101" s="73"/>
      <c r="C101" s="73"/>
      <c r="D101" s="36" t="s">
        <v>41</v>
      </c>
      <c r="E101" s="63">
        <f>SUM(F101:P101) - SMALL(F101:P101,2) - MIN(F101:P101)</f>
        <v>0</v>
      </c>
      <c r="F101" s="174">
        <f>IFERROR(VLOOKUP($Q101,'Rd1 PI'!$C$2:$AE$24,19,0),0)</f>
        <v>0</v>
      </c>
      <c r="G101" s="4">
        <f>IFERROR(VLOOKUP($Q101,'Rd2 Sandown'!$C$2:$AE$23,19,0),0)</f>
        <v>0</v>
      </c>
      <c r="H101" s="4">
        <f>IFERROR(VLOOKUP($Q101,'Rd3 Wodonga'!$C$2:$AE$26,19,0),0)</f>
        <v>0</v>
      </c>
      <c r="I101" s="4">
        <f>IFERROR(VLOOKUP($Q101,'Rd4 Winton'!$C$2:$AE$26,19,0),0)</f>
        <v>0</v>
      </c>
      <c r="J101" s="317">
        <f>IFERROR(VLOOKUP($Q101,#REF!,17,0),0)</f>
        <v>0</v>
      </c>
      <c r="K101" s="317">
        <f>IFERROR(VLOOKUP($Q101,#REF!,17,0),0)</f>
        <v>0</v>
      </c>
      <c r="L101" s="317">
        <f>IFERROR(VLOOKUP($Q101,#REF!,17,0),0)</f>
        <v>0</v>
      </c>
      <c r="M101" s="317">
        <f>IFERROR(VLOOKUP($Q101,#REF!,17,0),0)</f>
        <v>0</v>
      </c>
      <c r="N101" s="317">
        <f>IFERROR(VLOOKUP($Q101,#REF!,17,0),0)</f>
        <v>0</v>
      </c>
      <c r="O101" s="317">
        <f>IFERROR(VLOOKUP($Q101,#REF!,17,0),0)</f>
        <v>0</v>
      </c>
      <c r="P101" s="317">
        <f>IFERROR(VLOOKUP($Q101,#REF!,17,0),0)</f>
        <v>0</v>
      </c>
      <c r="Q101" s="5" t="str">
        <f>CONCATENATE(LOWER(B101)," ",LOWER(C101))</f>
        <v xml:space="preserve"> </v>
      </c>
    </row>
    <row r="102" spans="1:18" x14ac:dyDescent="0.2">
      <c r="A102" s="13"/>
      <c r="B102" s="5"/>
      <c r="C102" s="5"/>
      <c r="D102" s="23"/>
      <c r="E102" s="24"/>
      <c r="F102" s="4"/>
      <c r="G102" s="4"/>
      <c r="H102" s="4"/>
      <c r="I102" s="12"/>
      <c r="J102" s="12"/>
      <c r="K102" s="12"/>
      <c r="L102" s="4"/>
      <c r="M102" s="4"/>
      <c r="N102" s="4"/>
      <c r="O102" s="4"/>
      <c r="P102" s="4"/>
      <c r="Q102" s="14"/>
      <c r="R102" s="15"/>
    </row>
    <row r="103" spans="1:18" s="5" customFormat="1" ht="13.5" thickBot="1" x14ac:dyDescent="0.25">
      <c r="A103" s="103" t="s">
        <v>17</v>
      </c>
      <c r="B103" s="104"/>
      <c r="C103" s="104"/>
      <c r="D103" s="346"/>
      <c r="E103" s="347"/>
      <c r="F103" s="318"/>
      <c r="G103" s="318"/>
      <c r="H103" s="318"/>
      <c r="I103" s="318"/>
      <c r="J103" s="318"/>
      <c r="K103" s="318"/>
      <c r="L103" s="318"/>
      <c r="M103" s="318"/>
      <c r="N103" s="318"/>
      <c r="O103" s="318"/>
      <c r="P103" s="318"/>
    </row>
    <row r="104" spans="1:18" s="5" customFormat="1" x14ac:dyDescent="0.2">
      <c r="A104" s="81">
        <v>1</v>
      </c>
      <c r="B104" s="85" t="s">
        <v>244</v>
      </c>
      <c r="C104" s="85" t="s">
        <v>245</v>
      </c>
      <c r="D104" s="82" t="s">
        <v>16</v>
      </c>
      <c r="E104" s="83">
        <f>SUM(F104:P104) - SMALL(F104:P104,2) - MIN(F104:P104)</f>
        <v>200</v>
      </c>
      <c r="F104" s="111">
        <f>IFERROR(VLOOKUP($Q104,'Rd1 PI'!$C$2:$AE$24,19,0),0)</f>
        <v>0</v>
      </c>
      <c r="G104" s="4">
        <f>IFERROR(VLOOKUP($Q104,'Rd2 Sandown'!$C$2:$AE$23,19,0),0)</f>
        <v>0</v>
      </c>
      <c r="H104" s="4">
        <f>IFERROR(VLOOKUP($Q104,'Rd3 Wodonga'!$C$2:$AE$26,19,0),0)</f>
        <v>100</v>
      </c>
      <c r="I104" s="4">
        <f>IFERROR(VLOOKUP($Q104,'Rd4 Winton'!$C$2:$AE$26,19,0),0)</f>
        <v>100</v>
      </c>
      <c r="J104" s="318">
        <f>IFERROR(VLOOKUP($Q104,#REF!,17,0),0)</f>
        <v>0</v>
      </c>
      <c r="K104" s="318">
        <f>IFERROR(VLOOKUP($Q104,#REF!,17,0),0)</f>
        <v>0</v>
      </c>
      <c r="L104" s="318">
        <f>IFERROR(VLOOKUP($Q104,#REF!,17,0),0)</f>
        <v>0</v>
      </c>
      <c r="M104" s="318">
        <f>IFERROR(VLOOKUP($Q104,#REF!,17,0),0)</f>
        <v>0</v>
      </c>
      <c r="N104" s="318">
        <f>IFERROR(VLOOKUP($Q104,#REF!,17,0),0)</f>
        <v>0</v>
      </c>
      <c r="O104" s="318">
        <f>IFERROR(VLOOKUP($Q104,#REF!,17,0),0)</f>
        <v>0</v>
      </c>
      <c r="P104" s="318">
        <f>IFERROR(VLOOKUP($Q104,#REF!,17,0),0)</f>
        <v>0</v>
      </c>
      <c r="Q104" s="5" t="str">
        <f t="shared" ref="Q104:Q105" si="8">CONCATENATE(LOWER(B104)," ",LOWER(C104))</f>
        <v>russell garner</v>
      </c>
    </row>
    <row r="105" spans="1:18" s="5" customFormat="1" x14ac:dyDescent="0.2">
      <c r="A105" s="81">
        <v>2</v>
      </c>
      <c r="B105" s="85"/>
      <c r="C105" s="85"/>
      <c r="D105" s="82" t="s">
        <v>16</v>
      </c>
      <c r="E105" s="84">
        <f>SUM(F105:P105) - SMALL(F105:P105,2) - MIN(F105:P105)</f>
        <v>0</v>
      </c>
      <c r="F105" s="111">
        <f>IFERROR(VLOOKUP($Q105,'Rd1 PI'!$C$2:$AE$24,19,0),0)</f>
        <v>0</v>
      </c>
      <c r="G105" s="4">
        <f>IFERROR(VLOOKUP($Q105,'Rd2 Sandown'!$C$2:$AE$23,19,0),0)</f>
        <v>0</v>
      </c>
      <c r="H105" s="4">
        <f>IFERROR(VLOOKUP($Q105,'Rd3 Wodonga'!$C$2:$AE$26,19,0),0)</f>
        <v>0</v>
      </c>
      <c r="I105" s="4">
        <f>IFERROR(VLOOKUP($Q105,'Rd4 Winton'!$C$2:$AE$26,19,0),0)</f>
        <v>0</v>
      </c>
      <c r="J105" s="318">
        <f>IFERROR(VLOOKUP($Q105,#REF!,17,0),0)</f>
        <v>0</v>
      </c>
      <c r="K105" s="318">
        <f>IFERROR(VLOOKUP($Q105,#REF!,17,0),0)</f>
        <v>0</v>
      </c>
      <c r="L105" s="318">
        <f>IFERROR(VLOOKUP($Q105,#REF!,17,0),0)</f>
        <v>0</v>
      </c>
      <c r="M105" s="318">
        <f>IFERROR(VLOOKUP($Q105,#REF!,17,0),0)</f>
        <v>0</v>
      </c>
      <c r="N105" s="318">
        <f>IFERROR(VLOOKUP($Q105,#REF!,17,0),0)</f>
        <v>0</v>
      </c>
      <c r="O105" s="318">
        <f>IFERROR(VLOOKUP($Q105,#REF!,17,0),0)</f>
        <v>0</v>
      </c>
      <c r="P105" s="318">
        <f>IFERROR(VLOOKUP($Q105,#REF!,17,0),0)</f>
        <v>0</v>
      </c>
      <c r="Q105" s="5" t="str">
        <f t="shared" si="8"/>
        <v xml:space="preserve"> </v>
      </c>
    </row>
    <row r="106" spans="1:18" s="5" customFormat="1" x14ac:dyDescent="0.2">
      <c r="A106" s="81">
        <v>3</v>
      </c>
      <c r="B106" s="85"/>
      <c r="C106" s="85"/>
      <c r="D106" s="82" t="s">
        <v>16</v>
      </c>
      <c r="E106" s="84">
        <f>SUM(F106:P106) - SMALL(F106:P106,2) - MIN(F106:P106)</f>
        <v>0</v>
      </c>
      <c r="F106" s="111">
        <f>IFERROR(VLOOKUP($Q106,'Rd1 PI'!$C$2:$AE$24,19,0),0)</f>
        <v>0</v>
      </c>
      <c r="G106" s="4">
        <f>IFERROR(VLOOKUP($Q106,'Rd2 Sandown'!$C$2:$AE$23,19,0),0)</f>
        <v>0</v>
      </c>
      <c r="H106" s="4">
        <f>IFERROR(VLOOKUP($Q106,'Rd3 Wodonga'!$C$2:$AE$26,19,0),0)</f>
        <v>0</v>
      </c>
      <c r="I106" s="4">
        <f>IFERROR(VLOOKUP($Q106,'Rd4 Winton'!$C$2:$AE$26,19,0),0)</f>
        <v>0</v>
      </c>
      <c r="J106" s="318">
        <f>IFERROR(VLOOKUP($Q106,#REF!,17,0),0)</f>
        <v>0</v>
      </c>
      <c r="K106" s="318">
        <f>IFERROR(VLOOKUP($Q106,#REF!,17,0),0)</f>
        <v>0</v>
      </c>
      <c r="L106" s="318">
        <f>IFERROR(VLOOKUP($Q106,#REF!,17,0),0)</f>
        <v>0</v>
      </c>
      <c r="M106" s="318">
        <f>IFERROR(VLOOKUP($Q106,#REF!,17,0),0)</f>
        <v>0</v>
      </c>
      <c r="N106" s="318">
        <f>IFERROR(VLOOKUP($Q106,#REF!,17,0),0)</f>
        <v>0</v>
      </c>
      <c r="O106" s="318">
        <f>IFERROR(VLOOKUP($Q106,#REF!,17,0),0)</f>
        <v>0</v>
      </c>
      <c r="P106" s="318">
        <f>IFERROR(VLOOKUP($Q106,#REF!,17,0),0)</f>
        <v>0</v>
      </c>
      <c r="Q106" s="5" t="str">
        <f>CONCATENATE(LOWER(B106)," ",LOWER(C106))</f>
        <v xml:space="preserve"> </v>
      </c>
    </row>
    <row r="107" spans="1:18" s="5" customFormat="1" x14ac:dyDescent="0.2">
      <c r="A107" s="81">
        <v>4</v>
      </c>
      <c r="B107" s="85"/>
      <c r="C107" s="85"/>
      <c r="D107" s="82" t="s">
        <v>16</v>
      </c>
      <c r="E107" s="84">
        <f>SUM(F107:P107) - SMALL(F107:P107,2) - MIN(F107:P107)</f>
        <v>0</v>
      </c>
      <c r="F107" s="111">
        <f>IFERROR(VLOOKUP($Q107,'Rd1 PI'!$C$2:$AE$24,19,0),0)</f>
        <v>0</v>
      </c>
      <c r="G107" s="4">
        <f>IFERROR(VLOOKUP($Q107,'Rd2 Sandown'!$C$2:$AE$23,19,0),0)</f>
        <v>0</v>
      </c>
      <c r="H107" s="4">
        <f>IFERROR(VLOOKUP($Q107,'Rd3 Wodonga'!$C$2:$AE$26,19,0),0)</f>
        <v>0</v>
      </c>
      <c r="I107" s="4">
        <f>IFERROR(VLOOKUP($Q107,'Rd4 Winton'!$C$2:$AE$26,19,0),0)</f>
        <v>0</v>
      </c>
      <c r="J107" s="318">
        <f>IFERROR(VLOOKUP($Q107,#REF!,17,0),0)</f>
        <v>0</v>
      </c>
      <c r="K107" s="318">
        <f>IFERROR(VLOOKUP($Q107,#REF!,17,0),0)</f>
        <v>0</v>
      </c>
      <c r="L107" s="318">
        <f>IFERROR(VLOOKUP($Q107,#REF!,17,0),0)</f>
        <v>0</v>
      </c>
      <c r="M107" s="318">
        <f>IFERROR(VLOOKUP($Q107,#REF!,17,0),0)</f>
        <v>0</v>
      </c>
      <c r="N107" s="318">
        <f>IFERROR(VLOOKUP($Q107,#REF!,17,0),0)</f>
        <v>0</v>
      </c>
      <c r="O107" s="318">
        <f>IFERROR(VLOOKUP($Q107,#REF!,17,0),0)</f>
        <v>0</v>
      </c>
      <c r="P107" s="318">
        <f>IFERROR(VLOOKUP($Q107,#REF!,17,0),0)</f>
        <v>0</v>
      </c>
      <c r="Q107" s="5" t="str">
        <f>CONCATENATE(LOWER(B107)," ",LOWER(C107))</f>
        <v xml:space="preserve"> </v>
      </c>
    </row>
    <row r="108" spans="1:18" s="5" customFormat="1" ht="13.5" thickBot="1" x14ac:dyDescent="0.25">
      <c r="A108" s="81">
        <v>5</v>
      </c>
      <c r="B108" s="86"/>
      <c r="C108" s="86"/>
      <c r="D108" s="82" t="s">
        <v>16</v>
      </c>
      <c r="E108" s="87">
        <f>SUM(F108:P108) - SMALL(F108:P108,2) - MIN(F108:P108)</f>
        <v>0</v>
      </c>
      <c r="F108" s="111">
        <f>IFERROR(VLOOKUP($Q108,'Rd1 PI'!$C$2:$AE$24,19,0),0)</f>
        <v>0</v>
      </c>
      <c r="G108" s="4">
        <f>IFERROR(VLOOKUP($Q108,'Rd2 Sandown'!$C$2:$AE$23,19,0),0)</f>
        <v>0</v>
      </c>
      <c r="H108" s="4">
        <f>IFERROR(VLOOKUP($Q108,'Rd3 Wodonga'!$C$2:$AE$26,19,0),0)</f>
        <v>0</v>
      </c>
      <c r="I108" s="4">
        <f>IFERROR(VLOOKUP($Q108,'Rd4 Winton'!$C$2:$AE$26,19,0),0)</f>
        <v>0</v>
      </c>
      <c r="J108" s="318">
        <f>IFERROR(VLOOKUP($Q108,#REF!,17,0),0)</f>
        <v>0</v>
      </c>
      <c r="K108" s="318">
        <f>IFERROR(VLOOKUP($Q108,#REF!,17,0),0)</f>
        <v>0</v>
      </c>
      <c r="L108" s="318">
        <f>IFERROR(VLOOKUP($Q108,#REF!,17,0),0)</f>
        <v>0</v>
      </c>
      <c r="M108" s="318">
        <f>IFERROR(VLOOKUP($Q108,#REF!,17,0),0)</f>
        <v>0</v>
      </c>
      <c r="N108" s="318">
        <f>IFERROR(VLOOKUP($Q108,#REF!,17,0),0)</f>
        <v>0</v>
      </c>
      <c r="O108" s="318">
        <f>IFERROR(VLOOKUP($Q108,#REF!,17,0),0)</f>
        <v>0</v>
      </c>
      <c r="P108" s="318">
        <f>IFERROR(VLOOKUP($Q108,#REF!,17,0),0)</f>
        <v>0</v>
      </c>
      <c r="Q108" s="5" t="str">
        <f>CONCATENATE(LOWER(B108)," ",LOWER(C108))</f>
        <v xml:space="preserve"> </v>
      </c>
    </row>
    <row r="109" spans="1:18" x14ac:dyDescent="0.2">
      <c r="A109" s="3"/>
      <c r="B109" s="22"/>
      <c r="C109" s="22"/>
      <c r="D109" s="23"/>
      <c r="E109" s="24"/>
      <c r="F109" s="4"/>
      <c r="G109" s="4"/>
      <c r="H109" s="4"/>
      <c r="I109" s="23"/>
      <c r="J109" s="4"/>
      <c r="K109" s="4"/>
      <c r="L109" s="4"/>
      <c r="M109" s="4"/>
      <c r="N109" s="4"/>
      <c r="O109" s="4"/>
      <c r="P109" s="4"/>
      <c r="Q109" s="14"/>
      <c r="R109" s="15"/>
    </row>
    <row r="110" spans="1:18" s="5" customFormat="1" ht="13.5" thickBot="1" x14ac:dyDescent="0.25">
      <c r="A110" s="57" t="s">
        <v>11</v>
      </c>
      <c r="B110" s="52"/>
      <c r="C110" s="52"/>
      <c r="D110" s="53"/>
      <c r="E110" s="348"/>
      <c r="F110" s="319"/>
      <c r="G110" s="319"/>
      <c r="H110" s="319"/>
      <c r="I110" s="349"/>
      <c r="J110" s="349"/>
      <c r="K110" s="349"/>
      <c r="L110" s="319"/>
      <c r="M110" s="319"/>
      <c r="N110" s="319"/>
      <c r="O110" s="319"/>
      <c r="P110" s="319"/>
    </row>
    <row r="111" spans="1:18" s="5" customFormat="1" x14ac:dyDescent="0.2">
      <c r="A111" s="55">
        <v>1</v>
      </c>
      <c r="B111" s="54" t="s">
        <v>149</v>
      </c>
      <c r="C111" s="54" t="s">
        <v>150</v>
      </c>
      <c r="D111" s="53" t="s">
        <v>13</v>
      </c>
      <c r="E111" s="64">
        <f>SUM(F111:P111) - SMALL(F111:P111,2) - MIN(F111:P111)</f>
        <v>100</v>
      </c>
      <c r="F111" s="109">
        <f>IFERROR(VLOOKUP($Q111,'Rd1 PI'!$C$2:$AE$24,19,0),0)</f>
        <v>100</v>
      </c>
      <c r="G111" s="4">
        <f>IFERROR(VLOOKUP($Q111,'Rd2 Sandown'!$C$2:$AE$23,19,0),0)</f>
        <v>0</v>
      </c>
      <c r="H111" s="4">
        <f>IFERROR(VLOOKUP($Q111,'Rd3 Wodonga'!$C$2:$AE$23,19,0),0)</f>
        <v>0</v>
      </c>
      <c r="I111" s="4">
        <f>IFERROR(VLOOKUP($Q111,'Rd4 Winton'!$C$2:$AE$26,19,0),0)</f>
        <v>0</v>
      </c>
      <c r="J111" s="319">
        <f>IFERROR(VLOOKUP($Q111,#REF!,17,0),0)</f>
        <v>0</v>
      </c>
      <c r="K111" s="319">
        <f>IFERROR(VLOOKUP($Q111,#REF!,17,0),0)</f>
        <v>0</v>
      </c>
      <c r="L111" s="319">
        <f>IFERROR(VLOOKUP($Q111,#REF!,17,0),0)</f>
        <v>0</v>
      </c>
      <c r="M111" s="319">
        <f>IFERROR(VLOOKUP($Q111,#REF!,17,0),0)</f>
        <v>0</v>
      </c>
      <c r="N111" s="319">
        <f>IFERROR(VLOOKUP($Q111,#REF!,17,0),0)</f>
        <v>0</v>
      </c>
      <c r="O111" s="319">
        <f>IFERROR(VLOOKUP($Q111,#REF!,17,0),0)</f>
        <v>0</v>
      </c>
      <c r="P111" s="319">
        <f>IFERROR(VLOOKUP($Q111,#REF!,17,0),0)</f>
        <v>0</v>
      </c>
      <c r="Q111" s="5" t="str">
        <f>CONCATENATE(LOWER(B111)," ",LOWER(C111))</f>
        <v>kim cole</v>
      </c>
    </row>
    <row r="112" spans="1:18" s="5" customFormat="1" x14ac:dyDescent="0.2">
      <c r="A112" s="55">
        <v>2</v>
      </c>
      <c r="B112" s="54"/>
      <c r="C112" s="54"/>
      <c r="D112" s="53" t="s">
        <v>13</v>
      </c>
      <c r="E112" s="65">
        <f>SUM(F112:P112) - SMALL(F112:P112,2) - MIN(F112:P112)</f>
        <v>0</v>
      </c>
      <c r="F112" s="109">
        <f>IFERROR(VLOOKUP($Q112,'Rd1 PI'!$C$2:$AE$24,19,0),0)</f>
        <v>0</v>
      </c>
      <c r="G112" s="4">
        <f>IFERROR(VLOOKUP($Q112,'Rd2 Sandown'!$C$2:$AE$23,19,0),0)</f>
        <v>0</v>
      </c>
      <c r="H112" s="4">
        <f>IFERROR(VLOOKUP($Q112,'Rd3 Wodonga'!$C$2:$AE$23,19,0),0)</f>
        <v>0</v>
      </c>
      <c r="I112" s="4">
        <f>IFERROR(VLOOKUP($Q112,'Rd4 Winton'!$C$2:$AE$26,19,0),0)</f>
        <v>0</v>
      </c>
      <c r="J112" s="319">
        <f>IFERROR(VLOOKUP($Q112,#REF!,17,0),0)</f>
        <v>0</v>
      </c>
      <c r="K112" s="319">
        <f>IFERROR(VLOOKUP($Q112,#REF!,17,0),0)</f>
        <v>0</v>
      </c>
      <c r="L112" s="319">
        <f>IFERROR(VLOOKUP($Q112,#REF!,17,0),0)</f>
        <v>0</v>
      </c>
      <c r="M112" s="319">
        <f>IFERROR(VLOOKUP($Q112,#REF!,17,0),0)</f>
        <v>0</v>
      </c>
      <c r="N112" s="319">
        <f>IFERROR(VLOOKUP($Q112,#REF!,17,0),0)</f>
        <v>0</v>
      </c>
      <c r="O112" s="319">
        <f>IFERROR(VLOOKUP($Q112,#REF!,17,0),0)</f>
        <v>0</v>
      </c>
      <c r="P112" s="319">
        <f>IFERROR(VLOOKUP($Q112,#REF!,17,0),0)</f>
        <v>0</v>
      </c>
      <c r="Q112" s="5" t="str">
        <f>CONCATENATE(LOWER(B112)," ",LOWER(C112))</f>
        <v xml:space="preserve"> </v>
      </c>
    </row>
    <row r="113" spans="1:18" x14ac:dyDescent="0.2">
      <c r="A113" s="55">
        <v>3</v>
      </c>
      <c r="B113" s="54"/>
      <c r="C113" s="54"/>
      <c r="D113" s="53" t="s">
        <v>13</v>
      </c>
      <c r="E113" s="65">
        <f>SUM(F113:P113) - SMALL(F113:P113,2) - MIN(F113:P113)</f>
        <v>0</v>
      </c>
      <c r="F113" s="109">
        <f>IFERROR(VLOOKUP($Q113,'Rd1 PI'!$C$2:$AE$24,19,0),0)</f>
        <v>0</v>
      </c>
      <c r="G113" s="4">
        <f>IFERROR(VLOOKUP($Q113,'Rd2 Sandown'!$C$2:$AE$23,19,0),0)</f>
        <v>0</v>
      </c>
      <c r="H113" s="4">
        <f>IFERROR(VLOOKUP($Q113,'Rd3 Wodonga'!$C$2:$AE$23,19,0),0)</f>
        <v>0</v>
      </c>
      <c r="I113" s="4">
        <f>IFERROR(VLOOKUP($Q113,'Rd4 Winton'!$C$2:$AE$26,19,0),0)</f>
        <v>0</v>
      </c>
      <c r="J113" s="319">
        <f>IFERROR(VLOOKUP($Q113,#REF!,17,0),0)</f>
        <v>0</v>
      </c>
      <c r="K113" s="319">
        <f>IFERROR(VLOOKUP($Q113,#REF!,17,0),0)</f>
        <v>0</v>
      </c>
      <c r="L113" s="319">
        <f>IFERROR(VLOOKUP($Q113,#REF!,17,0),0)</f>
        <v>0</v>
      </c>
      <c r="M113" s="319">
        <f>IFERROR(VLOOKUP($Q113,#REF!,17,0),0)</f>
        <v>0</v>
      </c>
      <c r="N113" s="319">
        <f>IFERROR(VLOOKUP($Q113,#REF!,17,0),0)</f>
        <v>0</v>
      </c>
      <c r="O113" s="319">
        <f>IFERROR(VLOOKUP($Q113,#REF!,17,0),0)</f>
        <v>0</v>
      </c>
      <c r="P113" s="319">
        <f>IFERROR(VLOOKUP($Q113,#REF!,17,0),0)</f>
        <v>0</v>
      </c>
      <c r="Q113" s="5" t="str">
        <f>CONCATENATE(LOWER(B113)," ",LOWER(C113))</f>
        <v xml:space="preserve"> </v>
      </c>
      <c r="R113" s="15"/>
    </row>
    <row r="114" spans="1:18" x14ac:dyDescent="0.2">
      <c r="A114" s="56">
        <v>4</v>
      </c>
      <c r="B114" s="74"/>
      <c r="C114" s="74"/>
      <c r="D114" s="53" t="s">
        <v>13</v>
      </c>
      <c r="E114" s="65">
        <f>SUM(F114:P114) - SMALL(F114:P114,2) - MIN(F114:P114)</f>
        <v>0</v>
      </c>
      <c r="F114" s="109">
        <f>IFERROR(VLOOKUP($Q114,'Rd1 PI'!$C$2:$AE$24,19,0),0)</f>
        <v>0</v>
      </c>
      <c r="G114" s="4">
        <f>IFERROR(VLOOKUP($Q114,'Rd2 Sandown'!$C$2:$AE$23,19,0),0)</f>
        <v>0</v>
      </c>
      <c r="H114" s="4">
        <f>IFERROR(VLOOKUP($Q114,'Rd3 Wodonga'!$C$2:$AE$23,19,0),0)</f>
        <v>0</v>
      </c>
      <c r="I114" s="4">
        <f>IFERROR(VLOOKUP($Q114,'Rd4 Winton'!$C$2:$AE$26,19,0),0)</f>
        <v>0</v>
      </c>
      <c r="J114" s="319">
        <f>IFERROR(VLOOKUP($Q114,#REF!,17,0),0)</f>
        <v>0</v>
      </c>
      <c r="K114" s="319">
        <f>IFERROR(VLOOKUP($Q114,#REF!,17,0),0)</f>
        <v>0</v>
      </c>
      <c r="L114" s="319">
        <f>IFERROR(VLOOKUP($Q114,#REF!,17,0),0)</f>
        <v>0</v>
      </c>
      <c r="M114" s="319">
        <f>IFERROR(VLOOKUP($Q114,#REF!,17,0),0)</f>
        <v>0</v>
      </c>
      <c r="N114" s="319">
        <f>IFERROR(VLOOKUP($Q114,#REF!,17,0),0)</f>
        <v>0</v>
      </c>
      <c r="O114" s="319">
        <f>IFERROR(VLOOKUP($Q114,#REF!,17,0),0)</f>
        <v>0</v>
      </c>
      <c r="P114" s="319">
        <f>IFERROR(VLOOKUP($Q114,#REF!,17,0),0)</f>
        <v>0</v>
      </c>
      <c r="Q114" s="5" t="str">
        <f>CONCATENATE(LOWER(B114)," ",LOWER(C114))</f>
        <v xml:space="preserve"> </v>
      </c>
      <c r="R114" s="15"/>
    </row>
    <row r="115" spans="1:18" ht="13.5" thickBot="1" x14ac:dyDescent="0.25">
      <c r="A115" s="56">
        <v>5</v>
      </c>
      <c r="B115" s="54"/>
      <c r="C115" s="54"/>
      <c r="D115" s="53" t="s">
        <v>13</v>
      </c>
      <c r="E115" s="66">
        <f>SUM(F115:P115) - SMALL(F115:P115,2) - MIN(F115:P115)</f>
        <v>0</v>
      </c>
      <c r="F115" s="109">
        <f>IFERROR(VLOOKUP($Q115,'Rd1 PI'!$C$2:$AE$24,19,0),0)</f>
        <v>0</v>
      </c>
      <c r="G115" s="4">
        <f>IFERROR(VLOOKUP($Q115,'Rd2 Sandown'!$C$2:$AE$23,19,0),0)</f>
        <v>0</v>
      </c>
      <c r="H115" s="4">
        <f>IFERROR(VLOOKUP($Q115,'Rd3 Wodonga'!$C$2:$AE$23,19,0),0)</f>
        <v>0</v>
      </c>
      <c r="I115" s="4">
        <f>IFERROR(VLOOKUP($Q115,'Rd4 Winton'!$C$2:$AE$26,19,0),0)</f>
        <v>0</v>
      </c>
      <c r="J115" s="319">
        <f>IFERROR(VLOOKUP($Q115,#REF!,17,0),0)</f>
        <v>0</v>
      </c>
      <c r="K115" s="319">
        <f>IFERROR(VLOOKUP($Q115,#REF!,17,0),0)</f>
        <v>0</v>
      </c>
      <c r="L115" s="319">
        <f>IFERROR(VLOOKUP($Q115,#REF!,17,0),0)</f>
        <v>0</v>
      </c>
      <c r="M115" s="319">
        <f>IFERROR(VLOOKUP($Q115,#REF!,17,0),0)</f>
        <v>0</v>
      </c>
      <c r="N115" s="319">
        <f>IFERROR(VLOOKUP($Q115,#REF!,17,0),0)</f>
        <v>0</v>
      </c>
      <c r="O115" s="319">
        <f>IFERROR(VLOOKUP($Q115,#REF!,17,0),0)</f>
        <v>0</v>
      </c>
      <c r="P115" s="319">
        <f>IFERROR(VLOOKUP($Q115,#REF!,17,0),0)</f>
        <v>0</v>
      </c>
      <c r="Q115" s="5" t="str">
        <f>CONCATENATE(LOWER(B115)," ",LOWER(C115))</f>
        <v xml:space="preserve"> </v>
      </c>
      <c r="R115" s="15"/>
    </row>
    <row r="116" spans="1:18" x14ac:dyDescent="0.2">
      <c r="A116" s="29"/>
      <c r="B116" s="11"/>
      <c r="C116" s="11"/>
      <c r="F116" s="4"/>
      <c r="G116" s="196"/>
      <c r="H116" s="4"/>
      <c r="I116" s="12"/>
      <c r="J116" s="12"/>
      <c r="K116" s="12"/>
      <c r="L116" s="4"/>
      <c r="M116" s="4"/>
      <c r="N116" s="4"/>
      <c r="O116" s="4"/>
      <c r="P116" s="4"/>
    </row>
    <row r="117" spans="1:18" s="5" customFormat="1" ht="13.5" thickBot="1" x14ac:dyDescent="0.25">
      <c r="A117" s="46" t="s">
        <v>10</v>
      </c>
      <c r="B117" s="39"/>
      <c r="C117" s="39"/>
      <c r="D117" s="352"/>
      <c r="E117" s="350"/>
      <c r="F117" s="320"/>
      <c r="G117" s="353"/>
      <c r="H117" s="320"/>
      <c r="I117" s="351"/>
      <c r="J117" s="351"/>
      <c r="K117" s="351"/>
      <c r="L117" s="320"/>
      <c r="M117" s="320"/>
      <c r="N117" s="320"/>
      <c r="O117" s="320"/>
      <c r="P117" s="320"/>
    </row>
    <row r="118" spans="1:18" s="5" customFormat="1" x14ac:dyDescent="0.2">
      <c r="A118" s="47">
        <v>1</v>
      </c>
      <c r="B118" s="75" t="s">
        <v>128</v>
      </c>
      <c r="C118" s="75" t="s">
        <v>129</v>
      </c>
      <c r="D118" s="45" t="s">
        <v>14</v>
      </c>
      <c r="E118" s="67">
        <f>SUM(F118:P118) - SMALL(F118:P118,2) - MIN(F118:P118)</f>
        <v>100</v>
      </c>
      <c r="F118" s="107">
        <f>IFERROR(VLOOKUP($Q118,'Rd1 PI'!$C$2:$AE$24,19,0),0)</f>
        <v>100</v>
      </c>
      <c r="G118" s="4">
        <f>IFERROR(VLOOKUP($Q118,'Rd2 Sandown'!$C$2:$AE$23,19,0),0)</f>
        <v>0</v>
      </c>
      <c r="H118" s="4">
        <f>IFERROR(VLOOKUP($Q118,'Rd3 Wodonga'!$C$2:$AE$23,19,0),0)</f>
        <v>0</v>
      </c>
      <c r="I118" s="4">
        <f>IFERROR(VLOOKUP($Q118,'Rd4 Winton'!$C$2:$AE$26,19,0),0)</f>
        <v>0</v>
      </c>
      <c r="J118" s="320">
        <f>IFERROR(VLOOKUP($Q118,#REF!,17,0),0)</f>
        <v>0</v>
      </c>
      <c r="K118" s="320">
        <f>IFERROR(VLOOKUP($Q118,#REF!,17,0),0)</f>
        <v>0</v>
      </c>
      <c r="L118" s="320">
        <f>IFERROR(VLOOKUP($Q118,#REF!,17,0),0)</f>
        <v>0</v>
      </c>
      <c r="M118" s="320">
        <f>IFERROR(VLOOKUP($Q118,#REF!,17,0),0)</f>
        <v>0</v>
      </c>
      <c r="N118" s="320">
        <f>IFERROR(VLOOKUP($Q118,#REF!,17,0),0)</f>
        <v>0</v>
      </c>
      <c r="O118" s="320">
        <f>IFERROR(VLOOKUP($Q118,#REF!,17,0),0)</f>
        <v>0</v>
      </c>
      <c r="P118" s="320">
        <f>IFERROR(VLOOKUP($Q118,#REF!,17,0),0)</f>
        <v>0</v>
      </c>
      <c r="Q118" s="5" t="str">
        <f>CONCATENATE(LOWER(B118)," ",LOWER(C118))</f>
        <v>ben sale</v>
      </c>
    </row>
    <row r="119" spans="1:18" s="5" customFormat="1" x14ac:dyDescent="0.2">
      <c r="A119" s="47">
        <v>2</v>
      </c>
      <c r="B119" s="75"/>
      <c r="C119" s="75"/>
      <c r="D119" s="45" t="s">
        <v>14</v>
      </c>
      <c r="E119" s="68">
        <f>SUM(F119:P119) - SMALL(F119:P119,2) - MIN(F119:P119)</f>
        <v>0</v>
      </c>
      <c r="F119" s="107">
        <f>IFERROR(VLOOKUP($Q119,'Rd1 PI'!$C$2:$AE$24,19,0),0)</f>
        <v>0</v>
      </c>
      <c r="G119" s="4">
        <f>IFERROR(VLOOKUP($Q119,'Rd2 Sandown'!$C$2:$AE$23,19,0),0)</f>
        <v>0</v>
      </c>
      <c r="H119" s="4">
        <f>IFERROR(VLOOKUP($Q119,'Rd3 Wodonga'!$C$2:$AE$23,19,0),0)</f>
        <v>0</v>
      </c>
      <c r="I119" s="4">
        <f>IFERROR(VLOOKUP($Q119,'Rd4 Winton'!$C$2:$AE$26,19,0),0)</f>
        <v>0</v>
      </c>
      <c r="J119" s="320">
        <f>IFERROR(VLOOKUP($Q119,#REF!,17,0),0)</f>
        <v>0</v>
      </c>
      <c r="K119" s="320">
        <f>IFERROR(VLOOKUP($Q119,#REF!,17,0),0)</f>
        <v>0</v>
      </c>
      <c r="L119" s="320">
        <f>IFERROR(VLOOKUP($Q119,#REF!,17,0),0)</f>
        <v>0</v>
      </c>
      <c r="M119" s="320">
        <f>IFERROR(VLOOKUP($Q119,#REF!,17,0),0)</f>
        <v>0</v>
      </c>
      <c r="N119" s="320">
        <f>IFERROR(VLOOKUP($Q119,#REF!,17,0),0)</f>
        <v>0</v>
      </c>
      <c r="O119" s="320">
        <f>IFERROR(VLOOKUP($Q119,#REF!,17,0),0)</f>
        <v>0</v>
      </c>
      <c r="P119" s="320">
        <f>IFERROR(VLOOKUP($Q119,#REF!,17,0),0)</f>
        <v>0</v>
      </c>
      <c r="Q119" s="5" t="str">
        <f>CONCATENATE(LOWER(B119)," ",LOWER(C119))</f>
        <v xml:space="preserve"> </v>
      </c>
    </row>
    <row r="120" spans="1:18" s="5" customFormat="1" x14ac:dyDescent="0.2">
      <c r="A120" s="47">
        <v>3</v>
      </c>
      <c r="B120" s="75"/>
      <c r="C120" s="75"/>
      <c r="D120" s="45" t="s">
        <v>14</v>
      </c>
      <c r="E120" s="68">
        <f>SUM(F120:P120) - SMALL(F120:P120,2) - MIN(F120:P120)</f>
        <v>0</v>
      </c>
      <c r="F120" s="107">
        <f>IFERROR(VLOOKUP($Q120,'Rd1 PI'!$C$2:$AE$24,19,0),0)</f>
        <v>0</v>
      </c>
      <c r="G120" s="4">
        <f>IFERROR(VLOOKUP($Q120,'Rd2 Sandown'!$C$2:$AE$23,19,0),0)</f>
        <v>0</v>
      </c>
      <c r="H120" s="4">
        <f>IFERROR(VLOOKUP($Q120,'Rd3 Wodonga'!$C$2:$AE$23,19,0),0)</f>
        <v>0</v>
      </c>
      <c r="I120" s="4">
        <f>IFERROR(VLOOKUP($Q120,'Rd4 Winton'!$C$2:$AE$26,19,0),0)</f>
        <v>0</v>
      </c>
      <c r="J120" s="320">
        <f>IFERROR(VLOOKUP($Q120,#REF!,17,0),0)</f>
        <v>0</v>
      </c>
      <c r="K120" s="320">
        <f>IFERROR(VLOOKUP($Q120,#REF!,17,0),0)</f>
        <v>0</v>
      </c>
      <c r="L120" s="320">
        <f>IFERROR(VLOOKUP($Q120,#REF!,17,0),0)</f>
        <v>0</v>
      </c>
      <c r="M120" s="320">
        <f>IFERROR(VLOOKUP($Q120,#REF!,17,0),0)</f>
        <v>0</v>
      </c>
      <c r="N120" s="320">
        <f>IFERROR(VLOOKUP($Q120,#REF!,17,0),0)</f>
        <v>0</v>
      </c>
      <c r="O120" s="320">
        <f>IFERROR(VLOOKUP($Q120,#REF!,17,0),0)</f>
        <v>0</v>
      </c>
      <c r="P120" s="320">
        <f>IFERROR(VLOOKUP($Q120,#REF!,17,0),0)</f>
        <v>0</v>
      </c>
      <c r="Q120" s="5" t="str">
        <f>CONCATENATE(LOWER(B120)," ",LOWER(C120))</f>
        <v xml:space="preserve"> </v>
      </c>
    </row>
    <row r="121" spans="1:18" s="5" customFormat="1" x14ac:dyDescent="0.2">
      <c r="A121" s="47">
        <v>4</v>
      </c>
      <c r="B121" s="48"/>
      <c r="C121" s="48"/>
      <c r="D121" s="45" t="s">
        <v>14</v>
      </c>
      <c r="E121" s="68">
        <f>SUM(F121:P121) - SMALL(F121:P121,2) - MIN(F121:P121)</f>
        <v>0</v>
      </c>
      <c r="F121" s="107">
        <f>IFERROR(VLOOKUP($Q121,'Rd1 PI'!$C$2:$AE$24,19,0),0)</f>
        <v>0</v>
      </c>
      <c r="G121" s="4">
        <f>IFERROR(VLOOKUP($Q121,'Rd2 Sandown'!$C$2:$AE$23,19,0),0)</f>
        <v>0</v>
      </c>
      <c r="H121" s="4">
        <f>IFERROR(VLOOKUP($Q121,'Rd3 Wodonga'!$C$2:$AE$23,19,0),0)</f>
        <v>0</v>
      </c>
      <c r="I121" s="4">
        <f>IFERROR(VLOOKUP($Q121,'Rd4 Winton'!$C$2:$AE$26,19,0),0)</f>
        <v>0</v>
      </c>
      <c r="J121" s="320">
        <f>IFERROR(VLOOKUP($Q121,#REF!,17,0),0)</f>
        <v>0</v>
      </c>
      <c r="K121" s="320">
        <f>IFERROR(VLOOKUP($Q121,#REF!,17,0),0)</f>
        <v>0</v>
      </c>
      <c r="L121" s="320">
        <f>IFERROR(VLOOKUP($Q121,#REF!,17,0),0)</f>
        <v>0</v>
      </c>
      <c r="M121" s="320">
        <f>IFERROR(VLOOKUP($Q121,#REF!,17,0),0)</f>
        <v>0</v>
      </c>
      <c r="N121" s="320">
        <f>IFERROR(VLOOKUP($Q121,#REF!,17,0),0)</f>
        <v>0</v>
      </c>
      <c r="O121" s="320">
        <f>IFERROR(VLOOKUP($Q121,#REF!,17,0),0)</f>
        <v>0</v>
      </c>
      <c r="P121" s="320">
        <f>IFERROR(VLOOKUP($Q121,#REF!,17,0),0)</f>
        <v>0</v>
      </c>
      <c r="Q121" s="5" t="str">
        <f>CONCATENATE(LOWER(B121)," ",LOWER(C121))</f>
        <v xml:space="preserve"> </v>
      </c>
    </row>
    <row r="122" spans="1:18" s="5" customFormat="1" ht="13.5" thickBot="1" x14ac:dyDescent="0.25">
      <c r="A122" s="47">
        <v>5</v>
      </c>
      <c r="B122" s="48"/>
      <c r="C122" s="48"/>
      <c r="D122" s="45" t="s">
        <v>14</v>
      </c>
      <c r="E122" s="69">
        <f>SUM(F122:P122) - SMALL(F122:P122,2) - MIN(F122:P122)</f>
        <v>0</v>
      </c>
      <c r="F122" s="107">
        <f>IFERROR(VLOOKUP($Q122,'Rd1 PI'!$C$2:$AE$24,19,0),0)</f>
        <v>0</v>
      </c>
      <c r="G122" s="4">
        <f>IFERROR(VLOOKUP($Q122,'Rd2 Sandown'!$C$2:$AE$23,19,0),0)</f>
        <v>0</v>
      </c>
      <c r="H122" s="4">
        <f>IFERROR(VLOOKUP($Q122,'Rd3 Wodonga'!$C$2:$AE$23,19,0),0)</f>
        <v>0</v>
      </c>
      <c r="I122" s="4">
        <f>IFERROR(VLOOKUP($Q122,'Rd4 Winton'!$C$2:$AE$26,19,0),0)</f>
        <v>0</v>
      </c>
      <c r="J122" s="320">
        <f>IFERROR(VLOOKUP($Q122,#REF!,17,0),0)</f>
        <v>0</v>
      </c>
      <c r="K122" s="320">
        <f>IFERROR(VLOOKUP($Q122,#REF!,17,0),0)</f>
        <v>0</v>
      </c>
      <c r="L122" s="320">
        <f>IFERROR(VLOOKUP($Q122,#REF!,17,0),0)</f>
        <v>0</v>
      </c>
      <c r="M122" s="320">
        <f>IFERROR(VLOOKUP($Q122,#REF!,17,0),0)</f>
        <v>0</v>
      </c>
      <c r="N122" s="320">
        <f>IFERROR(VLOOKUP($Q122,#REF!,17,0),0)</f>
        <v>0</v>
      </c>
      <c r="O122" s="320">
        <f>IFERROR(VLOOKUP($Q122,#REF!,17,0),0)</f>
        <v>0</v>
      </c>
      <c r="P122" s="320">
        <f>IFERROR(VLOOKUP($Q122,#REF!,17,0),0)</f>
        <v>0</v>
      </c>
      <c r="Q122" s="5" t="str">
        <f>CONCATENATE(LOWER(B122)," ",LOWER(C122))</f>
        <v xml:space="preserve"> </v>
      </c>
    </row>
    <row r="123" spans="1:18" x14ac:dyDescent="0.2">
      <c r="B123" s="6"/>
      <c r="C123" s="6"/>
    </row>
    <row r="124" spans="1:18" x14ac:dyDescent="0.2">
      <c r="D124" s="17"/>
    </row>
    <row r="125" spans="1:18" x14ac:dyDescent="0.2">
      <c r="D125" s="28"/>
      <c r="E125" s="24"/>
      <c r="G125" s="20"/>
      <c r="H125" s="20"/>
      <c r="I125" s="20"/>
      <c r="J125" s="2"/>
      <c r="K125" s="20"/>
      <c r="L125" s="20"/>
    </row>
    <row r="126" spans="1:18" x14ac:dyDescent="0.2">
      <c r="A126" s="29"/>
      <c r="D126" s="17"/>
    </row>
    <row r="127" spans="1:18" x14ac:dyDescent="0.2">
      <c r="B127" s="21"/>
      <c r="C127" s="21"/>
      <c r="D127" s="17"/>
    </row>
    <row r="128" spans="1:18" x14ac:dyDescent="0.2">
      <c r="D128" s="17"/>
    </row>
    <row r="129" spans="1:11" x14ac:dyDescent="0.2">
      <c r="D129" s="17"/>
    </row>
    <row r="130" spans="1:11" x14ac:dyDescent="0.2">
      <c r="B130" s="6"/>
      <c r="C130" s="6"/>
      <c r="D130" s="17"/>
    </row>
    <row r="131" spans="1:11" x14ac:dyDescent="0.2">
      <c r="A131" s="29"/>
      <c r="B131" s="5"/>
      <c r="C131" s="5"/>
      <c r="D131" s="17"/>
    </row>
    <row r="132" spans="1:11" x14ac:dyDescent="0.2">
      <c r="A132" s="29"/>
      <c r="D132" s="17"/>
      <c r="G132" s="2"/>
      <c r="H132" s="2"/>
      <c r="I132" s="2"/>
      <c r="J132" s="2"/>
      <c r="K132" s="20"/>
    </row>
    <row r="133" spans="1:11" x14ac:dyDescent="0.2">
      <c r="A133" s="29"/>
      <c r="B133" s="21"/>
      <c r="C133" s="21"/>
    </row>
    <row r="134" spans="1:11" x14ac:dyDescent="0.2">
      <c r="A134" s="29"/>
      <c r="D134" s="17"/>
    </row>
    <row r="135" spans="1:11" x14ac:dyDescent="0.2">
      <c r="A135" s="29"/>
    </row>
    <row r="136" spans="1:11" x14ac:dyDescent="0.2">
      <c r="D136" s="17"/>
    </row>
    <row r="137" spans="1:11" x14ac:dyDescent="0.2">
      <c r="A137" s="29"/>
      <c r="D137" s="17"/>
    </row>
    <row r="138" spans="1:11" x14ac:dyDescent="0.2">
      <c r="A138" s="29"/>
      <c r="D138" s="7"/>
      <c r="E138" s="24"/>
    </row>
    <row r="139" spans="1:11" x14ac:dyDescent="0.2">
      <c r="A139" s="29"/>
      <c r="D139" s="17"/>
    </row>
    <row r="140" spans="1:11" x14ac:dyDescent="0.2">
      <c r="A140" s="29"/>
      <c r="D140" s="7"/>
      <c r="E140" s="24"/>
    </row>
    <row r="141" spans="1:11" x14ac:dyDescent="0.2">
      <c r="A141" s="29"/>
    </row>
    <row r="142" spans="1:11" x14ac:dyDescent="0.2">
      <c r="A142" s="29"/>
    </row>
    <row r="143" spans="1:11" x14ac:dyDescent="0.2">
      <c r="A143" s="29"/>
    </row>
    <row r="144" spans="1:11" x14ac:dyDescent="0.2">
      <c r="A144" s="29"/>
    </row>
    <row r="145" spans="1:5" x14ac:dyDescent="0.2">
      <c r="A145" s="29"/>
      <c r="B145" s="11"/>
      <c r="C145" s="11"/>
    </row>
    <row r="146" spans="1:5" x14ac:dyDescent="0.2">
      <c r="A146" s="29"/>
      <c r="D146" s="12"/>
      <c r="E146" s="24"/>
    </row>
  </sheetData>
  <sortState xmlns:xlrd2="http://schemas.microsoft.com/office/spreadsheetml/2017/richdata2" ref="B3:R27">
    <sortCondition descending="1" ref="E3:E27"/>
  </sortState>
  <mergeCells count="1">
    <mergeCell ref="A1:P1"/>
  </mergeCells>
  <phoneticPr fontId="2" type="noConversion"/>
  <conditionalFormatting sqref="B3:D8 F11 B11:D11 B14:D15 F14:F15 J14:P15 J11:P11 B22:D23 F17 B17:D17 B27:D27 F27 J27:P27 J17:P17 G25:G27 F22:G23 G10:G11 J22:P23 F5:G8 H5:H11 F3:P3 F4:H4 J4:P8 I4:I11 G13:I17 G20 H20:I27">
    <cfRule type="expression" dxfId="1032" priority="1095">
      <formula>$D3="OPN"</formula>
    </cfRule>
    <cfRule type="expression" dxfId="1031" priority="1096">
      <formula>$D3="RES"</formula>
    </cfRule>
    <cfRule type="expression" dxfId="1030" priority="1097">
      <formula>$D3="SMOD"</formula>
    </cfRule>
    <cfRule type="expression" dxfId="1029" priority="1098">
      <formula>$D3="CDMOD"</formula>
    </cfRule>
    <cfRule type="expression" dxfId="1028" priority="1099">
      <formula>$D3="ABMOD"</formula>
    </cfRule>
    <cfRule type="expression" dxfId="1027" priority="1100">
      <formula>$D3="NDC"</formula>
    </cfRule>
    <cfRule type="expression" dxfId="1026" priority="1101">
      <formula>$D3="NCC"</formula>
    </cfRule>
    <cfRule type="expression" dxfId="1025" priority="1102">
      <formula>$D3="NBC"</formula>
    </cfRule>
    <cfRule type="expression" dxfId="1024" priority="1103">
      <formula>$D3="NAC"</formula>
    </cfRule>
    <cfRule type="expression" dxfId="1023" priority="1104">
      <formula>$D3="SND"</formula>
    </cfRule>
    <cfRule type="expression" dxfId="1022" priority="1105">
      <formula>$D3="SNC"</formula>
    </cfRule>
    <cfRule type="expression" dxfId="1021" priority="1106">
      <formula>$D3="SNB"</formula>
    </cfRule>
    <cfRule type="expression" dxfId="1020" priority="1107">
      <formula>$D3="SNA"</formula>
    </cfRule>
  </conditionalFormatting>
  <conditionalFormatting sqref="A31:P31 A34:F36 A32:A33 D32:F33 J32:P36">
    <cfRule type="expression" dxfId="1019" priority="1111">
      <formula>$D32="SNA"</formula>
    </cfRule>
  </conditionalFormatting>
  <conditionalFormatting sqref="A38:P38 A40:E43 A39:F39 J39:P43 F40:F90 F94:F122">
    <cfRule type="expression" dxfId="1018" priority="1110">
      <formula>$D39="SNB"</formula>
    </cfRule>
  </conditionalFormatting>
  <conditionalFormatting sqref="A45:E50 G45:P45 J46:P50">
    <cfRule type="expression" dxfId="1017" priority="1109">
      <formula>$D46="SNC"</formula>
    </cfRule>
  </conditionalFormatting>
  <conditionalFormatting sqref="B88:C90">
    <cfRule type="expression" dxfId="1016" priority="1082">
      <formula>$D88="OPN"</formula>
    </cfRule>
    <cfRule type="expression" dxfId="1015" priority="1083">
      <formula>$D88="RES"</formula>
    </cfRule>
    <cfRule type="expression" dxfId="1014" priority="1084">
      <formula>$D88="SMOD"</formula>
    </cfRule>
    <cfRule type="expression" dxfId="1013" priority="1085">
      <formula>$D88="CDMOD"</formula>
    </cfRule>
    <cfRule type="expression" dxfId="1012" priority="1086">
      <formula>$D88="ABMOD"</formula>
    </cfRule>
    <cfRule type="expression" dxfId="1011" priority="1087">
      <formula>$D88="NDC"</formula>
    </cfRule>
    <cfRule type="expression" dxfId="1010" priority="1088">
      <formula>$D88="NCC"</formula>
    </cfRule>
    <cfRule type="expression" dxfId="1009" priority="1089">
      <formula>$D88="NBC"</formula>
    </cfRule>
    <cfRule type="expression" dxfId="1008" priority="1090">
      <formula>$D88="NAC"</formula>
    </cfRule>
    <cfRule type="expression" dxfId="1007" priority="1091">
      <formula>$D88="SND"</formula>
    </cfRule>
    <cfRule type="expression" dxfId="1006" priority="1092">
      <formula>$D88="SNC"</formula>
    </cfRule>
    <cfRule type="expression" dxfId="1005" priority="1093">
      <formula>$D88="SNB"</formula>
    </cfRule>
    <cfRule type="expression" dxfId="1004" priority="1094">
      <formula>$D88="SNA"</formula>
    </cfRule>
  </conditionalFormatting>
  <conditionalFormatting sqref="B91:C91">
    <cfRule type="expression" dxfId="1003" priority="1069">
      <formula>$D91="OPN"</formula>
    </cfRule>
    <cfRule type="expression" dxfId="1002" priority="1070">
      <formula>$D91="RES"</formula>
    </cfRule>
    <cfRule type="expression" dxfId="1001" priority="1071">
      <formula>$D91="SMOD"</formula>
    </cfRule>
    <cfRule type="expression" dxfId="1000" priority="1072">
      <formula>$D91="CDMOD"</formula>
    </cfRule>
    <cfRule type="expression" dxfId="999" priority="1073">
      <formula>$D91="ABMOD"</formula>
    </cfRule>
    <cfRule type="expression" dxfId="998" priority="1074">
      <formula>$D91="NDC"</formula>
    </cfRule>
    <cfRule type="expression" dxfId="997" priority="1075">
      <formula>$D91="NCC"</formula>
    </cfRule>
    <cfRule type="expression" dxfId="996" priority="1076">
      <formula>$D91="NBC"</formula>
    </cfRule>
    <cfRule type="expression" dxfId="995" priority="1077">
      <formula>$D91="NAC"</formula>
    </cfRule>
    <cfRule type="expression" dxfId="994" priority="1078">
      <formula>$D91="SND"</formula>
    </cfRule>
    <cfRule type="expression" dxfId="993" priority="1079">
      <formula>$D91="SNC"</formula>
    </cfRule>
    <cfRule type="expression" dxfId="992" priority="1080">
      <formula>$D91="SNB"</formula>
    </cfRule>
    <cfRule type="expression" dxfId="991" priority="1081">
      <formula>$D91="SNA"</formula>
    </cfRule>
  </conditionalFormatting>
  <conditionalFormatting sqref="B10:D10 F10 J10:P10">
    <cfRule type="expression" dxfId="990" priority="1056">
      <formula>$D10="OPN"</formula>
    </cfRule>
    <cfRule type="expression" dxfId="989" priority="1057">
      <formula>$D10="RES"</formula>
    </cfRule>
    <cfRule type="expression" dxfId="988" priority="1058">
      <formula>$D10="SMOD"</formula>
    </cfRule>
    <cfRule type="expression" dxfId="987" priority="1059">
      <formula>$D10="CDMOD"</formula>
    </cfRule>
    <cfRule type="expression" dxfId="986" priority="1060">
      <formula>$D10="ABMOD"</formula>
    </cfRule>
    <cfRule type="expression" dxfId="985" priority="1061">
      <formula>$D10="NDC"</formula>
    </cfRule>
    <cfRule type="expression" dxfId="984" priority="1062">
      <formula>$D10="NCC"</formula>
    </cfRule>
    <cfRule type="expression" dxfId="983" priority="1063">
      <formula>$D10="NBC"</formula>
    </cfRule>
    <cfRule type="expression" dxfId="982" priority="1064">
      <formula>$D10="NAC"</formula>
    </cfRule>
    <cfRule type="expression" dxfId="981" priority="1065">
      <formula>$D10="SND"</formula>
    </cfRule>
    <cfRule type="expression" dxfId="980" priority="1066">
      <formula>$D10="SNC"</formula>
    </cfRule>
    <cfRule type="expression" dxfId="979" priority="1067">
      <formula>$D10="SNB"</formula>
    </cfRule>
    <cfRule type="expression" dxfId="978" priority="1068">
      <formula>$D10="SNA"</formula>
    </cfRule>
  </conditionalFormatting>
  <conditionalFormatting sqref="F13 B13:D13 J13:P13">
    <cfRule type="expression" dxfId="977" priority="1043">
      <formula>$D13="OPN"</formula>
    </cfRule>
    <cfRule type="expression" dxfId="976" priority="1044">
      <formula>$D13="RES"</formula>
    </cfRule>
    <cfRule type="expression" dxfId="975" priority="1045">
      <formula>$D13="SMOD"</formula>
    </cfRule>
    <cfRule type="expression" dxfId="974" priority="1046">
      <formula>$D13="CDMOD"</formula>
    </cfRule>
    <cfRule type="expression" dxfId="973" priority="1047">
      <formula>$D13="ABMOD"</formula>
    </cfRule>
    <cfRule type="expression" dxfId="972" priority="1048">
      <formula>$D13="NDC"</formula>
    </cfRule>
    <cfRule type="expression" dxfId="971" priority="1049">
      <formula>$D13="NCC"</formula>
    </cfRule>
    <cfRule type="expression" dxfId="970" priority="1050">
      <formula>$D13="NBC"</formula>
    </cfRule>
    <cfRule type="expression" dxfId="969" priority="1051">
      <formula>$D13="NAC"</formula>
    </cfRule>
    <cfRule type="expression" dxfId="968" priority="1052">
      <formula>$D13="SND"</formula>
    </cfRule>
    <cfRule type="expression" dxfId="967" priority="1053">
      <formula>$D13="SNC"</formula>
    </cfRule>
    <cfRule type="expression" dxfId="966" priority="1054">
      <formula>$D13="SNB"</formula>
    </cfRule>
    <cfRule type="expression" dxfId="965" priority="1055">
      <formula>$D13="SNA"</formula>
    </cfRule>
  </conditionalFormatting>
  <conditionalFormatting sqref="B20:D20 F20 J20:P20">
    <cfRule type="expression" dxfId="964" priority="1030">
      <formula>$D20="OPN"</formula>
    </cfRule>
    <cfRule type="expression" dxfId="963" priority="1031">
      <formula>$D20="RES"</formula>
    </cfRule>
    <cfRule type="expression" dxfId="962" priority="1032">
      <formula>$D20="SMOD"</formula>
    </cfRule>
    <cfRule type="expression" dxfId="961" priority="1033">
      <formula>$D20="CDMOD"</formula>
    </cfRule>
    <cfRule type="expression" dxfId="960" priority="1034">
      <formula>$D20="ABMOD"</formula>
    </cfRule>
    <cfRule type="expression" dxfId="959" priority="1035">
      <formula>$D20="NDC"</formula>
    </cfRule>
    <cfRule type="expression" dxfId="958" priority="1036">
      <formula>$D20="NCC"</formula>
    </cfRule>
    <cfRule type="expression" dxfId="957" priority="1037">
      <formula>$D20="NBC"</formula>
    </cfRule>
    <cfRule type="expression" dxfId="956" priority="1038">
      <formula>$D20="NAC"</formula>
    </cfRule>
    <cfRule type="expression" dxfId="955" priority="1039">
      <formula>$D20="SND"</formula>
    </cfRule>
    <cfRule type="expression" dxfId="954" priority="1040">
      <formula>$D20="SNC"</formula>
    </cfRule>
    <cfRule type="expression" dxfId="953" priority="1041">
      <formula>$D20="SNB"</formula>
    </cfRule>
    <cfRule type="expression" dxfId="952" priority="1042">
      <formula>$D20="SNA"</formula>
    </cfRule>
  </conditionalFormatting>
  <conditionalFormatting sqref="B16:D16 F16 J16:P16">
    <cfRule type="expression" dxfId="951" priority="1017">
      <formula>$D16="OPN"</formula>
    </cfRule>
    <cfRule type="expression" dxfId="950" priority="1018">
      <formula>$D16="RES"</formula>
    </cfRule>
    <cfRule type="expression" dxfId="949" priority="1019">
      <formula>$D16="SMOD"</formula>
    </cfRule>
    <cfRule type="expression" dxfId="948" priority="1020">
      <formula>$D16="CDMOD"</formula>
    </cfRule>
    <cfRule type="expression" dxfId="947" priority="1021">
      <formula>$D16="ABMOD"</formula>
    </cfRule>
    <cfRule type="expression" dxfId="946" priority="1022">
      <formula>$D16="NDC"</formula>
    </cfRule>
    <cfRule type="expression" dxfId="945" priority="1023">
      <formula>$D16="NCC"</formula>
    </cfRule>
    <cfRule type="expression" dxfId="944" priority="1024">
      <formula>$D16="NBC"</formula>
    </cfRule>
    <cfRule type="expression" dxfId="943" priority="1025">
      <formula>$D16="NAC"</formula>
    </cfRule>
    <cfRule type="expression" dxfId="942" priority="1026">
      <formula>$D16="SND"</formula>
    </cfRule>
    <cfRule type="expression" dxfId="941" priority="1027">
      <formula>$D16="SNC"</formula>
    </cfRule>
    <cfRule type="expression" dxfId="940" priority="1028">
      <formula>$D16="SNB"</formula>
    </cfRule>
    <cfRule type="expression" dxfId="939" priority="1029">
      <formula>$D16="SNA"</formula>
    </cfRule>
  </conditionalFormatting>
  <conditionalFormatting sqref="B26:D26 F26 J26:P26">
    <cfRule type="expression" dxfId="938" priority="1004">
      <formula>$D26="OPN"</formula>
    </cfRule>
    <cfRule type="expression" dxfId="937" priority="1005">
      <formula>$D26="RES"</formula>
    </cfRule>
    <cfRule type="expression" dxfId="936" priority="1006">
      <formula>$D26="SMOD"</formula>
    </cfRule>
    <cfRule type="expression" dxfId="935" priority="1007">
      <formula>$D26="CDMOD"</formula>
    </cfRule>
    <cfRule type="expression" dxfId="934" priority="1008">
      <formula>$D26="ABMOD"</formula>
    </cfRule>
    <cfRule type="expression" dxfId="933" priority="1009">
      <formula>$D26="NDC"</formula>
    </cfRule>
    <cfRule type="expression" dxfId="932" priority="1010">
      <formula>$D26="NCC"</formula>
    </cfRule>
    <cfRule type="expression" dxfId="931" priority="1011">
      <formula>$D26="NBC"</formula>
    </cfRule>
    <cfRule type="expression" dxfId="930" priority="1012">
      <formula>$D26="NAC"</formula>
    </cfRule>
    <cfRule type="expression" dxfId="929" priority="1013">
      <formula>$D26="SND"</formula>
    </cfRule>
    <cfRule type="expression" dxfId="928" priority="1014">
      <formula>$D26="SNC"</formula>
    </cfRule>
    <cfRule type="expression" dxfId="927" priority="1015">
      <formula>$D26="SNB"</formula>
    </cfRule>
    <cfRule type="expression" dxfId="926" priority="1016">
      <formula>$D26="SNA"</formula>
    </cfRule>
  </conditionalFormatting>
  <conditionalFormatting sqref="B25:D25 F25 J25:P25">
    <cfRule type="expression" dxfId="925" priority="991">
      <formula>$D25="OPN"</formula>
    </cfRule>
    <cfRule type="expression" dxfId="924" priority="992">
      <formula>$D25="RES"</formula>
    </cfRule>
    <cfRule type="expression" dxfId="923" priority="993">
      <formula>$D25="SMOD"</formula>
    </cfRule>
    <cfRule type="expression" dxfId="922" priority="994">
      <formula>$D25="CDMOD"</formula>
    </cfRule>
    <cfRule type="expression" dxfId="921" priority="995">
      <formula>$D25="ABMOD"</formula>
    </cfRule>
    <cfRule type="expression" dxfId="920" priority="996">
      <formula>$D25="NDC"</formula>
    </cfRule>
    <cfRule type="expression" dxfId="919" priority="997">
      <formula>$D25="NCC"</formula>
    </cfRule>
    <cfRule type="expression" dxfId="918" priority="998">
      <formula>$D25="NBC"</formula>
    </cfRule>
    <cfRule type="expression" dxfId="917" priority="999">
      <formula>$D25="NAC"</formula>
    </cfRule>
    <cfRule type="expression" dxfId="916" priority="1000">
      <formula>$D25="SND"</formula>
    </cfRule>
    <cfRule type="expression" dxfId="915" priority="1001">
      <formula>$D25="SNC"</formula>
    </cfRule>
    <cfRule type="expression" dxfId="914" priority="1002">
      <formula>$D25="SNB"</formula>
    </cfRule>
    <cfRule type="expression" dxfId="913" priority="1003">
      <formula>$D25="SNA"</formula>
    </cfRule>
  </conditionalFormatting>
  <conditionalFormatting sqref="B33:C33">
    <cfRule type="expression" dxfId="912" priority="978">
      <formula>$D33="OPN"</formula>
    </cfRule>
    <cfRule type="expression" dxfId="911" priority="979">
      <formula>$D33="RES"</formula>
    </cfRule>
    <cfRule type="expression" dxfId="910" priority="980">
      <formula>$D33="SMOD"</formula>
    </cfRule>
    <cfRule type="expression" dxfId="909" priority="981">
      <formula>$D33="CDMOD"</formula>
    </cfRule>
    <cfRule type="expression" dxfId="908" priority="982">
      <formula>$D33="ABMOD"</formula>
    </cfRule>
    <cfRule type="expression" dxfId="907" priority="983">
      <formula>$D33="NDC"</formula>
    </cfRule>
    <cfRule type="expression" dxfId="906" priority="984">
      <formula>$D33="NCC"</formula>
    </cfRule>
    <cfRule type="expression" dxfId="905" priority="985">
      <formula>$D33="NBC"</formula>
    </cfRule>
    <cfRule type="expression" dxfId="904" priority="986">
      <formula>$D33="NAC"</formula>
    </cfRule>
    <cfRule type="expression" dxfId="903" priority="987">
      <formula>$D33="SND"</formula>
    </cfRule>
    <cfRule type="expression" dxfId="902" priority="988">
      <formula>$D33="SNC"</formula>
    </cfRule>
    <cfRule type="expression" dxfId="901" priority="989">
      <formula>$D33="SNB"</formula>
    </cfRule>
    <cfRule type="expression" dxfId="900" priority="990">
      <formula>$D33="SNA"</formula>
    </cfRule>
  </conditionalFormatting>
  <conditionalFormatting sqref="B32:C32">
    <cfRule type="expression" dxfId="899" priority="965">
      <formula>$D32="OPN"</formula>
    </cfRule>
    <cfRule type="expression" dxfId="898" priority="966">
      <formula>$D32="RES"</formula>
    </cfRule>
    <cfRule type="expression" dxfId="897" priority="967">
      <formula>$D32="SMOD"</formula>
    </cfRule>
    <cfRule type="expression" dxfId="896" priority="968">
      <formula>$D32="CDMOD"</formula>
    </cfRule>
    <cfRule type="expression" dxfId="895" priority="969">
      <formula>$D32="ABMOD"</formula>
    </cfRule>
    <cfRule type="expression" dxfId="894" priority="970">
      <formula>$D32="NDC"</formula>
    </cfRule>
    <cfRule type="expression" dxfId="893" priority="971">
      <formula>$D32="NCC"</formula>
    </cfRule>
    <cfRule type="expression" dxfId="892" priority="972">
      <formula>$D32="NBC"</formula>
    </cfRule>
    <cfRule type="expression" dxfId="891" priority="973">
      <formula>$D32="NAC"</formula>
    </cfRule>
    <cfRule type="expression" dxfId="890" priority="974">
      <formula>$D32="SND"</formula>
    </cfRule>
    <cfRule type="expression" dxfId="889" priority="975">
      <formula>$D32="SNC"</formula>
    </cfRule>
    <cfRule type="expression" dxfId="888" priority="976">
      <formula>$D32="SNB"</formula>
    </cfRule>
    <cfRule type="expression" dxfId="887" priority="977">
      <formula>$D32="SNA"</formula>
    </cfRule>
  </conditionalFormatting>
  <conditionalFormatting sqref="G32:G36">
    <cfRule type="expression" dxfId="886" priority="952">
      <formula>$D32="OPN"</formula>
    </cfRule>
    <cfRule type="expression" dxfId="885" priority="953">
      <formula>$D32="RES"</formula>
    </cfRule>
    <cfRule type="expression" dxfId="884" priority="954">
      <formula>$D32="SMOD"</formula>
    </cfRule>
    <cfRule type="expression" dxfId="883" priority="955">
      <formula>$D32="CDMOD"</formula>
    </cfRule>
    <cfRule type="expression" dxfId="882" priority="956">
      <formula>$D32="ABMOD"</formula>
    </cfRule>
    <cfRule type="expression" dxfId="881" priority="957">
      <formula>$D32="NDC"</formula>
    </cfRule>
    <cfRule type="expression" dxfId="880" priority="958">
      <formula>$D32="NCC"</formula>
    </cfRule>
    <cfRule type="expression" dxfId="879" priority="959">
      <formula>$D32="NBC"</formula>
    </cfRule>
    <cfRule type="expression" dxfId="878" priority="960">
      <formula>$D32="NAC"</formula>
    </cfRule>
    <cfRule type="expression" dxfId="877" priority="961">
      <formula>$D32="SND"</formula>
    </cfRule>
    <cfRule type="expression" dxfId="876" priority="962">
      <formula>$D32="SNC"</formula>
    </cfRule>
    <cfRule type="expression" dxfId="875" priority="963">
      <formula>$D32="SNB"</formula>
    </cfRule>
    <cfRule type="expression" dxfId="874" priority="964">
      <formula>$D32="SNA"</formula>
    </cfRule>
  </conditionalFormatting>
  <conditionalFormatting sqref="G39:G43">
    <cfRule type="expression" dxfId="873" priority="835">
      <formula>$D39="OPN"</formula>
    </cfRule>
    <cfRule type="expression" dxfId="872" priority="836">
      <formula>$D39="RES"</formula>
    </cfRule>
    <cfRule type="expression" dxfId="871" priority="837">
      <formula>$D39="SMOD"</formula>
    </cfRule>
    <cfRule type="expression" dxfId="870" priority="838">
      <formula>$D39="CDMOD"</formula>
    </cfRule>
    <cfRule type="expression" dxfId="869" priority="839">
      <formula>$D39="ABMOD"</formula>
    </cfRule>
    <cfRule type="expression" dxfId="868" priority="840">
      <formula>$D39="NDC"</formula>
    </cfRule>
    <cfRule type="expression" dxfId="867" priority="841">
      <formula>$D39="NCC"</formula>
    </cfRule>
    <cfRule type="expression" dxfId="866" priority="842">
      <formula>$D39="NBC"</formula>
    </cfRule>
    <cfRule type="expression" dxfId="865" priority="843">
      <formula>$D39="NAC"</formula>
    </cfRule>
    <cfRule type="expression" dxfId="864" priority="844">
      <formula>$D39="SND"</formula>
    </cfRule>
    <cfRule type="expression" dxfId="863" priority="845">
      <formula>$D39="SNC"</formula>
    </cfRule>
    <cfRule type="expression" dxfId="862" priority="846">
      <formula>$D39="SNB"</formula>
    </cfRule>
    <cfRule type="expression" dxfId="861" priority="847">
      <formula>$D39="SNA"</formula>
    </cfRule>
  </conditionalFormatting>
  <conditionalFormatting sqref="G46:G50">
    <cfRule type="expression" dxfId="860" priority="822">
      <formula>$D46="OPN"</formula>
    </cfRule>
    <cfRule type="expression" dxfId="859" priority="823">
      <formula>$D46="RES"</formula>
    </cfRule>
    <cfRule type="expression" dxfId="858" priority="824">
      <formula>$D46="SMOD"</formula>
    </cfRule>
    <cfRule type="expression" dxfId="857" priority="825">
      <formula>$D46="CDMOD"</formula>
    </cfRule>
    <cfRule type="expression" dxfId="856" priority="826">
      <formula>$D46="ABMOD"</formula>
    </cfRule>
    <cfRule type="expression" dxfId="855" priority="827">
      <formula>$D46="NDC"</formula>
    </cfRule>
    <cfRule type="expression" dxfId="854" priority="828">
      <formula>$D46="NCC"</formula>
    </cfRule>
    <cfRule type="expression" dxfId="853" priority="829">
      <formula>$D46="NBC"</formula>
    </cfRule>
    <cfRule type="expression" dxfId="852" priority="830">
      <formula>$D46="NAC"</formula>
    </cfRule>
    <cfRule type="expression" dxfId="851" priority="831">
      <formula>$D46="SND"</formula>
    </cfRule>
    <cfRule type="expression" dxfId="850" priority="832">
      <formula>$D46="SNC"</formula>
    </cfRule>
    <cfRule type="expression" dxfId="849" priority="833">
      <formula>$D46="SNB"</formula>
    </cfRule>
    <cfRule type="expression" dxfId="848" priority="834">
      <formula>$D46="SNA"</formula>
    </cfRule>
  </conditionalFormatting>
  <conditionalFormatting sqref="G53:G57">
    <cfRule type="expression" dxfId="847" priority="809">
      <formula>$D53="OPN"</formula>
    </cfRule>
    <cfRule type="expression" dxfId="846" priority="810">
      <formula>$D53="RES"</formula>
    </cfRule>
    <cfRule type="expression" dxfId="845" priority="811">
      <formula>$D53="SMOD"</formula>
    </cfRule>
    <cfRule type="expression" dxfId="844" priority="812">
      <formula>$D53="CDMOD"</formula>
    </cfRule>
    <cfRule type="expression" dxfId="843" priority="813">
      <formula>$D53="ABMOD"</formula>
    </cfRule>
    <cfRule type="expression" dxfId="842" priority="814">
      <formula>$D53="NDC"</formula>
    </cfRule>
    <cfRule type="expression" dxfId="841" priority="815">
      <formula>$D53="NCC"</formula>
    </cfRule>
    <cfRule type="expression" dxfId="840" priority="816">
      <formula>$D53="NBC"</formula>
    </cfRule>
    <cfRule type="expression" dxfId="839" priority="817">
      <formula>$D53="NAC"</formula>
    </cfRule>
    <cfRule type="expression" dxfId="838" priority="818">
      <formula>$D53="SND"</formula>
    </cfRule>
    <cfRule type="expression" dxfId="837" priority="819">
      <formula>$D53="SNC"</formula>
    </cfRule>
    <cfRule type="expression" dxfId="836" priority="820">
      <formula>$D53="SNB"</formula>
    </cfRule>
    <cfRule type="expression" dxfId="835" priority="821">
      <formula>$D53="SNA"</formula>
    </cfRule>
  </conditionalFormatting>
  <conditionalFormatting sqref="G60:G64">
    <cfRule type="expression" dxfId="834" priority="796">
      <formula>$D60="OPN"</formula>
    </cfRule>
    <cfRule type="expression" dxfId="833" priority="797">
      <formula>$D60="RES"</formula>
    </cfRule>
    <cfRule type="expression" dxfId="832" priority="798">
      <formula>$D60="SMOD"</formula>
    </cfRule>
    <cfRule type="expression" dxfId="831" priority="799">
      <formula>$D60="CDMOD"</formula>
    </cfRule>
    <cfRule type="expression" dxfId="830" priority="800">
      <formula>$D60="ABMOD"</formula>
    </cfRule>
    <cfRule type="expression" dxfId="829" priority="801">
      <formula>$D60="NDC"</formula>
    </cfRule>
    <cfRule type="expression" dxfId="828" priority="802">
      <formula>$D60="NCC"</formula>
    </cfRule>
    <cfRule type="expression" dxfId="827" priority="803">
      <formula>$D60="NBC"</formula>
    </cfRule>
    <cfRule type="expression" dxfId="826" priority="804">
      <formula>$D60="NAC"</formula>
    </cfRule>
    <cfRule type="expression" dxfId="825" priority="805">
      <formula>$D60="SND"</formula>
    </cfRule>
    <cfRule type="expression" dxfId="824" priority="806">
      <formula>$D60="SNC"</formula>
    </cfRule>
    <cfRule type="expression" dxfId="823" priority="807">
      <formula>$D60="SNB"</formula>
    </cfRule>
    <cfRule type="expression" dxfId="822" priority="808">
      <formula>$D60="SNA"</formula>
    </cfRule>
  </conditionalFormatting>
  <conditionalFormatting sqref="G67:G71">
    <cfRule type="expression" dxfId="821" priority="783">
      <formula>$D67="OPN"</formula>
    </cfRule>
    <cfRule type="expression" dxfId="820" priority="784">
      <formula>$D67="RES"</formula>
    </cfRule>
    <cfRule type="expression" dxfId="819" priority="785">
      <formula>$D67="SMOD"</formula>
    </cfRule>
    <cfRule type="expression" dxfId="818" priority="786">
      <formula>$D67="CDMOD"</formula>
    </cfRule>
    <cfRule type="expression" dxfId="817" priority="787">
      <formula>$D67="ABMOD"</formula>
    </cfRule>
    <cfRule type="expression" dxfId="816" priority="788">
      <formula>$D67="NDC"</formula>
    </cfRule>
    <cfRule type="expression" dxfId="815" priority="789">
      <formula>$D67="NCC"</formula>
    </cfRule>
    <cfRule type="expression" dxfId="814" priority="790">
      <formula>$D67="NBC"</formula>
    </cfRule>
    <cfRule type="expression" dxfId="813" priority="791">
      <formula>$D67="NAC"</formula>
    </cfRule>
    <cfRule type="expression" dxfId="812" priority="792">
      <formula>$D67="SND"</formula>
    </cfRule>
    <cfRule type="expression" dxfId="811" priority="793">
      <formula>$D67="SNC"</formula>
    </cfRule>
    <cfRule type="expression" dxfId="810" priority="794">
      <formula>$D67="SNB"</formula>
    </cfRule>
    <cfRule type="expression" dxfId="809" priority="795">
      <formula>$D67="SNA"</formula>
    </cfRule>
  </conditionalFormatting>
  <conditionalFormatting sqref="G74:G78">
    <cfRule type="expression" dxfId="808" priority="770">
      <formula>$D74="OPN"</formula>
    </cfRule>
    <cfRule type="expression" dxfId="807" priority="771">
      <formula>$D74="RES"</formula>
    </cfRule>
    <cfRule type="expression" dxfId="806" priority="772">
      <formula>$D74="SMOD"</formula>
    </cfRule>
    <cfRule type="expression" dxfId="805" priority="773">
      <formula>$D74="CDMOD"</formula>
    </cfRule>
    <cfRule type="expression" dxfId="804" priority="774">
      <formula>$D74="ABMOD"</formula>
    </cfRule>
    <cfRule type="expression" dxfId="803" priority="775">
      <formula>$D74="NDC"</formula>
    </cfRule>
    <cfRule type="expression" dxfId="802" priority="776">
      <formula>$D74="NCC"</formula>
    </cfRule>
    <cfRule type="expression" dxfId="801" priority="777">
      <formula>$D74="NBC"</formula>
    </cfRule>
    <cfRule type="expression" dxfId="800" priority="778">
      <formula>$D74="NAC"</formula>
    </cfRule>
    <cfRule type="expression" dxfId="799" priority="779">
      <formula>$D74="SND"</formula>
    </cfRule>
    <cfRule type="expression" dxfId="798" priority="780">
      <formula>$D74="SNC"</formula>
    </cfRule>
    <cfRule type="expression" dxfId="797" priority="781">
      <formula>$D74="SNB"</formula>
    </cfRule>
    <cfRule type="expression" dxfId="796" priority="782">
      <formula>$D74="SNA"</formula>
    </cfRule>
  </conditionalFormatting>
  <conditionalFormatting sqref="G81:G85">
    <cfRule type="expression" dxfId="795" priority="757">
      <formula>$D81="OPN"</formula>
    </cfRule>
    <cfRule type="expression" dxfId="794" priority="758">
      <formula>$D81="RES"</formula>
    </cfRule>
    <cfRule type="expression" dxfId="793" priority="759">
      <formula>$D81="SMOD"</formula>
    </cfRule>
    <cfRule type="expression" dxfId="792" priority="760">
      <formula>$D81="CDMOD"</formula>
    </cfRule>
    <cfRule type="expression" dxfId="791" priority="761">
      <formula>$D81="ABMOD"</formula>
    </cfRule>
    <cfRule type="expression" dxfId="790" priority="762">
      <formula>$D81="NDC"</formula>
    </cfRule>
    <cfRule type="expression" dxfId="789" priority="763">
      <formula>$D81="NCC"</formula>
    </cfRule>
    <cfRule type="expression" dxfId="788" priority="764">
      <formula>$D81="NBC"</formula>
    </cfRule>
    <cfRule type="expression" dxfId="787" priority="765">
      <formula>$D81="NAC"</formula>
    </cfRule>
    <cfRule type="expression" dxfId="786" priority="766">
      <formula>$D81="SND"</formula>
    </cfRule>
    <cfRule type="expression" dxfId="785" priority="767">
      <formula>$D81="SNC"</formula>
    </cfRule>
    <cfRule type="expression" dxfId="784" priority="768">
      <formula>$D81="SNB"</formula>
    </cfRule>
    <cfRule type="expression" dxfId="783" priority="769">
      <formula>$D81="SNA"</formula>
    </cfRule>
  </conditionalFormatting>
  <conditionalFormatting sqref="G88:G91 G94">
    <cfRule type="expression" dxfId="782" priority="744">
      <formula>$D88="OPN"</formula>
    </cfRule>
    <cfRule type="expression" dxfId="781" priority="745">
      <formula>$D88="RES"</formula>
    </cfRule>
    <cfRule type="expression" dxfId="780" priority="746">
      <formula>$D88="SMOD"</formula>
    </cfRule>
    <cfRule type="expression" dxfId="779" priority="747">
      <formula>$D88="CDMOD"</formula>
    </cfRule>
    <cfRule type="expression" dxfId="778" priority="748">
      <formula>$D88="ABMOD"</formula>
    </cfRule>
    <cfRule type="expression" dxfId="777" priority="749">
      <formula>$D88="NDC"</formula>
    </cfRule>
    <cfRule type="expression" dxfId="776" priority="750">
      <formula>$D88="NCC"</formula>
    </cfRule>
    <cfRule type="expression" dxfId="775" priority="751">
      <formula>$D88="NBC"</formula>
    </cfRule>
    <cfRule type="expression" dxfId="774" priority="752">
      <formula>$D88="NAC"</formula>
    </cfRule>
    <cfRule type="expression" dxfId="773" priority="753">
      <formula>$D88="SND"</formula>
    </cfRule>
    <cfRule type="expression" dxfId="772" priority="754">
      <formula>$D88="SNC"</formula>
    </cfRule>
    <cfRule type="expression" dxfId="771" priority="755">
      <formula>$D88="SNB"</formula>
    </cfRule>
    <cfRule type="expression" dxfId="770" priority="756">
      <formula>$D88="SNA"</formula>
    </cfRule>
  </conditionalFormatting>
  <conditionalFormatting sqref="G97:G101">
    <cfRule type="expression" dxfId="769" priority="731">
      <formula>$D97="OPN"</formula>
    </cfRule>
    <cfRule type="expression" dxfId="768" priority="732">
      <formula>$D97="RES"</formula>
    </cfRule>
    <cfRule type="expression" dxfId="767" priority="733">
      <formula>$D97="SMOD"</formula>
    </cfRule>
    <cfRule type="expression" dxfId="766" priority="734">
      <formula>$D97="CDMOD"</formula>
    </cfRule>
    <cfRule type="expression" dxfId="765" priority="735">
      <formula>$D97="ABMOD"</formula>
    </cfRule>
    <cfRule type="expression" dxfId="764" priority="736">
      <formula>$D97="NDC"</formula>
    </cfRule>
    <cfRule type="expression" dxfId="763" priority="737">
      <formula>$D97="NCC"</formula>
    </cfRule>
    <cfRule type="expression" dxfId="762" priority="738">
      <formula>$D97="NBC"</formula>
    </cfRule>
    <cfRule type="expression" dxfId="761" priority="739">
      <formula>$D97="NAC"</formula>
    </cfRule>
    <cfRule type="expression" dxfId="760" priority="740">
      <formula>$D97="SND"</formula>
    </cfRule>
    <cfRule type="expression" dxfId="759" priority="741">
      <formula>$D97="SNC"</formula>
    </cfRule>
    <cfRule type="expression" dxfId="758" priority="742">
      <formula>$D97="SNB"</formula>
    </cfRule>
    <cfRule type="expression" dxfId="757" priority="743">
      <formula>$D97="SNA"</formula>
    </cfRule>
  </conditionalFormatting>
  <conditionalFormatting sqref="G104:G108">
    <cfRule type="expression" dxfId="756" priority="718">
      <formula>$D104="OPN"</formula>
    </cfRule>
    <cfRule type="expression" dxfId="755" priority="719">
      <formula>$D104="RES"</formula>
    </cfRule>
    <cfRule type="expression" dxfId="754" priority="720">
      <formula>$D104="SMOD"</formula>
    </cfRule>
    <cfRule type="expression" dxfId="753" priority="721">
      <formula>$D104="CDMOD"</formula>
    </cfRule>
    <cfRule type="expression" dxfId="752" priority="722">
      <formula>$D104="ABMOD"</formula>
    </cfRule>
    <cfRule type="expression" dxfId="751" priority="723">
      <formula>$D104="NDC"</formula>
    </cfRule>
    <cfRule type="expression" dxfId="750" priority="724">
      <formula>$D104="NCC"</formula>
    </cfRule>
    <cfRule type="expression" dxfId="749" priority="725">
      <formula>$D104="NBC"</formula>
    </cfRule>
    <cfRule type="expression" dxfId="748" priority="726">
      <formula>$D104="NAC"</formula>
    </cfRule>
    <cfRule type="expression" dxfId="747" priority="727">
      <formula>$D104="SND"</formula>
    </cfRule>
    <cfRule type="expression" dxfId="746" priority="728">
      <formula>$D104="SNC"</formula>
    </cfRule>
    <cfRule type="expression" dxfId="745" priority="729">
      <formula>$D104="SNB"</formula>
    </cfRule>
    <cfRule type="expression" dxfId="744" priority="730">
      <formula>$D104="SNA"</formula>
    </cfRule>
  </conditionalFormatting>
  <conditionalFormatting sqref="G111:G115">
    <cfRule type="expression" dxfId="743" priority="705">
      <formula>$D111="OPN"</formula>
    </cfRule>
    <cfRule type="expression" dxfId="742" priority="706">
      <formula>$D111="RES"</formula>
    </cfRule>
    <cfRule type="expression" dxfId="741" priority="707">
      <formula>$D111="SMOD"</formula>
    </cfRule>
    <cfRule type="expression" dxfId="740" priority="708">
      <formula>$D111="CDMOD"</formula>
    </cfRule>
    <cfRule type="expression" dxfId="739" priority="709">
      <formula>$D111="ABMOD"</formula>
    </cfRule>
    <cfRule type="expression" dxfId="738" priority="710">
      <formula>$D111="NDC"</formula>
    </cfRule>
    <cfRule type="expression" dxfId="737" priority="711">
      <formula>$D111="NCC"</formula>
    </cfRule>
    <cfRule type="expression" dxfId="736" priority="712">
      <formula>$D111="NBC"</formula>
    </cfRule>
    <cfRule type="expression" dxfId="735" priority="713">
      <formula>$D111="NAC"</formula>
    </cfRule>
    <cfRule type="expression" dxfId="734" priority="714">
      <formula>$D111="SND"</formula>
    </cfRule>
    <cfRule type="expression" dxfId="733" priority="715">
      <formula>$D111="SNC"</formula>
    </cfRule>
    <cfRule type="expression" dxfId="732" priority="716">
      <formula>$D111="SNB"</formula>
    </cfRule>
    <cfRule type="expression" dxfId="731" priority="717">
      <formula>$D111="SNA"</formula>
    </cfRule>
  </conditionalFormatting>
  <conditionalFormatting sqref="G118:G122">
    <cfRule type="expression" dxfId="730" priority="692">
      <formula>$D118="OPN"</formula>
    </cfRule>
    <cfRule type="expression" dxfId="729" priority="693">
      <formula>$D118="RES"</formula>
    </cfRule>
    <cfRule type="expression" dxfId="728" priority="694">
      <formula>$D118="SMOD"</formula>
    </cfRule>
    <cfRule type="expression" dxfId="727" priority="695">
      <formula>$D118="CDMOD"</formula>
    </cfRule>
    <cfRule type="expression" dxfId="726" priority="696">
      <formula>$D118="ABMOD"</formula>
    </cfRule>
    <cfRule type="expression" dxfId="725" priority="697">
      <formula>$D118="NDC"</formula>
    </cfRule>
    <cfRule type="expression" dxfId="724" priority="698">
      <formula>$D118="NCC"</formula>
    </cfRule>
    <cfRule type="expression" dxfId="723" priority="699">
      <formula>$D118="NBC"</formula>
    </cfRule>
    <cfRule type="expression" dxfId="722" priority="700">
      <formula>$D118="NAC"</formula>
    </cfRule>
    <cfRule type="expression" dxfId="721" priority="701">
      <formula>$D118="SND"</formula>
    </cfRule>
    <cfRule type="expression" dxfId="720" priority="702">
      <formula>$D118="SNC"</formula>
    </cfRule>
    <cfRule type="expression" dxfId="719" priority="703">
      <formula>$D118="SNB"</formula>
    </cfRule>
    <cfRule type="expression" dxfId="718" priority="704">
      <formula>$D118="SNA"</formula>
    </cfRule>
  </conditionalFormatting>
  <conditionalFormatting sqref="G24">
    <cfRule type="expression" dxfId="717" priority="679">
      <formula>$D24="OPN"</formula>
    </cfRule>
    <cfRule type="expression" dxfId="716" priority="680">
      <formula>$D24="RES"</formula>
    </cfRule>
    <cfRule type="expression" dxfId="715" priority="681">
      <formula>$D24="SMOD"</formula>
    </cfRule>
    <cfRule type="expression" dxfId="714" priority="682">
      <formula>$D24="CDMOD"</formula>
    </cfRule>
    <cfRule type="expression" dxfId="713" priority="683">
      <formula>$D24="ABMOD"</formula>
    </cfRule>
    <cfRule type="expression" dxfId="712" priority="684">
      <formula>$D24="NDC"</formula>
    </cfRule>
    <cfRule type="expression" dxfId="711" priority="685">
      <formula>$D24="NCC"</formula>
    </cfRule>
    <cfRule type="expression" dxfId="710" priority="686">
      <formula>$D24="NBC"</formula>
    </cfRule>
    <cfRule type="expression" dxfId="709" priority="687">
      <formula>$D24="NAC"</formula>
    </cfRule>
    <cfRule type="expression" dxfId="708" priority="688">
      <formula>$D24="SND"</formula>
    </cfRule>
    <cfRule type="expression" dxfId="707" priority="689">
      <formula>$D24="SNC"</formula>
    </cfRule>
    <cfRule type="expression" dxfId="706" priority="690">
      <formula>$D24="SNB"</formula>
    </cfRule>
    <cfRule type="expression" dxfId="705" priority="691">
      <formula>$D24="SNA"</formula>
    </cfRule>
  </conditionalFormatting>
  <conditionalFormatting sqref="B24:D24 F24 J24:P24">
    <cfRule type="expression" dxfId="704" priority="666">
      <formula>$D24="OPN"</formula>
    </cfRule>
    <cfRule type="expression" dxfId="703" priority="667">
      <formula>$D24="RES"</formula>
    </cfRule>
    <cfRule type="expression" dxfId="702" priority="668">
      <formula>$D24="SMOD"</formula>
    </cfRule>
    <cfRule type="expression" dxfId="701" priority="669">
      <formula>$D24="CDMOD"</formula>
    </cfRule>
    <cfRule type="expression" dxfId="700" priority="670">
      <formula>$D24="ABMOD"</formula>
    </cfRule>
    <cfRule type="expression" dxfId="699" priority="671">
      <formula>$D24="NDC"</formula>
    </cfRule>
    <cfRule type="expression" dxfId="698" priority="672">
      <formula>$D24="NCC"</formula>
    </cfRule>
    <cfRule type="expression" dxfId="697" priority="673">
      <formula>$D24="NBC"</formula>
    </cfRule>
    <cfRule type="expression" dxfId="696" priority="674">
      <formula>$D24="NAC"</formula>
    </cfRule>
    <cfRule type="expression" dxfId="695" priority="675">
      <formula>$D24="SND"</formula>
    </cfRule>
    <cfRule type="expression" dxfId="694" priority="676">
      <formula>$D24="SNC"</formula>
    </cfRule>
    <cfRule type="expression" dxfId="693" priority="677">
      <formula>$D24="SNB"</formula>
    </cfRule>
    <cfRule type="expression" dxfId="692" priority="678">
      <formula>$D24="SNA"</formula>
    </cfRule>
  </conditionalFormatting>
  <conditionalFormatting sqref="H32:I36">
    <cfRule type="expression" dxfId="691" priority="653">
      <formula>$D32="OPN"</formula>
    </cfRule>
    <cfRule type="expression" dxfId="690" priority="654">
      <formula>$D32="RES"</formula>
    </cfRule>
    <cfRule type="expression" dxfId="689" priority="655">
      <formula>$D32="SMOD"</formula>
    </cfRule>
    <cfRule type="expression" dxfId="688" priority="656">
      <formula>$D32="CDMOD"</formula>
    </cfRule>
    <cfRule type="expression" dxfId="687" priority="657">
      <formula>$D32="ABMOD"</formula>
    </cfRule>
    <cfRule type="expression" dxfId="686" priority="658">
      <formula>$D32="NDC"</formula>
    </cfRule>
    <cfRule type="expression" dxfId="685" priority="659">
      <formula>$D32="NCC"</formula>
    </cfRule>
    <cfRule type="expression" dxfId="684" priority="660">
      <formula>$D32="NBC"</formula>
    </cfRule>
    <cfRule type="expression" dxfId="683" priority="661">
      <formula>$D32="NAC"</formula>
    </cfRule>
    <cfRule type="expression" dxfId="682" priority="662">
      <formula>$D32="SND"</formula>
    </cfRule>
    <cfRule type="expression" dxfId="681" priority="663">
      <formula>$D32="SNC"</formula>
    </cfRule>
    <cfRule type="expression" dxfId="680" priority="664">
      <formula>$D32="SNB"</formula>
    </cfRule>
    <cfRule type="expression" dxfId="679" priority="665">
      <formula>$D32="SNA"</formula>
    </cfRule>
  </conditionalFormatting>
  <conditionalFormatting sqref="H111:H115">
    <cfRule type="expression" dxfId="678" priority="510">
      <formula>$D111="OPN"</formula>
    </cfRule>
    <cfRule type="expression" dxfId="677" priority="511">
      <formula>$D111="RES"</formula>
    </cfRule>
    <cfRule type="expression" dxfId="676" priority="512">
      <formula>$D111="SMOD"</formula>
    </cfRule>
    <cfRule type="expression" dxfId="675" priority="513">
      <formula>$D111="CDMOD"</formula>
    </cfRule>
    <cfRule type="expression" dxfId="674" priority="514">
      <formula>$D111="ABMOD"</formula>
    </cfRule>
    <cfRule type="expression" dxfId="673" priority="515">
      <formula>$D111="NDC"</formula>
    </cfRule>
    <cfRule type="expression" dxfId="672" priority="516">
      <formula>$D111="NCC"</formula>
    </cfRule>
    <cfRule type="expression" dxfId="671" priority="517">
      <formula>$D111="NBC"</formula>
    </cfRule>
    <cfRule type="expression" dxfId="670" priority="518">
      <formula>$D111="NAC"</formula>
    </cfRule>
    <cfRule type="expression" dxfId="669" priority="519">
      <formula>$D111="SND"</formula>
    </cfRule>
    <cfRule type="expression" dxfId="668" priority="520">
      <formula>$D111="SNC"</formula>
    </cfRule>
    <cfRule type="expression" dxfId="667" priority="521">
      <formula>$D111="SNB"</formula>
    </cfRule>
    <cfRule type="expression" dxfId="666" priority="522">
      <formula>$D111="SNA"</formula>
    </cfRule>
  </conditionalFormatting>
  <conditionalFormatting sqref="H118:H122">
    <cfRule type="expression" dxfId="665" priority="497">
      <formula>$D118="OPN"</formula>
    </cfRule>
    <cfRule type="expression" dxfId="664" priority="498">
      <formula>$D118="RES"</formula>
    </cfRule>
    <cfRule type="expression" dxfId="663" priority="499">
      <formula>$D118="SMOD"</formula>
    </cfRule>
    <cfRule type="expression" dxfId="662" priority="500">
      <formula>$D118="CDMOD"</formula>
    </cfRule>
    <cfRule type="expression" dxfId="661" priority="501">
      <formula>$D118="ABMOD"</formula>
    </cfRule>
    <cfRule type="expression" dxfId="660" priority="502">
      <formula>$D118="NDC"</formula>
    </cfRule>
    <cfRule type="expression" dxfId="659" priority="503">
      <formula>$D118="NCC"</formula>
    </cfRule>
    <cfRule type="expression" dxfId="658" priority="504">
      <formula>$D118="NBC"</formula>
    </cfRule>
    <cfRule type="expression" dxfId="657" priority="505">
      <formula>$D118="NAC"</formula>
    </cfRule>
    <cfRule type="expression" dxfId="656" priority="506">
      <formula>$D118="SND"</formula>
    </cfRule>
    <cfRule type="expression" dxfId="655" priority="507">
      <formula>$D118="SNC"</formula>
    </cfRule>
    <cfRule type="expression" dxfId="654" priority="508">
      <formula>$D118="SNB"</formula>
    </cfRule>
    <cfRule type="expression" dxfId="653" priority="509">
      <formula>$D118="SNA"</formula>
    </cfRule>
  </conditionalFormatting>
  <conditionalFormatting sqref="B21:D21 F21:G21 J21:P21">
    <cfRule type="expression" dxfId="652" priority="484">
      <formula>$D21="OPN"</formula>
    </cfRule>
    <cfRule type="expression" dxfId="651" priority="485">
      <formula>$D21="RES"</formula>
    </cfRule>
    <cfRule type="expression" dxfId="650" priority="486">
      <formula>$D21="SMOD"</formula>
    </cfRule>
    <cfRule type="expression" dxfId="649" priority="487">
      <formula>$D21="CDMOD"</formula>
    </cfRule>
    <cfRule type="expression" dxfId="648" priority="488">
      <formula>$D21="ABMOD"</formula>
    </cfRule>
    <cfRule type="expression" dxfId="647" priority="489">
      <formula>$D21="NDC"</formula>
    </cfRule>
    <cfRule type="expression" dxfId="646" priority="490">
      <formula>$D21="NCC"</formula>
    </cfRule>
    <cfRule type="expression" dxfId="645" priority="491">
      <formula>$D21="NBC"</formula>
    </cfRule>
    <cfRule type="expression" dxfId="644" priority="492">
      <formula>$D21="NAC"</formula>
    </cfRule>
    <cfRule type="expression" dxfId="643" priority="493">
      <formula>$D21="SND"</formula>
    </cfRule>
    <cfRule type="expression" dxfId="642" priority="494">
      <formula>$D21="SNC"</formula>
    </cfRule>
    <cfRule type="expression" dxfId="641" priority="495">
      <formula>$D21="SNB"</formula>
    </cfRule>
    <cfRule type="expression" dxfId="640" priority="496">
      <formula>$D21="SNA"</formula>
    </cfRule>
  </conditionalFormatting>
  <conditionalFormatting sqref="G9">
    <cfRule type="expression" dxfId="639" priority="471">
      <formula>$D9="OPN"</formula>
    </cfRule>
    <cfRule type="expression" dxfId="638" priority="472">
      <formula>$D9="RES"</formula>
    </cfRule>
    <cfRule type="expression" dxfId="637" priority="473">
      <formula>$D9="SMOD"</formula>
    </cfRule>
    <cfRule type="expression" dxfId="636" priority="474">
      <formula>$D9="CDMOD"</formula>
    </cfRule>
    <cfRule type="expression" dxfId="635" priority="475">
      <formula>$D9="ABMOD"</formula>
    </cfRule>
    <cfRule type="expression" dxfId="634" priority="476">
      <formula>$D9="NDC"</formula>
    </cfRule>
    <cfRule type="expression" dxfId="633" priority="477">
      <formula>$D9="NCC"</formula>
    </cfRule>
    <cfRule type="expression" dxfId="632" priority="478">
      <formula>$D9="NBC"</formula>
    </cfRule>
    <cfRule type="expression" dxfId="631" priority="479">
      <formula>$D9="NAC"</formula>
    </cfRule>
    <cfRule type="expression" dxfId="630" priority="480">
      <formula>$D9="SND"</formula>
    </cfRule>
    <cfRule type="expression" dxfId="629" priority="481">
      <formula>$D9="SNC"</formula>
    </cfRule>
    <cfRule type="expression" dxfId="628" priority="482">
      <formula>$D9="SNB"</formula>
    </cfRule>
    <cfRule type="expression" dxfId="627" priority="483">
      <formula>$D9="SNA"</formula>
    </cfRule>
  </conditionalFormatting>
  <conditionalFormatting sqref="B9:D9 F9 J9:P9">
    <cfRule type="expression" dxfId="626" priority="458">
      <formula>$D9="OPN"</formula>
    </cfRule>
    <cfRule type="expression" dxfId="625" priority="459">
      <formula>$D9="RES"</formula>
    </cfRule>
    <cfRule type="expression" dxfId="624" priority="460">
      <formula>$D9="SMOD"</formula>
    </cfRule>
    <cfRule type="expression" dxfId="623" priority="461">
      <formula>$D9="CDMOD"</formula>
    </cfRule>
    <cfRule type="expression" dxfId="622" priority="462">
      <formula>$D9="ABMOD"</formula>
    </cfRule>
    <cfRule type="expression" dxfId="621" priority="463">
      <formula>$D9="NDC"</formula>
    </cfRule>
    <cfRule type="expression" dxfId="620" priority="464">
      <formula>$D9="NCC"</formula>
    </cfRule>
    <cfRule type="expression" dxfId="619" priority="465">
      <formula>$D9="NBC"</formula>
    </cfRule>
    <cfRule type="expression" dxfId="618" priority="466">
      <formula>$D9="NAC"</formula>
    </cfRule>
    <cfRule type="expression" dxfId="617" priority="467">
      <formula>$D9="SND"</formula>
    </cfRule>
    <cfRule type="expression" dxfId="616" priority="468">
      <formula>$D9="SNC"</formula>
    </cfRule>
    <cfRule type="expression" dxfId="615" priority="469">
      <formula>$D9="SNB"</formula>
    </cfRule>
    <cfRule type="expression" dxfId="614" priority="470">
      <formula>$D9="SNA"</formula>
    </cfRule>
  </conditionalFormatting>
  <conditionalFormatting sqref="H39:H43">
    <cfRule type="expression" dxfId="613" priority="445">
      <formula>$D39="OPN"</formula>
    </cfRule>
    <cfRule type="expression" dxfId="612" priority="446">
      <formula>$D39="RES"</formula>
    </cfRule>
    <cfRule type="expression" dxfId="611" priority="447">
      <formula>$D39="SMOD"</formula>
    </cfRule>
    <cfRule type="expression" dxfId="610" priority="448">
      <formula>$D39="CDMOD"</formula>
    </cfRule>
    <cfRule type="expression" dxfId="609" priority="449">
      <formula>$D39="ABMOD"</formula>
    </cfRule>
    <cfRule type="expression" dxfId="608" priority="450">
      <formula>$D39="NDC"</formula>
    </cfRule>
    <cfRule type="expression" dxfId="607" priority="451">
      <formula>$D39="NCC"</formula>
    </cfRule>
    <cfRule type="expression" dxfId="606" priority="452">
      <formula>$D39="NBC"</formula>
    </cfRule>
    <cfRule type="expression" dxfId="605" priority="453">
      <formula>$D39="NAC"</formula>
    </cfRule>
    <cfRule type="expression" dxfId="604" priority="454">
      <formula>$D39="SND"</formula>
    </cfRule>
    <cfRule type="expression" dxfId="603" priority="455">
      <formula>$D39="SNC"</formula>
    </cfRule>
    <cfRule type="expression" dxfId="602" priority="456">
      <formula>$D39="SNB"</formula>
    </cfRule>
    <cfRule type="expression" dxfId="601" priority="457">
      <formula>$D39="SNA"</formula>
    </cfRule>
  </conditionalFormatting>
  <conditionalFormatting sqref="H46:H50">
    <cfRule type="expression" dxfId="600" priority="432">
      <formula>$D46="OPN"</formula>
    </cfRule>
    <cfRule type="expression" dxfId="599" priority="433">
      <formula>$D46="RES"</formula>
    </cfRule>
    <cfRule type="expression" dxfId="598" priority="434">
      <formula>$D46="SMOD"</formula>
    </cfRule>
    <cfRule type="expression" dxfId="597" priority="435">
      <formula>$D46="CDMOD"</formula>
    </cfRule>
    <cfRule type="expression" dxfId="596" priority="436">
      <formula>$D46="ABMOD"</formula>
    </cfRule>
    <cfRule type="expression" dxfId="595" priority="437">
      <formula>$D46="NDC"</formula>
    </cfRule>
    <cfRule type="expression" dxfId="594" priority="438">
      <formula>$D46="NCC"</formula>
    </cfRule>
    <cfRule type="expression" dxfId="593" priority="439">
      <formula>$D46="NBC"</formula>
    </cfRule>
    <cfRule type="expression" dxfId="592" priority="440">
      <formula>$D46="NAC"</formula>
    </cfRule>
    <cfRule type="expression" dxfId="591" priority="441">
      <formula>$D46="SND"</formula>
    </cfRule>
    <cfRule type="expression" dxfId="590" priority="442">
      <formula>$D46="SNC"</formula>
    </cfRule>
    <cfRule type="expression" dxfId="589" priority="443">
      <formula>$D46="SNB"</formula>
    </cfRule>
    <cfRule type="expression" dxfId="588" priority="444">
      <formula>$D46="SNA"</formula>
    </cfRule>
  </conditionalFormatting>
  <conditionalFormatting sqref="H53:H57">
    <cfRule type="expression" dxfId="587" priority="419">
      <formula>$D53="OPN"</formula>
    </cfRule>
    <cfRule type="expression" dxfId="586" priority="420">
      <formula>$D53="RES"</formula>
    </cfRule>
    <cfRule type="expression" dxfId="585" priority="421">
      <formula>$D53="SMOD"</formula>
    </cfRule>
    <cfRule type="expression" dxfId="584" priority="422">
      <formula>$D53="CDMOD"</formula>
    </cfRule>
    <cfRule type="expression" dxfId="583" priority="423">
      <formula>$D53="ABMOD"</formula>
    </cfRule>
    <cfRule type="expression" dxfId="582" priority="424">
      <formula>$D53="NDC"</formula>
    </cfRule>
    <cfRule type="expression" dxfId="581" priority="425">
      <formula>$D53="NCC"</formula>
    </cfRule>
    <cfRule type="expression" dxfId="580" priority="426">
      <formula>$D53="NBC"</formula>
    </cfRule>
    <cfRule type="expression" dxfId="579" priority="427">
      <formula>$D53="NAC"</formula>
    </cfRule>
    <cfRule type="expression" dxfId="578" priority="428">
      <formula>$D53="SND"</formula>
    </cfRule>
    <cfRule type="expression" dxfId="577" priority="429">
      <formula>$D53="SNC"</formula>
    </cfRule>
    <cfRule type="expression" dxfId="576" priority="430">
      <formula>$D53="SNB"</formula>
    </cfRule>
    <cfRule type="expression" dxfId="575" priority="431">
      <formula>$D53="SNA"</formula>
    </cfRule>
  </conditionalFormatting>
  <conditionalFormatting sqref="H60:H64">
    <cfRule type="expression" dxfId="574" priority="406">
      <formula>$D60="OPN"</formula>
    </cfRule>
    <cfRule type="expression" dxfId="573" priority="407">
      <formula>$D60="RES"</formula>
    </cfRule>
    <cfRule type="expression" dxfId="572" priority="408">
      <formula>$D60="SMOD"</formula>
    </cfRule>
    <cfRule type="expression" dxfId="571" priority="409">
      <formula>$D60="CDMOD"</formula>
    </cfRule>
    <cfRule type="expression" dxfId="570" priority="410">
      <formula>$D60="ABMOD"</formula>
    </cfRule>
    <cfRule type="expression" dxfId="569" priority="411">
      <formula>$D60="NDC"</formula>
    </cfRule>
    <cfRule type="expression" dxfId="568" priority="412">
      <formula>$D60="NCC"</formula>
    </cfRule>
    <cfRule type="expression" dxfId="567" priority="413">
      <formula>$D60="NBC"</formula>
    </cfRule>
    <cfRule type="expression" dxfId="566" priority="414">
      <formula>$D60="NAC"</formula>
    </cfRule>
    <cfRule type="expression" dxfId="565" priority="415">
      <formula>$D60="SND"</formula>
    </cfRule>
    <cfRule type="expression" dxfId="564" priority="416">
      <formula>$D60="SNC"</formula>
    </cfRule>
    <cfRule type="expression" dxfId="563" priority="417">
      <formula>$D60="SNB"</formula>
    </cfRule>
    <cfRule type="expression" dxfId="562" priority="418">
      <formula>$D60="SNA"</formula>
    </cfRule>
  </conditionalFormatting>
  <conditionalFormatting sqref="H67:H71">
    <cfRule type="expression" dxfId="561" priority="393">
      <formula>$D67="OPN"</formula>
    </cfRule>
    <cfRule type="expression" dxfId="560" priority="394">
      <formula>$D67="RES"</formula>
    </cfRule>
    <cfRule type="expression" dxfId="559" priority="395">
      <formula>$D67="SMOD"</formula>
    </cfRule>
    <cfRule type="expression" dxfId="558" priority="396">
      <formula>$D67="CDMOD"</formula>
    </cfRule>
    <cfRule type="expression" dxfId="557" priority="397">
      <formula>$D67="ABMOD"</formula>
    </cfRule>
    <cfRule type="expression" dxfId="556" priority="398">
      <formula>$D67="NDC"</formula>
    </cfRule>
    <cfRule type="expression" dxfId="555" priority="399">
      <formula>$D67="NCC"</formula>
    </cfRule>
    <cfRule type="expression" dxfId="554" priority="400">
      <formula>$D67="NBC"</formula>
    </cfRule>
    <cfRule type="expression" dxfId="553" priority="401">
      <formula>$D67="NAC"</formula>
    </cfRule>
    <cfRule type="expression" dxfId="552" priority="402">
      <formula>$D67="SND"</formula>
    </cfRule>
    <cfRule type="expression" dxfId="551" priority="403">
      <formula>$D67="SNC"</formula>
    </cfRule>
    <cfRule type="expression" dxfId="550" priority="404">
      <formula>$D67="SNB"</formula>
    </cfRule>
    <cfRule type="expression" dxfId="549" priority="405">
      <formula>$D67="SNA"</formula>
    </cfRule>
  </conditionalFormatting>
  <conditionalFormatting sqref="H74:H78">
    <cfRule type="expression" dxfId="548" priority="380">
      <formula>$D74="OPN"</formula>
    </cfRule>
    <cfRule type="expression" dxfId="547" priority="381">
      <formula>$D74="RES"</formula>
    </cfRule>
    <cfRule type="expression" dxfId="546" priority="382">
      <formula>$D74="SMOD"</formula>
    </cfRule>
    <cfRule type="expression" dxfId="545" priority="383">
      <formula>$D74="CDMOD"</formula>
    </cfRule>
    <cfRule type="expression" dxfId="544" priority="384">
      <formula>$D74="ABMOD"</formula>
    </cfRule>
    <cfRule type="expression" dxfId="543" priority="385">
      <formula>$D74="NDC"</formula>
    </cfRule>
    <cfRule type="expression" dxfId="542" priority="386">
      <formula>$D74="NCC"</formula>
    </cfRule>
    <cfRule type="expression" dxfId="541" priority="387">
      <formula>$D74="NBC"</formula>
    </cfRule>
    <cfRule type="expression" dxfId="540" priority="388">
      <formula>$D74="NAC"</formula>
    </cfRule>
    <cfRule type="expression" dxfId="539" priority="389">
      <formula>$D74="SND"</formula>
    </cfRule>
    <cfRule type="expression" dxfId="538" priority="390">
      <formula>$D74="SNC"</formula>
    </cfRule>
    <cfRule type="expression" dxfId="537" priority="391">
      <formula>$D74="SNB"</formula>
    </cfRule>
    <cfRule type="expression" dxfId="536" priority="392">
      <formula>$D74="SNA"</formula>
    </cfRule>
  </conditionalFormatting>
  <conditionalFormatting sqref="H81:H85">
    <cfRule type="expression" dxfId="535" priority="367">
      <formula>$D81="OPN"</formula>
    </cfRule>
    <cfRule type="expression" dxfId="534" priority="368">
      <formula>$D81="RES"</formula>
    </cfRule>
    <cfRule type="expression" dxfId="533" priority="369">
      <formula>$D81="SMOD"</formula>
    </cfRule>
    <cfRule type="expression" dxfId="532" priority="370">
      <formula>$D81="CDMOD"</formula>
    </cfRule>
    <cfRule type="expression" dxfId="531" priority="371">
      <formula>$D81="ABMOD"</formula>
    </cfRule>
    <cfRule type="expression" dxfId="530" priority="372">
      <formula>$D81="NDC"</formula>
    </cfRule>
    <cfRule type="expression" dxfId="529" priority="373">
      <formula>$D81="NCC"</formula>
    </cfRule>
    <cfRule type="expression" dxfId="528" priority="374">
      <formula>$D81="NBC"</formula>
    </cfRule>
    <cfRule type="expression" dxfId="527" priority="375">
      <formula>$D81="NAC"</formula>
    </cfRule>
    <cfRule type="expression" dxfId="526" priority="376">
      <formula>$D81="SND"</formula>
    </cfRule>
    <cfRule type="expression" dxfId="525" priority="377">
      <formula>$D81="SNC"</formula>
    </cfRule>
    <cfRule type="expression" dxfId="524" priority="378">
      <formula>$D81="SNB"</formula>
    </cfRule>
    <cfRule type="expression" dxfId="523" priority="379">
      <formula>$D81="SNA"</formula>
    </cfRule>
  </conditionalFormatting>
  <conditionalFormatting sqref="H88:H91 H94">
    <cfRule type="expression" dxfId="522" priority="354">
      <formula>$D88="OPN"</formula>
    </cfRule>
    <cfRule type="expression" dxfId="521" priority="355">
      <formula>$D88="RES"</formula>
    </cfRule>
    <cfRule type="expression" dxfId="520" priority="356">
      <formula>$D88="SMOD"</formula>
    </cfRule>
    <cfRule type="expression" dxfId="519" priority="357">
      <formula>$D88="CDMOD"</formula>
    </cfRule>
    <cfRule type="expression" dxfId="518" priority="358">
      <formula>$D88="ABMOD"</formula>
    </cfRule>
    <cfRule type="expression" dxfId="517" priority="359">
      <formula>$D88="NDC"</formula>
    </cfRule>
    <cfRule type="expression" dxfId="516" priority="360">
      <formula>$D88="NCC"</formula>
    </cfRule>
    <cfRule type="expression" dxfId="515" priority="361">
      <formula>$D88="NBC"</formula>
    </cfRule>
    <cfRule type="expression" dxfId="514" priority="362">
      <formula>$D88="NAC"</formula>
    </cfRule>
    <cfRule type="expression" dxfId="513" priority="363">
      <formula>$D88="SND"</formula>
    </cfRule>
    <cfRule type="expression" dxfId="512" priority="364">
      <formula>$D88="SNC"</formula>
    </cfRule>
    <cfRule type="expression" dxfId="511" priority="365">
      <formula>$D88="SNB"</formula>
    </cfRule>
    <cfRule type="expression" dxfId="510" priority="366">
      <formula>$D88="SNA"</formula>
    </cfRule>
  </conditionalFormatting>
  <conditionalFormatting sqref="H97:H101">
    <cfRule type="expression" dxfId="509" priority="341">
      <formula>$D97="OPN"</formula>
    </cfRule>
    <cfRule type="expression" dxfId="508" priority="342">
      <formula>$D97="RES"</formula>
    </cfRule>
    <cfRule type="expression" dxfId="507" priority="343">
      <formula>$D97="SMOD"</formula>
    </cfRule>
    <cfRule type="expression" dxfId="506" priority="344">
      <formula>$D97="CDMOD"</formula>
    </cfRule>
    <cfRule type="expression" dxfId="505" priority="345">
      <formula>$D97="ABMOD"</formula>
    </cfRule>
    <cfRule type="expression" dxfId="504" priority="346">
      <formula>$D97="NDC"</formula>
    </cfRule>
    <cfRule type="expression" dxfId="503" priority="347">
      <formula>$D97="NCC"</formula>
    </cfRule>
    <cfRule type="expression" dxfId="502" priority="348">
      <formula>$D97="NBC"</formula>
    </cfRule>
    <cfRule type="expression" dxfId="501" priority="349">
      <formula>$D97="NAC"</formula>
    </cfRule>
    <cfRule type="expression" dxfId="500" priority="350">
      <formula>$D97="SND"</formula>
    </cfRule>
    <cfRule type="expression" dxfId="499" priority="351">
      <formula>$D97="SNC"</formula>
    </cfRule>
    <cfRule type="expression" dxfId="498" priority="352">
      <formula>$D97="SNB"</formula>
    </cfRule>
    <cfRule type="expression" dxfId="497" priority="353">
      <formula>$D97="SNA"</formula>
    </cfRule>
  </conditionalFormatting>
  <conditionalFormatting sqref="H104:H108">
    <cfRule type="expression" dxfId="496" priority="328">
      <formula>$D104="OPN"</formula>
    </cfRule>
    <cfRule type="expression" dxfId="495" priority="329">
      <formula>$D104="RES"</formula>
    </cfRule>
    <cfRule type="expression" dxfId="494" priority="330">
      <formula>$D104="SMOD"</formula>
    </cfRule>
    <cfRule type="expression" dxfId="493" priority="331">
      <formula>$D104="CDMOD"</formula>
    </cfRule>
    <cfRule type="expression" dxfId="492" priority="332">
      <formula>$D104="ABMOD"</formula>
    </cfRule>
    <cfRule type="expression" dxfId="491" priority="333">
      <formula>$D104="NDC"</formula>
    </cfRule>
    <cfRule type="expression" dxfId="490" priority="334">
      <formula>$D104="NCC"</formula>
    </cfRule>
    <cfRule type="expression" dxfId="489" priority="335">
      <formula>$D104="NBC"</formula>
    </cfRule>
    <cfRule type="expression" dxfId="488" priority="336">
      <formula>$D104="NAC"</formula>
    </cfRule>
    <cfRule type="expression" dxfId="487" priority="337">
      <formula>$D104="SND"</formula>
    </cfRule>
    <cfRule type="expression" dxfId="486" priority="338">
      <formula>$D104="SNC"</formula>
    </cfRule>
    <cfRule type="expression" dxfId="485" priority="339">
      <formula>$D104="SNB"</formula>
    </cfRule>
    <cfRule type="expression" dxfId="484" priority="340">
      <formula>$D104="SNA"</formula>
    </cfRule>
  </conditionalFormatting>
  <conditionalFormatting sqref="G12:I12">
    <cfRule type="expression" dxfId="483" priority="315">
      <formula>$D12="OPN"</formula>
    </cfRule>
    <cfRule type="expression" dxfId="482" priority="316">
      <formula>$D12="RES"</formula>
    </cfRule>
    <cfRule type="expression" dxfId="481" priority="317">
      <formula>$D12="SMOD"</formula>
    </cfRule>
    <cfRule type="expression" dxfId="480" priority="318">
      <formula>$D12="CDMOD"</formula>
    </cfRule>
    <cfRule type="expression" dxfId="479" priority="319">
      <formula>$D12="ABMOD"</formula>
    </cfRule>
    <cfRule type="expression" dxfId="478" priority="320">
      <formula>$D12="NDC"</formula>
    </cfRule>
    <cfRule type="expression" dxfId="477" priority="321">
      <formula>$D12="NCC"</formula>
    </cfRule>
    <cfRule type="expression" dxfId="476" priority="322">
      <formula>$D12="NBC"</formula>
    </cfRule>
    <cfRule type="expression" dxfId="475" priority="323">
      <formula>$D12="NAC"</formula>
    </cfRule>
    <cfRule type="expression" dxfId="474" priority="324">
      <formula>$D12="SND"</formula>
    </cfRule>
    <cfRule type="expression" dxfId="473" priority="325">
      <formula>$D12="SNC"</formula>
    </cfRule>
    <cfRule type="expression" dxfId="472" priority="326">
      <formula>$D12="SNB"</formula>
    </cfRule>
    <cfRule type="expression" dxfId="471" priority="327">
      <formula>$D12="SNA"</formula>
    </cfRule>
  </conditionalFormatting>
  <conditionalFormatting sqref="F12 B12:D12 J12:P12">
    <cfRule type="expression" dxfId="470" priority="302">
      <formula>$D12="OPN"</formula>
    </cfRule>
    <cfRule type="expression" dxfId="469" priority="303">
      <formula>$D12="RES"</formula>
    </cfRule>
    <cfRule type="expression" dxfId="468" priority="304">
      <formula>$D12="SMOD"</formula>
    </cfRule>
    <cfRule type="expression" dxfId="467" priority="305">
      <formula>$D12="CDMOD"</formula>
    </cfRule>
    <cfRule type="expression" dxfId="466" priority="306">
      <formula>$D12="ABMOD"</formula>
    </cfRule>
    <cfRule type="expression" dxfId="465" priority="307">
      <formula>$D12="NDC"</formula>
    </cfRule>
    <cfRule type="expression" dxfId="464" priority="308">
      <formula>$D12="NCC"</formula>
    </cfRule>
    <cfRule type="expression" dxfId="463" priority="309">
      <formula>$D12="NBC"</formula>
    </cfRule>
    <cfRule type="expression" dxfId="462" priority="310">
      <formula>$D12="NAC"</formula>
    </cfRule>
    <cfRule type="expression" dxfId="461" priority="311">
      <formula>$D12="SND"</formula>
    </cfRule>
    <cfRule type="expression" dxfId="460" priority="312">
      <formula>$D12="SNC"</formula>
    </cfRule>
    <cfRule type="expression" dxfId="459" priority="313">
      <formula>$D12="SNB"</formula>
    </cfRule>
    <cfRule type="expression" dxfId="458" priority="314">
      <formula>$D12="SNA"</formula>
    </cfRule>
  </conditionalFormatting>
  <conditionalFormatting sqref="G19:I19">
    <cfRule type="expression" dxfId="457" priority="289">
      <formula>$D19="OPN"</formula>
    </cfRule>
    <cfRule type="expression" dxfId="456" priority="290">
      <formula>$D19="RES"</formula>
    </cfRule>
    <cfRule type="expression" dxfId="455" priority="291">
      <formula>$D19="SMOD"</formula>
    </cfRule>
    <cfRule type="expression" dxfId="454" priority="292">
      <formula>$D19="CDMOD"</formula>
    </cfRule>
    <cfRule type="expression" dxfId="453" priority="293">
      <formula>$D19="ABMOD"</formula>
    </cfRule>
    <cfRule type="expression" dxfId="452" priority="294">
      <formula>$D19="NDC"</formula>
    </cfRule>
    <cfRule type="expression" dxfId="451" priority="295">
      <formula>$D19="NCC"</formula>
    </cfRule>
    <cfRule type="expression" dxfId="450" priority="296">
      <formula>$D19="NBC"</formula>
    </cfRule>
    <cfRule type="expression" dxfId="449" priority="297">
      <formula>$D19="NAC"</formula>
    </cfRule>
    <cfRule type="expression" dxfId="448" priority="298">
      <formula>$D19="SND"</formula>
    </cfRule>
    <cfRule type="expression" dxfId="447" priority="299">
      <formula>$D19="SNC"</formula>
    </cfRule>
    <cfRule type="expression" dxfId="446" priority="300">
      <formula>$D19="SNB"</formula>
    </cfRule>
    <cfRule type="expression" dxfId="445" priority="301">
      <formula>$D19="SNA"</formula>
    </cfRule>
  </conditionalFormatting>
  <conditionalFormatting sqref="B19:D19 F19 J19:P19">
    <cfRule type="expression" dxfId="444" priority="276">
      <formula>$D19="OPN"</formula>
    </cfRule>
    <cfRule type="expression" dxfId="443" priority="277">
      <formula>$D19="RES"</formula>
    </cfRule>
    <cfRule type="expression" dxfId="442" priority="278">
      <formula>$D19="SMOD"</formula>
    </cfRule>
    <cfRule type="expression" dxfId="441" priority="279">
      <formula>$D19="CDMOD"</formula>
    </cfRule>
    <cfRule type="expression" dxfId="440" priority="280">
      <formula>$D19="ABMOD"</formula>
    </cfRule>
    <cfRule type="expression" dxfId="439" priority="281">
      <formula>$D19="NDC"</formula>
    </cfRule>
    <cfRule type="expression" dxfId="438" priority="282">
      <formula>$D19="NCC"</formula>
    </cfRule>
    <cfRule type="expression" dxfId="437" priority="283">
      <formula>$D19="NBC"</formula>
    </cfRule>
    <cfRule type="expression" dxfId="436" priority="284">
      <formula>$D19="NAC"</formula>
    </cfRule>
    <cfRule type="expression" dxfId="435" priority="285">
      <formula>$D19="SND"</formula>
    </cfRule>
    <cfRule type="expression" dxfId="434" priority="286">
      <formula>$D19="SNC"</formula>
    </cfRule>
    <cfRule type="expression" dxfId="433" priority="287">
      <formula>$D19="SNB"</formula>
    </cfRule>
    <cfRule type="expression" dxfId="432" priority="288">
      <formula>$D19="SNA"</formula>
    </cfRule>
  </conditionalFormatting>
  <conditionalFormatting sqref="H18:I18">
    <cfRule type="expression" dxfId="431" priority="263">
      <formula>$D18="OPN"</formula>
    </cfRule>
    <cfRule type="expression" dxfId="430" priority="264">
      <formula>$D18="RES"</formula>
    </cfRule>
    <cfRule type="expression" dxfId="429" priority="265">
      <formula>$D18="SMOD"</formula>
    </cfRule>
    <cfRule type="expression" dxfId="428" priority="266">
      <formula>$D18="CDMOD"</formula>
    </cfRule>
    <cfRule type="expression" dxfId="427" priority="267">
      <formula>$D18="ABMOD"</formula>
    </cfRule>
    <cfRule type="expression" dxfId="426" priority="268">
      <formula>$D18="NDC"</formula>
    </cfRule>
    <cfRule type="expression" dxfId="425" priority="269">
      <formula>$D18="NCC"</formula>
    </cfRule>
    <cfRule type="expression" dxfId="424" priority="270">
      <formula>$D18="NBC"</formula>
    </cfRule>
    <cfRule type="expression" dxfId="423" priority="271">
      <formula>$D18="NAC"</formula>
    </cfRule>
    <cfRule type="expression" dxfId="422" priority="272">
      <formula>$D18="SND"</formula>
    </cfRule>
    <cfRule type="expression" dxfId="421" priority="273">
      <formula>$D18="SNC"</formula>
    </cfRule>
    <cfRule type="expression" dxfId="420" priority="274">
      <formula>$D18="SNB"</formula>
    </cfRule>
    <cfRule type="expression" dxfId="419" priority="275">
      <formula>$D18="SNA"</formula>
    </cfRule>
  </conditionalFormatting>
  <conditionalFormatting sqref="G18">
    <cfRule type="expression" dxfId="418" priority="250">
      <formula>$D18="OPN"</formula>
    </cfRule>
    <cfRule type="expression" dxfId="417" priority="251">
      <formula>$D18="RES"</formula>
    </cfRule>
    <cfRule type="expression" dxfId="416" priority="252">
      <formula>$D18="SMOD"</formula>
    </cfRule>
    <cfRule type="expression" dxfId="415" priority="253">
      <formula>$D18="CDMOD"</formula>
    </cfRule>
    <cfRule type="expression" dxfId="414" priority="254">
      <formula>$D18="ABMOD"</formula>
    </cfRule>
    <cfRule type="expression" dxfId="413" priority="255">
      <formula>$D18="NDC"</formula>
    </cfRule>
    <cfRule type="expression" dxfId="412" priority="256">
      <formula>$D18="NCC"</formula>
    </cfRule>
    <cfRule type="expression" dxfId="411" priority="257">
      <formula>$D18="NBC"</formula>
    </cfRule>
    <cfRule type="expression" dxfId="410" priority="258">
      <formula>$D18="NAC"</formula>
    </cfRule>
    <cfRule type="expression" dxfId="409" priority="259">
      <formula>$D18="SND"</formula>
    </cfRule>
    <cfRule type="expression" dxfId="408" priority="260">
      <formula>$D18="SNC"</formula>
    </cfRule>
    <cfRule type="expression" dxfId="407" priority="261">
      <formula>$D18="SNB"</formula>
    </cfRule>
    <cfRule type="expression" dxfId="406" priority="262">
      <formula>$D18="SNA"</formula>
    </cfRule>
  </conditionalFormatting>
  <conditionalFormatting sqref="B18:D18 F18 J18:P18">
    <cfRule type="expression" dxfId="405" priority="237">
      <formula>$D18="OPN"</formula>
    </cfRule>
    <cfRule type="expression" dxfId="404" priority="238">
      <formula>$D18="RES"</formula>
    </cfRule>
    <cfRule type="expression" dxfId="403" priority="239">
      <formula>$D18="SMOD"</formula>
    </cfRule>
    <cfRule type="expression" dxfId="402" priority="240">
      <formula>$D18="CDMOD"</formula>
    </cfRule>
    <cfRule type="expression" dxfId="401" priority="241">
      <formula>$D18="ABMOD"</formula>
    </cfRule>
    <cfRule type="expression" dxfId="400" priority="242">
      <formula>$D18="NDC"</formula>
    </cfRule>
    <cfRule type="expression" dxfId="399" priority="243">
      <formula>$D18="NCC"</formula>
    </cfRule>
    <cfRule type="expression" dxfId="398" priority="244">
      <formula>$D18="NBC"</formula>
    </cfRule>
    <cfRule type="expression" dxfId="397" priority="245">
      <formula>$D18="NAC"</formula>
    </cfRule>
    <cfRule type="expression" dxfId="396" priority="246">
      <formula>$D18="SND"</formula>
    </cfRule>
    <cfRule type="expression" dxfId="395" priority="247">
      <formula>$D18="SNC"</formula>
    </cfRule>
    <cfRule type="expression" dxfId="394" priority="248">
      <formula>$D18="SNB"</formula>
    </cfRule>
    <cfRule type="expression" dxfId="393" priority="249">
      <formula>$D18="SNA"</formula>
    </cfRule>
  </conditionalFormatting>
  <conditionalFormatting sqref="I39:I43">
    <cfRule type="expression" dxfId="392" priority="224">
      <formula>$D39="OPN"</formula>
    </cfRule>
    <cfRule type="expression" dxfId="391" priority="225">
      <formula>$D39="RES"</formula>
    </cfRule>
    <cfRule type="expression" dxfId="390" priority="226">
      <formula>$D39="SMOD"</formula>
    </cfRule>
    <cfRule type="expression" dxfId="389" priority="227">
      <formula>$D39="CDMOD"</formula>
    </cfRule>
    <cfRule type="expression" dxfId="388" priority="228">
      <formula>$D39="ABMOD"</formula>
    </cfRule>
    <cfRule type="expression" dxfId="387" priority="229">
      <formula>$D39="NDC"</formula>
    </cfRule>
    <cfRule type="expression" dxfId="386" priority="230">
      <formula>$D39="NCC"</formula>
    </cfRule>
    <cfRule type="expression" dxfId="385" priority="231">
      <formula>$D39="NBC"</formula>
    </cfRule>
    <cfRule type="expression" dxfId="384" priority="232">
      <formula>$D39="NAC"</formula>
    </cfRule>
    <cfRule type="expression" dxfId="383" priority="233">
      <formula>$D39="SND"</formula>
    </cfRule>
    <cfRule type="expression" dxfId="382" priority="234">
      <formula>$D39="SNC"</formula>
    </cfRule>
    <cfRule type="expression" dxfId="381" priority="235">
      <formula>$D39="SNB"</formula>
    </cfRule>
    <cfRule type="expression" dxfId="380" priority="236">
      <formula>$D39="SNA"</formula>
    </cfRule>
  </conditionalFormatting>
  <conditionalFormatting sqref="I46:I50">
    <cfRule type="expression" dxfId="379" priority="211">
      <formula>$D46="OPN"</formula>
    </cfRule>
    <cfRule type="expression" dxfId="378" priority="212">
      <formula>$D46="RES"</formula>
    </cfRule>
    <cfRule type="expression" dxfId="377" priority="213">
      <formula>$D46="SMOD"</formula>
    </cfRule>
    <cfRule type="expression" dxfId="376" priority="214">
      <formula>$D46="CDMOD"</formula>
    </cfRule>
    <cfRule type="expression" dxfId="375" priority="215">
      <formula>$D46="ABMOD"</formula>
    </cfRule>
    <cfRule type="expression" dxfId="374" priority="216">
      <formula>$D46="NDC"</formula>
    </cfRule>
    <cfRule type="expression" dxfId="373" priority="217">
      <formula>$D46="NCC"</formula>
    </cfRule>
    <cfRule type="expression" dxfId="372" priority="218">
      <formula>$D46="NBC"</formula>
    </cfRule>
    <cfRule type="expression" dxfId="371" priority="219">
      <formula>$D46="NAC"</formula>
    </cfRule>
    <cfRule type="expression" dxfId="370" priority="220">
      <formula>$D46="SND"</formula>
    </cfRule>
    <cfRule type="expression" dxfId="369" priority="221">
      <formula>$D46="SNC"</formula>
    </cfRule>
    <cfRule type="expression" dxfId="368" priority="222">
      <formula>$D46="SNB"</formula>
    </cfRule>
    <cfRule type="expression" dxfId="367" priority="223">
      <formula>$D46="SNA"</formula>
    </cfRule>
  </conditionalFormatting>
  <conditionalFormatting sqref="I53:I57">
    <cfRule type="expression" dxfId="366" priority="198">
      <formula>$D53="OPN"</formula>
    </cfRule>
    <cfRule type="expression" dxfId="365" priority="199">
      <formula>$D53="RES"</formula>
    </cfRule>
    <cfRule type="expression" dxfId="364" priority="200">
      <formula>$D53="SMOD"</formula>
    </cfRule>
    <cfRule type="expression" dxfId="363" priority="201">
      <formula>$D53="CDMOD"</formula>
    </cfRule>
    <cfRule type="expression" dxfId="362" priority="202">
      <formula>$D53="ABMOD"</formula>
    </cfRule>
    <cfRule type="expression" dxfId="361" priority="203">
      <formula>$D53="NDC"</formula>
    </cfRule>
    <cfRule type="expression" dxfId="360" priority="204">
      <formula>$D53="NCC"</formula>
    </cfRule>
    <cfRule type="expression" dxfId="359" priority="205">
      <formula>$D53="NBC"</formula>
    </cfRule>
    <cfRule type="expression" dxfId="358" priority="206">
      <formula>$D53="NAC"</formula>
    </cfRule>
    <cfRule type="expression" dxfId="357" priority="207">
      <formula>$D53="SND"</formula>
    </cfRule>
    <cfRule type="expression" dxfId="356" priority="208">
      <formula>$D53="SNC"</formula>
    </cfRule>
    <cfRule type="expression" dxfId="355" priority="209">
      <formula>$D53="SNB"</formula>
    </cfRule>
    <cfRule type="expression" dxfId="354" priority="210">
      <formula>$D53="SNA"</formula>
    </cfRule>
  </conditionalFormatting>
  <conditionalFormatting sqref="I60:I64">
    <cfRule type="expression" dxfId="353" priority="185">
      <formula>$D60="OPN"</formula>
    </cfRule>
    <cfRule type="expression" dxfId="352" priority="186">
      <formula>$D60="RES"</formula>
    </cfRule>
    <cfRule type="expression" dxfId="351" priority="187">
      <formula>$D60="SMOD"</formula>
    </cfRule>
    <cfRule type="expression" dxfId="350" priority="188">
      <formula>$D60="CDMOD"</formula>
    </cfRule>
    <cfRule type="expression" dxfId="349" priority="189">
      <formula>$D60="ABMOD"</formula>
    </cfRule>
    <cfRule type="expression" dxfId="348" priority="190">
      <formula>$D60="NDC"</formula>
    </cfRule>
    <cfRule type="expression" dxfId="347" priority="191">
      <formula>$D60="NCC"</formula>
    </cfRule>
    <cfRule type="expression" dxfId="346" priority="192">
      <formula>$D60="NBC"</formula>
    </cfRule>
    <cfRule type="expression" dxfId="345" priority="193">
      <formula>$D60="NAC"</formula>
    </cfRule>
    <cfRule type="expression" dxfId="344" priority="194">
      <formula>$D60="SND"</formula>
    </cfRule>
    <cfRule type="expression" dxfId="343" priority="195">
      <formula>$D60="SNC"</formula>
    </cfRule>
    <cfRule type="expression" dxfId="342" priority="196">
      <formula>$D60="SNB"</formula>
    </cfRule>
    <cfRule type="expression" dxfId="341" priority="197">
      <formula>$D60="SNA"</formula>
    </cfRule>
  </conditionalFormatting>
  <conditionalFormatting sqref="I67:I71">
    <cfRule type="expression" dxfId="340" priority="172">
      <formula>$D67="OPN"</formula>
    </cfRule>
    <cfRule type="expression" dxfId="339" priority="173">
      <formula>$D67="RES"</formula>
    </cfRule>
    <cfRule type="expression" dxfId="338" priority="174">
      <formula>$D67="SMOD"</formula>
    </cfRule>
    <cfRule type="expression" dxfId="337" priority="175">
      <formula>$D67="CDMOD"</formula>
    </cfRule>
    <cfRule type="expression" dxfId="336" priority="176">
      <formula>$D67="ABMOD"</formula>
    </cfRule>
    <cfRule type="expression" dxfId="335" priority="177">
      <formula>$D67="NDC"</formula>
    </cfRule>
    <cfRule type="expression" dxfId="334" priority="178">
      <formula>$D67="NCC"</formula>
    </cfRule>
    <cfRule type="expression" dxfId="333" priority="179">
      <formula>$D67="NBC"</formula>
    </cfRule>
    <cfRule type="expression" dxfId="332" priority="180">
      <formula>$D67="NAC"</formula>
    </cfRule>
    <cfRule type="expression" dxfId="331" priority="181">
      <formula>$D67="SND"</formula>
    </cfRule>
    <cfRule type="expression" dxfId="330" priority="182">
      <formula>$D67="SNC"</formula>
    </cfRule>
    <cfRule type="expression" dxfId="329" priority="183">
      <formula>$D67="SNB"</formula>
    </cfRule>
    <cfRule type="expression" dxfId="328" priority="184">
      <formula>$D67="SNA"</formula>
    </cfRule>
  </conditionalFormatting>
  <conditionalFormatting sqref="I74:I78">
    <cfRule type="expression" dxfId="327" priority="159">
      <formula>$D74="OPN"</formula>
    </cfRule>
    <cfRule type="expression" dxfId="326" priority="160">
      <formula>$D74="RES"</formula>
    </cfRule>
    <cfRule type="expression" dxfId="325" priority="161">
      <formula>$D74="SMOD"</formula>
    </cfRule>
    <cfRule type="expression" dxfId="324" priority="162">
      <formula>$D74="CDMOD"</formula>
    </cfRule>
    <cfRule type="expression" dxfId="323" priority="163">
      <formula>$D74="ABMOD"</formula>
    </cfRule>
    <cfRule type="expression" dxfId="322" priority="164">
      <formula>$D74="NDC"</formula>
    </cfRule>
    <cfRule type="expression" dxfId="321" priority="165">
      <formula>$D74="NCC"</formula>
    </cfRule>
    <cfRule type="expression" dxfId="320" priority="166">
      <formula>$D74="NBC"</formula>
    </cfRule>
    <cfRule type="expression" dxfId="319" priority="167">
      <formula>$D74="NAC"</formula>
    </cfRule>
    <cfRule type="expression" dxfId="318" priority="168">
      <formula>$D74="SND"</formula>
    </cfRule>
    <cfRule type="expression" dxfId="317" priority="169">
      <formula>$D74="SNC"</formula>
    </cfRule>
    <cfRule type="expression" dxfId="316" priority="170">
      <formula>$D74="SNB"</formula>
    </cfRule>
    <cfRule type="expression" dxfId="315" priority="171">
      <formula>$D74="SNA"</formula>
    </cfRule>
  </conditionalFormatting>
  <conditionalFormatting sqref="I81:I85">
    <cfRule type="expression" dxfId="314" priority="146">
      <formula>$D81="OPN"</formula>
    </cfRule>
    <cfRule type="expression" dxfId="313" priority="147">
      <formula>$D81="RES"</formula>
    </cfRule>
    <cfRule type="expression" dxfId="312" priority="148">
      <formula>$D81="SMOD"</formula>
    </cfRule>
    <cfRule type="expression" dxfId="311" priority="149">
      <formula>$D81="CDMOD"</formula>
    </cfRule>
    <cfRule type="expression" dxfId="310" priority="150">
      <formula>$D81="ABMOD"</formula>
    </cfRule>
    <cfRule type="expression" dxfId="309" priority="151">
      <formula>$D81="NDC"</formula>
    </cfRule>
    <cfRule type="expression" dxfId="308" priority="152">
      <formula>$D81="NCC"</formula>
    </cfRule>
    <cfRule type="expression" dxfId="307" priority="153">
      <formula>$D81="NBC"</formula>
    </cfRule>
    <cfRule type="expression" dxfId="306" priority="154">
      <formula>$D81="NAC"</formula>
    </cfRule>
    <cfRule type="expression" dxfId="305" priority="155">
      <formula>$D81="SND"</formula>
    </cfRule>
    <cfRule type="expression" dxfId="304" priority="156">
      <formula>$D81="SNC"</formula>
    </cfRule>
    <cfRule type="expression" dxfId="303" priority="157">
      <formula>$D81="SNB"</formula>
    </cfRule>
    <cfRule type="expression" dxfId="302" priority="158">
      <formula>$D81="SNA"</formula>
    </cfRule>
  </conditionalFormatting>
  <conditionalFormatting sqref="I88:I91 I94">
    <cfRule type="expression" dxfId="301" priority="133">
      <formula>$D88="OPN"</formula>
    </cfRule>
    <cfRule type="expression" dxfId="300" priority="134">
      <formula>$D88="RES"</formula>
    </cfRule>
    <cfRule type="expression" dxfId="299" priority="135">
      <formula>$D88="SMOD"</formula>
    </cfRule>
    <cfRule type="expression" dxfId="298" priority="136">
      <formula>$D88="CDMOD"</formula>
    </cfRule>
    <cfRule type="expression" dxfId="297" priority="137">
      <formula>$D88="ABMOD"</formula>
    </cfRule>
    <cfRule type="expression" dxfId="296" priority="138">
      <formula>$D88="NDC"</formula>
    </cfRule>
    <cfRule type="expression" dxfId="295" priority="139">
      <formula>$D88="NCC"</formula>
    </cfRule>
    <cfRule type="expression" dxfId="294" priority="140">
      <formula>$D88="NBC"</formula>
    </cfRule>
    <cfRule type="expression" dxfId="293" priority="141">
      <formula>$D88="NAC"</formula>
    </cfRule>
    <cfRule type="expression" dxfId="292" priority="142">
      <formula>$D88="SND"</formula>
    </cfRule>
    <cfRule type="expression" dxfId="291" priority="143">
      <formula>$D88="SNC"</formula>
    </cfRule>
    <cfRule type="expression" dxfId="290" priority="144">
      <formula>$D88="SNB"</formula>
    </cfRule>
    <cfRule type="expression" dxfId="289" priority="145">
      <formula>$D88="SNA"</formula>
    </cfRule>
  </conditionalFormatting>
  <conditionalFormatting sqref="I97:I101">
    <cfRule type="expression" dxfId="288" priority="120">
      <formula>$D97="OPN"</formula>
    </cfRule>
    <cfRule type="expression" dxfId="287" priority="121">
      <formula>$D97="RES"</formula>
    </cfRule>
    <cfRule type="expression" dxfId="286" priority="122">
      <formula>$D97="SMOD"</formula>
    </cfRule>
    <cfRule type="expression" dxfId="285" priority="123">
      <formula>$D97="CDMOD"</formula>
    </cfRule>
    <cfRule type="expression" dxfId="284" priority="124">
      <formula>$D97="ABMOD"</formula>
    </cfRule>
    <cfRule type="expression" dxfId="283" priority="125">
      <formula>$D97="NDC"</formula>
    </cfRule>
    <cfRule type="expression" dxfId="282" priority="126">
      <formula>$D97="NCC"</formula>
    </cfRule>
    <cfRule type="expression" dxfId="281" priority="127">
      <formula>$D97="NBC"</formula>
    </cfRule>
    <cfRule type="expression" dxfId="280" priority="128">
      <formula>$D97="NAC"</formula>
    </cfRule>
    <cfRule type="expression" dxfId="279" priority="129">
      <formula>$D97="SND"</formula>
    </cfRule>
    <cfRule type="expression" dxfId="278" priority="130">
      <formula>$D97="SNC"</formula>
    </cfRule>
    <cfRule type="expression" dxfId="277" priority="131">
      <formula>$D97="SNB"</formula>
    </cfRule>
    <cfRule type="expression" dxfId="276" priority="132">
      <formula>$D97="SNA"</formula>
    </cfRule>
  </conditionalFormatting>
  <conditionalFormatting sqref="I104:I108">
    <cfRule type="expression" dxfId="275" priority="107">
      <formula>$D104="OPN"</formula>
    </cfRule>
    <cfRule type="expression" dxfId="274" priority="108">
      <formula>$D104="RES"</formula>
    </cfRule>
    <cfRule type="expression" dxfId="273" priority="109">
      <formula>$D104="SMOD"</formula>
    </cfRule>
    <cfRule type="expression" dxfId="272" priority="110">
      <formula>$D104="CDMOD"</formula>
    </cfRule>
    <cfRule type="expression" dxfId="271" priority="111">
      <formula>$D104="ABMOD"</formula>
    </cfRule>
    <cfRule type="expression" dxfId="270" priority="112">
      <formula>$D104="NDC"</formula>
    </cfRule>
    <cfRule type="expression" dxfId="269" priority="113">
      <formula>$D104="NCC"</formula>
    </cfRule>
    <cfRule type="expression" dxfId="268" priority="114">
      <formula>$D104="NBC"</formula>
    </cfRule>
    <cfRule type="expression" dxfId="267" priority="115">
      <formula>$D104="NAC"</formula>
    </cfRule>
    <cfRule type="expression" dxfId="266" priority="116">
      <formula>$D104="SND"</formula>
    </cfRule>
    <cfRule type="expression" dxfId="265" priority="117">
      <formula>$D104="SNC"</formula>
    </cfRule>
    <cfRule type="expression" dxfId="264" priority="118">
      <formula>$D104="SNB"</formula>
    </cfRule>
    <cfRule type="expression" dxfId="263" priority="119">
      <formula>$D104="SNA"</formula>
    </cfRule>
  </conditionalFormatting>
  <conditionalFormatting sqref="I111:I115">
    <cfRule type="expression" dxfId="262" priority="94">
      <formula>$D111="OPN"</formula>
    </cfRule>
    <cfRule type="expression" dxfId="261" priority="95">
      <formula>$D111="RES"</formula>
    </cfRule>
    <cfRule type="expression" dxfId="260" priority="96">
      <formula>$D111="SMOD"</formula>
    </cfRule>
    <cfRule type="expression" dxfId="259" priority="97">
      <formula>$D111="CDMOD"</formula>
    </cfRule>
    <cfRule type="expression" dxfId="258" priority="98">
      <formula>$D111="ABMOD"</formula>
    </cfRule>
    <cfRule type="expression" dxfId="257" priority="99">
      <formula>$D111="NDC"</formula>
    </cfRule>
    <cfRule type="expression" dxfId="256" priority="100">
      <formula>$D111="NCC"</formula>
    </cfRule>
    <cfRule type="expression" dxfId="255" priority="101">
      <formula>$D111="NBC"</formula>
    </cfRule>
    <cfRule type="expression" dxfId="254" priority="102">
      <formula>$D111="NAC"</formula>
    </cfRule>
    <cfRule type="expression" dxfId="253" priority="103">
      <formula>$D111="SND"</formula>
    </cfRule>
    <cfRule type="expression" dxfId="252" priority="104">
      <formula>$D111="SNC"</formula>
    </cfRule>
    <cfRule type="expression" dxfId="251" priority="105">
      <formula>$D111="SNB"</formula>
    </cfRule>
    <cfRule type="expression" dxfId="250" priority="106">
      <formula>$D111="SNA"</formula>
    </cfRule>
  </conditionalFormatting>
  <conditionalFormatting sqref="I118:I122">
    <cfRule type="expression" dxfId="249" priority="81">
      <formula>$D118="OPN"</formula>
    </cfRule>
    <cfRule type="expression" dxfId="248" priority="82">
      <formula>$D118="RES"</formula>
    </cfRule>
    <cfRule type="expression" dxfId="247" priority="83">
      <formula>$D118="SMOD"</formula>
    </cfRule>
    <cfRule type="expression" dxfId="246" priority="84">
      <formula>$D118="CDMOD"</formula>
    </cfRule>
    <cfRule type="expression" dxfId="245" priority="85">
      <formula>$D118="ABMOD"</formula>
    </cfRule>
    <cfRule type="expression" dxfId="244" priority="86">
      <formula>$D118="NDC"</formula>
    </cfRule>
    <cfRule type="expression" dxfId="243" priority="87">
      <formula>$D118="NCC"</formula>
    </cfRule>
    <cfRule type="expression" dxfId="242" priority="88">
      <formula>$D118="NBC"</formula>
    </cfRule>
    <cfRule type="expression" dxfId="241" priority="89">
      <formula>$D118="NAC"</formula>
    </cfRule>
    <cfRule type="expression" dxfId="240" priority="90">
      <formula>$D118="SND"</formula>
    </cfRule>
    <cfRule type="expression" dxfId="239" priority="91">
      <formula>$D118="SNC"</formula>
    </cfRule>
    <cfRule type="expression" dxfId="238" priority="92">
      <formula>$D118="SNB"</formula>
    </cfRule>
    <cfRule type="expression" dxfId="237" priority="93">
      <formula>$D118="SNA"</formula>
    </cfRule>
  </conditionalFormatting>
  <conditionalFormatting sqref="F91">
    <cfRule type="expression" dxfId="236" priority="1114">
      <formula>$D94="SNB"</formula>
    </cfRule>
  </conditionalFormatting>
  <conditionalFormatting sqref="F93">
    <cfRule type="expression" dxfId="235" priority="80">
      <formula>$D94="SNB"</formula>
    </cfRule>
  </conditionalFormatting>
  <conditionalFormatting sqref="G93">
    <cfRule type="expression" dxfId="234" priority="67">
      <formula>$D93="OPN"</formula>
    </cfRule>
    <cfRule type="expression" dxfId="233" priority="68">
      <formula>$D93="RES"</formula>
    </cfRule>
    <cfRule type="expression" dxfId="232" priority="69">
      <formula>$D93="SMOD"</formula>
    </cfRule>
    <cfRule type="expression" dxfId="231" priority="70">
      <formula>$D93="CDMOD"</formula>
    </cfRule>
    <cfRule type="expression" dxfId="230" priority="71">
      <formula>$D93="ABMOD"</formula>
    </cfRule>
    <cfRule type="expression" dxfId="229" priority="72">
      <formula>$D93="NDC"</formula>
    </cfRule>
    <cfRule type="expression" dxfId="228" priority="73">
      <formula>$D93="NCC"</formula>
    </cfRule>
    <cfRule type="expression" dxfId="227" priority="74">
      <formula>$D93="NBC"</formula>
    </cfRule>
    <cfRule type="expression" dxfId="226" priority="75">
      <formula>$D93="NAC"</formula>
    </cfRule>
    <cfRule type="expression" dxfId="225" priority="76">
      <formula>$D93="SND"</formula>
    </cfRule>
    <cfRule type="expression" dxfId="224" priority="77">
      <formula>$D93="SNC"</formula>
    </cfRule>
    <cfRule type="expression" dxfId="223" priority="78">
      <formula>$D93="SNB"</formula>
    </cfRule>
    <cfRule type="expression" dxfId="222" priority="79">
      <formula>$D93="SNA"</formula>
    </cfRule>
  </conditionalFormatting>
  <conditionalFormatting sqref="H93">
    <cfRule type="expression" dxfId="221" priority="54">
      <formula>$D93="OPN"</formula>
    </cfRule>
    <cfRule type="expression" dxfId="220" priority="55">
      <formula>$D93="RES"</formula>
    </cfRule>
    <cfRule type="expression" dxfId="219" priority="56">
      <formula>$D93="SMOD"</formula>
    </cfRule>
    <cfRule type="expression" dxfId="218" priority="57">
      <formula>$D93="CDMOD"</formula>
    </cfRule>
    <cfRule type="expression" dxfId="217" priority="58">
      <formula>$D93="ABMOD"</formula>
    </cfRule>
    <cfRule type="expression" dxfId="216" priority="59">
      <formula>$D93="NDC"</formula>
    </cfRule>
    <cfRule type="expression" dxfId="215" priority="60">
      <formula>$D93="NCC"</formula>
    </cfRule>
    <cfRule type="expression" dxfId="214" priority="61">
      <formula>$D93="NBC"</formula>
    </cfRule>
    <cfRule type="expression" dxfId="213" priority="62">
      <formula>$D93="NAC"</formula>
    </cfRule>
    <cfRule type="expression" dxfId="212" priority="63">
      <formula>$D93="SND"</formula>
    </cfRule>
    <cfRule type="expression" dxfId="211" priority="64">
      <formula>$D93="SNC"</formula>
    </cfRule>
    <cfRule type="expression" dxfId="210" priority="65">
      <formula>$D93="SNB"</formula>
    </cfRule>
    <cfRule type="expression" dxfId="209" priority="66">
      <formula>$D93="SNA"</formula>
    </cfRule>
  </conditionalFormatting>
  <conditionalFormatting sqref="I93">
    <cfRule type="expression" dxfId="208" priority="41">
      <formula>$D93="OPN"</formula>
    </cfRule>
    <cfRule type="expression" dxfId="207" priority="42">
      <formula>$D93="RES"</formula>
    </cfRule>
    <cfRule type="expression" dxfId="206" priority="43">
      <formula>$D93="SMOD"</formula>
    </cfRule>
    <cfRule type="expression" dxfId="205" priority="44">
      <formula>$D93="CDMOD"</formula>
    </cfRule>
    <cfRule type="expression" dxfId="204" priority="45">
      <formula>$D93="ABMOD"</formula>
    </cfRule>
    <cfRule type="expression" dxfId="203" priority="46">
      <formula>$D93="NDC"</formula>
    </cfRule>
    <cfRule type="expression" dxfId="202" priority="47">
      <formula>$D93="NCC"</formula>
    </cfRule>
    <cfRule type="expression" dxfId="201" priority="48">
      <formula>$D93="NBC"</formula>
    </cfRule>
    <cfRule type="expression" dxfId="200" priority="49">
      <formula>$D93="NAC"</formula>
    </cfRule>
    <cfRule type="expression" dxfId="199" priority="50">
      <formula>$D93="SND"</formula>
    </cfRule>
    <cfRule type="expression" dxfId="198" priority="51">
      <formula>$D93="SNC"</formula>
    </cfRule>
    <cfRule type="expression" dxfId="197" priority="52">
      <formula>$D93="SNB"</formula>
    </cfRule>
    <cfRule type="expression" dxfId="196" priority="53">
      <formula>$D93="SNA"</formula>
    </cfRule>
  </conditionalFormatting>
  <conditionalFormatting sqref="F92">
    <cfRule type="expression" dxfId="195" priority="40">
      <formula>$D93="SNB"</formula>
    </cfRule>
  </conditionalFormatting>
  <conditionalFormatting sqref="G92">
    <cfRule type="expression" dxfId="194" priority="27">
      <formula>$D92="OPN"</formula>
    </cfRule>
    <cfRule type="expression" dxfId="193" priority="28">
      <formula>$D92="RES"</formula>
    </cfRule>
    <cfRule type="expression" dxfId="192" priority="29">
      <formula>$D92="SMOD"</formula>
    </cfRule>
    <cfRule type="expression" dxfId="191" priority="30">
      <formula>$D92="CDMOD"</formula>
    </cfRule>
    <cfRule type="expression" dxfId="190" priority="31">
      <formula>$D92="ABMOD"</formula>
    </cfRule>
    <cfRule type="expression" dxfId="189" priority="32">
      <formula>$D92="NDC"</formula>
    </cfRule>
    <cfRule type="expression" dxfId="188" priority="33">
      <formula>$D92="NCC"</formula>
    </cfRule>
    <cfRule type="expression" dxfId="187" priority="34">
      <formula>$D92="NBC"</formula>
    </cfRule>
    <cfRule type="expression" dxfId="186" priority="35">
      <formula>$D92="NAC"</formula>
    </cfRule>
    <cfRule type="expression" dxfId="185" priority="36">
      <formula>$D92="SND"</formula>
    </cfRule>
    <cfRule type="expression" dxfId="184" priority="37">
      <formula>$D92="SNC"</formula>
    </cfRule>
    <cfRule type="expression" dxfId="183" priority="38">
      <formula>$D92="SNB"</formula>
    </cfRule>
    <cfRule type="expression" dxfId="182" priority="39">
      <formula>$D92="SNA"</formula>
    </cfRule>
  </conditionalFormatting>
  <conditionalFormatting sqref="H92">
    <cfRule type="expression" dxfId="181" priority="14">
      <formula>$D92="OPN"</formula>
    </cfRule>
    <cfRule type="expression" dxfId="180" priority="15">
      <formula>$D92="RES"</formula>
    </cfRule>
    <cfRule type="expression" dxfId="179" priority="16">
      <formula>$D92="SMOD"</formula>
    </cfRule>
    <cfRule type="expression" dxfId="178" priority="17">
      <formula>$D92="CDMOD"</formula>
    </cfRule>
    <cfRule type="expression" dxfId="177" priority="18">
      <formula>$D92="ABMOD"</formula>
    </cfRule>
    <cfRule type="expression" dxfId="176" priority="19">
      <formula>$D92="NDC"</formula>
    </cfRule>
    <cfRule type="expression" dxfId="175" priority="20">
      <formula>$D92="NCC"</formula>
    </cfRule>
    <cfRule type="expression" dxfId="174" priority="21">
      <formula>$D92="NBC"</formula>
    </cfRule>
    <cfRule type="expression" dxfId="173" priority="22">
      <formula>$D92="NAC"</formula>
    </cfRule>
    <cfRule type="expression" dxfId="172" priority="23">
      <formula>$D92="SND"</formula>
    </cfRule>
    <cfRule type="expression" dxfId="171" priority="24">
      <formula>$D92="SNC"</formula>
    </cfRule>
    <cfRule type="expression" dxfId="170" priority="25">
      <formula>$D92="SNB"</formula>
    </cfRule>
    <cfRule type="expression" dxfId="169" priority="26">
      <formula>$D92="SNA"</formula>
    </cfRule>
  </conditionalFormatting>
  <conditionalFormatting sqref="I92">
    <cfRule type="expression" dxfId="168" priority="1">
      <formula>$D92="OPN"</formula>
    </cfRule>
    <cfRule type="expression" dxfId="167" priority="2">
      <formula>$D92="RES"</formula>
    </cfRule>
    <cfRule type="expression" dxfId="166" priority="3">
      <formula>$D92="SMOD"</formula>
    </cfRule>
    <cfRule type="expression" dxfId="165" priority="4">
      <formula>$D92="CDMOD"</formula>
    </cfRule>
    <cfRule type="expression" dxfId="164" priority="5">
      <formula>$D92="ABMOD"</formula>
    </cfRule>
    <cfRule type="expression" dxfId="163" priority="6">
      <formula>$D92="NDC"</formula>
    </cfRule>
    <cfRule type="expression" dxfId="162" priority="7">
      <formula>$D92="NCC"</formula>
    </cfRule>
    <cfRule type="expression" dxfId="161" priority="8">
      <formula>$D92="NBC"</formula>
    </cfRule>
    <cfRule type="expression" dxfId="160" priority="9">
      <formula>$D92="NAC"</formula>
    </cfRule>
    <cfRule type="expression" dxfId="159" priority="10">
      <formula>$D92="SND"</formula>
    </cfRule>
    <cfRule type="expression" dxfId="158" priority="11">
      <formula>$D92="SNC"</formula>
    </cfRule>
    <cfRule type="expression" dxfId="157" priority="12">
      <formula>$D92="SNB"</formula>
    </cfRule>
    <cfRule type="expression" dxfId="156" priority="13">
      <formula>$D92="SNA"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0"/>
  <sheetViews>
    <sheetView zoomScale="90" zoomScaleNormal="90" workbookViewId="0">
      <selection activeCell="A2" sqref="A2"/>
    </sheetView>
  </sheetViews>
  <sheetFormatPr defaultColWidth="8.85546875" defaultRowHeight="12.75" x14ac:dyDescent="0.2"/>
  <cols>
    <col min="1" max="1" width="8.140625" style="70" customWidth="1"/>
    <col min="2" max="2" width="24.7109375" style="71" bestFit="1" customWidth="1"/>
    <col min="3" max="3" width="20.7109375" style="71" hidden="1" customWidth="1"/>
    <col min="4" max="4" width="8.28515625" style="71" bestFit="1" customWidth="1"/>
    <col min="5" max="5" width="11.5703125" style="71" customWidth="1"/>
    <col min="6" max="6" width="10.7109375" style="71" customWidth="1"/>
    <col min="7" max="7" width="9.28515625" style="71" bestFit="1" customWidth="1"/>
    <col min="8" max="20" width="7.7109375" style="71" customWidth="1"/>
    <col min="21" max="21" width="6.7109375" style="71" customWidth="1"/>
    <col min="22" max="22" width="7.28515625" style="71" bestFit="1" customWidth="1"/>
    <col min="23" max="23" width="8.28515625" style="71" customWidth="1"/>
    <col min="24" max="24" width="8.85546875" style="105" customWidth="1"/>
    <col min="25" max="25" width="8.85546875" style="71" customWidth="1"/>
    <col min="26" max="26" width="14.28515625" style="71" hidden="1" customWidth="1"/>
    <col min="27" max="29" width="8.85546875" style="71" hidden="1" customWidth="1"/>
    <col min="30" max="30" width="11.42578125" style="71" hidden="1" customWidth="1"/>
    <col min="31" max="31" width="8.85546875" style="71" customWidth="1"/>
    <col min="32" max="32" width="5.85546875" style="71" customWidth="1"/>
    <col min="33" max="33" width="8.85546875" style="71"/>
    <col min="34" max="34" width="22.28515625" style="71" customWidth="1"/>
    <col min="35" max="35" width="10.28515625" style="71" customWidth="1"/>
    <col min="36" max="16384" width="8.85546875" style="71"/>
  </cols>
  <sheetData>
    <row r="1" spans="1:35" s="70" customFormat="1" ht="43.15" customHeight="1" thickBot="1" x14ac:dyDescent="0.25">
      <c r="A1" s="199" t="s">
        <v>23</v>
      </c>
      <c r="B1" s="200" t="s">
        <v>1</v>
      </c>
      <c r="C1" s="201" t="s">
        <v>1</v>
      </c>
      <c r="D1" s="201" t="s">
        <v>2</v>
      </c>
      <c r="E1" s="215" t="s">
        <v>24</v>
      </c>
      <c r="F1" s="216"/>
      <c r="G1" s="216" t="s">
        <v>25</v>
      </c>
      <c r="H1" s="202" t="s">
        <v>14</v>
      </c>
      <c r="I1" s="203" t="s">
        <v>13</v>
      </c>
      <c r="J1" s="204" t="s">
        <v>16</v>
      </c>
      <c r="K1" s="205" t="s">
        <v>41</v>
      </c>
      <c r="L1" s="206" t="s">
        <v>40</v>
      </c>
      <c r="M1" s="334" t="s">
        <v>86</v>
      </c>
      <c r="N1" s="335" t="s">
        <v>85</v>
      </c>
      <c r="O1" s="337" t="s">
        <v>39</v>
      </c>
      <c r="P1" s="338" t="s">
        <v>4</v>
      </c>
      <c r="Q1" s="207" t="s">
        <v>21</v>
      </c>
      <c r="R1" s="336" t="s">
        <v>22</v>
      </c>
      <c r="S1" s="208" t="s">
        <v>5</v>
      </c>
      <c r="T1" s="209" t="s">
        <v>3</v>
      </c>
      <c r="U1" s="191" t="s">
        <v>45</v>
      </c>
      <c r="V1" s="120" t="s">
        <v>56</v>
      </c>
      <c r="W1" s="120" t="s">
        <v>42</v>
      </c>
      <c r="X1" s="123" t="s">
        <v>43</v>
      </c>
      <c r="Y1" s="121" t="s">
        <v>44</v>
      </c>
      <c r="Z1" s="192" t="s">
        <v>54</v>
      </c>
      <c r="AA1" s="192" t="s">
        <v>2</v>
      </c>
      <c r="AB1" s="192" t="s">
        <v>58</v>
      </c>
      <c r="AC1" s="192" t="s">
        <v>50</v>
      </c>
      <c r="AD1" s="192" t="s">
        <v>55</v>
      </c>
      <c r="AE1" s="191" t="s">
        <v>59</v>
      </c>
      <c r="AG1" s="468" t="s">
        <v>67</v>
      </c>
      <c r="AH1" s="468"/>
      <c r="AI1" s="468"/>
    </row>
    <row r="2" spans="1:35" x14ac:dyDescent="0.2">
      <c r="A2" s="247">
        <v>39</v>
      </c>
      <c r="B2" s="245" t="s">
        <v>103</v>
      </c>
      <c r="C2" s="245" t="str">
        <f t="shared" ref="C2:C24" si="0">LOWER(B2)</f>
        <v>paul ledwith</v>
      </c>
      <c r="D2" s="246" t="s">
        <v>80</v>
      </c>
      <c r="E2" s="367">
        <v>1.2957870370370371E-3</v>
      </c>
      <c r="F2" s="365"/>
      <c r="G2" s="246" t="s">
        <v>81</v>
      </c>
      <c r="H2" s="210" t="str">
        <f t="shared" ref="H2:T11" si="1">IF($D2=H$1,$U2,"")</f>
        <v/>
      </c>
      <c r="I2" s="210" t="str">
        <f t="shared" si="1"/>
        <v/>
      </c>
      <c r="J2" s="210" t="str">
        <f t="shared" si="1"/>
        <v/>
      </c>
      <c r="K2" s="210" t="str">
        <f t="shared" si="1"/>
        <v/>
      </c>
      <c r="L2" s="210" t="str">
        <f t="shared" si="1"/>
        <v/>
      </c>
      <c r="M2" s="210" t="str">
        <f t="shared" si="1"/>
        <v/>
      </c>
      <c r="N2" s="210" t="str">
        <f t="shared" si="1"/>
        <v/>
      </c>
      <c r="O2" s="210" t="str">
        <f t="shared" si="1"/>
        <v/>
      </c>
      <c r="P2" s="210" t="str">
        <f t="shared" si="1"/>
        <v/>
      </c>
      <c r="Q2" s="210" t="str">
        <f t="shared" si="1"/>
        <v/>
      </c>
      <c r="R2" s="210" t="str">
        <f t="shared" si="1"/>
        <v/>
      </c>
      <c r="S2" s="210" t="str">
        <f t="shared" si="1"/>
        <v/>
      </c>
      <c r="T2" s="211" t="str">
        <f t="shared" si="1"/>
        <v/>
      </c>
      <c r="U2" s="357">
        <f t="shared" ref="U2:U24" si="2">IFERROR(VLOOKUP($AB2,Points2018,2,0),0)</f>
        <v>0</v>
      </c>
      <c r="V2" s="247">
        <f t="shared" ref="V2" si="3">AD2-U2</f>
        <v>0</v>
      </c>
      <c r="W2" s="354" t="str">
        <f t="shared" ref="W2" si="4">IFERROR(VLOOKUP(D2,BenchmarksRd1,3,0)*86400,"")</f>
        <v/>
      </c>
      <c r="X2" s="355" t="str">
        <f t="shared" ref="X2" si="5">IFERROR((($E2*86400)-W2),"")</f>
        <v/>
      </c>
      <c r="Y2" s="356">
        <f>IF(U2=0,0,IF(X2&lt;=0,10,IF(X2&lt;0.5,5,IF(X2&lt;1,0,IF(X2&lt;2,-5,-10)))))</f>
        <v>0</v>
      </c>
      <c r="Z2" s="129" t="str">
        <f t="shared" ref="Z2:Z24" si="6">IFERROR(VLOOKUP(D2,Class2019,4,0),"n/a")</f>
        <v>n/a</v>
      </c>
      <c r="AA2" s="129" t="str">
        <f t="shared" ref="AA2:AA24" si="7">IFERROR(VLOOKUP(D2,Class2019,3,0),"n/a")</f>
        <v>n/a</v>
      </c>
      <c r="AB2" s="129" t="str">
        <f>IF($AA2="n/a","",IFERROR(COUNTIF($AA$2:$AA2,"="&amp;AA2),""))</f>
        <v/>
      </c>
      <c r="AC2" s="129">
        <f>COUNTIF($Z2:Z$2,"&lt;"&amp;Z2)</f>
        <v>0</v>
      </c>
      <c r="AD2" s="159">
        <f t="shared" ref="AD2:AD24" si="8">IF($AA2="n/a",0,IFERROR(VLOOKUP(AB2+AC2,Points2019,2,0),15))</f>
        <v>0</v>
      </c>
      <c r="AE2" s="125">
        <f t="shared" ref="AE2:AE24" si="9">(U2+V2+Y2)</f>
        <v>0</v>
      </c>
      <c r="AG2" s="161" t="s">
        <v>3</v>
      </c>
      <c r="AH2" s="176" t="s">
        <v>47</v>
      </c>
      <c r="AI2" s="189">
        <v>1.4273495370370371E-3</v>
      </c>
    </row>
    <row r="3" spans="1:35" x14ac:dyDescent="0.2">
      <c r="A3" s="193">
        <v>641</v>
      </c>
      <c r="B3" s="1" t="s">
        <v>104</v>
      </c>
      <c r="C3" s="1" t="str">
        <f t="shared" si="0"/>
        <v>ben sale</v>
      </c>
      <c r="D3" s="8" t="s">
        <v>14</v>
      </c>
      <c r="E3" s="19">
        <v>1.3062615740740741E-3</v>
      </c>
      <c r="F3" s="366"/>
      <c r="G3" s="8" t="s">
        <v>81</v>
      </c>
      <c r="H3" s="160">
        <f t="shared" si="1"/>
        <v>100</v>
      </c>
      <c r="I3" s="160" t="str">
        <f t="shared" si="1"/>
        <v/>
      </c>
      <c r="J3" s="160" t="str">
        <f t="shared" si="1"/>
        <v/>
      </c>
      <c r="K3" s="160" t="str">
        <f t="shared" si="1"/>
        <v/>
      </c>
      <c r="L3" s="160" t="str">
        <f t="shared" si="1"/>
        <v/>
      </c>
      <c r="M3" s="160" t="str">
        <f t="shared" si="1"/>
        <v/>
      </c>
      <c r="N3" s="160" t="str">
        <f t="shared" si="1"/>
        <v/>
      </c>
      <c r="O3" s="160" t="str">
        <f t="shared" si="1"/>
        <v/>
      </c>
      <c r="P3" s="160" t="str">
        <f t="shared" si="1"/>
        <v/>
      </c>
      <c r="Q3" s="160" t="str">
        <f t="shared" si="1"/>
        <v/>
      </c>
      <c r="R3" s="160" t="str">
        <f t="shared" si="1"/>
        <v/>
      </c>
      <c r="S3" s="160" t="str">
        <f t="shared" si="1"/>
        <v/>
      </c>
      <c r="T3" s="170" t="str">
        <f t="shared" si="1"/>
        <v/>
      </c>
      <c r="U3" s="358">
        <f t="shared" si="2"/>
        <v>100</v>
      </c>
      <c r="V3" s="193">
        <f t="shared" ref="V3:V4" si="10">AD3-U3</f>
        <v>0</v>
      </c>
      <c r="W3" s="360">
        <f t="shared" ref="W3:W4" si="11">IFERROR(VLOOKUP(D3,BenchmarksRd1,3,0)*86400,"")</f>
        <v>101.917</v>
      </c>
      <c r="X3" s="122">
        <f t="shared" ref="X3:X4" si="12">IFERROR((($E3*86400)-W3),"")</f>
        <v>10.944000000000003</v>
      </c>
      <c r="Y3" s="361">
        <f>IF(U3=0,0,IF(X3&lt;=0,10,IF(X3&lt;0.5,5,IF(X3&lt;1,0,IF(X3&lt;2,-5,-10)))))</f>
        <v>-10</v>
      </c>
      <c r="Z3" s="115">
        <f t="shared" si="6"/>
        <v>8</v>
      </c>
      <c r="AA3" s="115">
        <f t="shared" si="7"/>
        <v>13</v>
      </c>
      <c r="AB3" s="115">
        <f>IF($AA3="n/a","",IFERROR(COUNTIF($AA$2:$AA3,"="&amp;AA3),""))</f>
        <v>1</v>
      </c>
      <c r="AC3" s="115">
        <f>COUNTIF($Z$2:Z3,"&lt;"&amp;Z3)</f>
        <v>0</v>
      </c>
      <c r="AD3" s="124">
        <f t="shared" si="8"/>
        <v>100</v>
      </c>
      <c r="AE3" s="126">
        <f t="shared" si="9"/>
        <v>90</v>
      </c>
      <c r="AG3" s="162" t="s">
        <v>5</v>
      </c>
      <c r="AH3" s="177" t="s">
        <v>48</v>
      </c>
      <c r="AI3" s="212">
        <v>1.4203472222222224E-3</v>
      </c>
    </row>
    <row r="4" spans="1:35" x14ac:dyDescent="0.2">
      <c r="A4" s="193">
        <v>73</v>
      </c>
      <c r="B4" s="1" t="s">
        <v>105</v>
      </c>
      <c r="C4" s="1" t="str">
        <f t="shared" si="0"/>
        <v>david adam</v>
      </c>
      <c r="D4" s="8" t="s">
        <v>41</v>
      </c>
      <c r="E4" s="19">
        <v>1.3260069444444445E-3</v>
      </c>
      <c r="F4" s="366"/>
      <c r="G4" s="8" t="s">
        <v>81</v>
      </c>
      <c r="H4" s="160" t="str">
        <f t="shared" si="1"/>
        <v/>
      </c>
      <c r="I4" s="160" t="str">
        <f t="shared" si="1"/>
        <v/>
      </c>
      <c r="J4" s="160" t="str">
        <f t="shared" si="1"/>
        <v/>
      </c>
      <c r="K4" s="160">
        <f t="shared" si="1"/>
        <v>100</v>
      </c>
      <c r="L4" s="160" t="str">
        <f t="shared" si="1"/>
        <v/>
      </c>
      <c r="M4" s="160" t="str">
        <f t="shared" si="1"/>
        <v/>
      </c>
      <c r="N4" s="160" t="str">
        <f t="shared" si="1"/>
        <v/>
      </c>
      <c r="O4" s="160" t="str">
        <f t="shared" si="1"/>
        <v/>
      </c>
      <c r="P4" s="160" t="str">
        <f t="shared" si="1"/>
        <v/>
      </c>
      <c r="Q4" s="160" t="str">
        <f t="shared" si="1"/>
        <v/>
      </c>
      <c r="R4" s="160" t="str">
        <f t="shared" si="1"/>
        <v/>
      </c>
      <c r="S4" s="160" t="str">
        <f t="shared" si="1"/>
        <v/>
      </c>
      <c r="T4" s="170" t="str">
        <f t="shared" si="1"/>
        <v/>
      </c>
      <c r="U4" s="358">
        <f t="shared" si="2"/>
        <v>100</v>
      </c>
      <c r="V4" s="193">
        <f t="shared" si="10"/>
        <v>0</v>
      </c>
      <c r="W4" s="360">
        <f t="shared" si="11"/>
        <v>112.935</v>
      </c>
      <c r="X4" s="122">
        <f t="shared" si="12"/>
        <v>1.632000000000005</v>
      </c>
      <c r="Y4" s="361">
        <f t="shared" ref="Y4:Y24" si="13">IF(U4=0,0,IF(X4&lt;=0,10,IF(X4&lt;0.5,5,IF(X4&lt;1,0,IF(X4&lt;2,-5,-10)))))</f>
        <v>-5</v>
      </c>
      <c r="Z4" s="115">
        <f t="shared" si="6"/>
        <v>5</v>
      </c>
      <c r="AA4" s="115">
        <f t="shared" si="7"/>
        <v>10</v>
      </c>
      <c r="AB4" s="115">
        <f>IF($AA4="n/a","",IFERROR(COUNTIF($AA$2:$AA4,"="&amp;AA4),""))</f>
        <v>1</v>
      </c>
      <c r="AC4" s="115">
        <f>COUNTIF($Z$2:Z4,"&lt;"&amp;Z4)</f>
        <v>0</v>
      </c>
      <c r="AD4" s="124">
        <f t="shared" si="8"/>
        <v>100</v>
      </c>
      <c r="AE4" s="126">
        <f t="shared" si="9"/>
        <v>95</v>
      </c>
      <c r="AG4" s="331" t="s">
        <v>4</v>
      </c>
      <c r="AH4" s="332" t="s">
        <v>102</v>
      </c>
      <c r="AI4" s="333">
        <v>1.4896527777777775E-3</v>
      </c>
    </row>
    <row r="5" spans="1:35" x14ac:dyDescent="0.2">
      <c r="A5" s="193">
        <v>88</v>
      </c>
      <c r="B5" s="1" t="s">
        <v>106</v>
      </c>
      <c r="C5" s="1" t="str">
        <f t="shared" si="0"/>
        <v>randy stagno-navarra</v>
      </c>
      <c r="D5" s="8" t="s">
        <v>80</v>
      </c>
      <c r="E5" s="19">
        <v>1.3448611111111109E-3</v>
      </c>
      <c r="F5" s="366"/>
      <c r="G5" s="8" t="s">
        <v>81</v>
      </c>
      <c r="H5" s="160" t="str">
        <f t="shared" si="1"/>
        <v/>
      </c>
      <c r="I5" s="160" t="str">
        <f t="shared" si="1"/>
        <v/>
      </c>
      <c r="J5" s="160" t="str">
        <f t="shared" si="1"/>
        <v/>
      </c>
      <c r="K5" s="160" t="str">
        <f t="shared" si="1"/>
        <v/>
      </c>
      <c r="L5" s="160" t="str">
        <f t="shared" si="1"/>
        <v/>
      </c>
      <c r="M5" s="160" t="str">
        <f t="shared" si="1"/>
        <v/>
      </c>
      <c r="N5" s="160" t="str">
        <f t="shared" si="1"/>
        <v/>
      </c>
      <c r="O5" s="160" t="str">
        <f t="shared" si="1"/>
        <v/>
      </c>
      <c r="P5" s="160" t="str">
        <f t="shared" si="1"/>
        <v/>
      </c>
      <c r="Q5" s="160" t="str">
        <f t="shared" si="1"/>
        <v/>
      </c>
      <c r="R5" s="160" t="str">
        <f t="shared" si="1"/>
        <v/>
      </c>
      <c r="S5" s="160" t="str">
        <f t="shared" si="1"/>
        <v/>
      </c>
      <c r="T5" s="170" t="str">
        <f t="shared" si="1"/>
        <v/>
      </c>
      <c r="U5" s="358">
        <f t="shared" si="2"/>
        <v>0</v>
      </c>
      <c r="V5" s="193">
        <f t="shared" ref="V5:V24" si="14">AD5-U5</f>
        <v>0</v>
      </c>
      <c r="W5" s="360" t="str">
        <f t="shared" ref="W5:W24" si="15">IFERROR(VLOOKUP(D5,BenchmarksRd1,3,0)*86400,"")</f>
        <v/>
      </c>
      <c r="X5" s="122" t="str">
        <f t="shared" ref="X5:X24" si="16">IFERROR((($E5*86400)-W5),"")</f>
        <v/>
      </c>
      <c r="Y5" s="361">
        <f t="shared" si="13"/>
        <v>0</v>
      </c>
      <c r="Z5" s="115" t="str">
        <f t="shared" si="6"/>
        <v>n/a</v>
      </c>
      <c r="AA5" s="115" t="str">
        <f t="shared" si="7"/>
        <v>n/a</v>
      </c>
      <c r="AB5" s="115" t="str">
        <f>IF($AA5="n/a","",IFERROR(COUNTIF($AA$2:$AA5,"="&amp;AA5),""))</f>
        <v/>
      </c>
      <c r="AC5" s="115">
        <f>COUNTIF($Z$2:Z5,"&lt;"&amp;Z5)</f>
        <v>0</v>
      </c>
      <c r="AD5" s="124">
        <f t="shared" si="8"/>
        <v>0</v>
      </c>
      <c r="AE5" s="126">
        <f t="shared" si="9"/>
        <v>0</v>
      </c>
      <c r="AG5" s="328" t="s">
        <v>39</v>
      </c>
      <c r="AH5" s="329"/>
      <c r="AI5" s="330"/>
    </row>
    <row r="6" spans="1:35" x14ac:dyDescent="0.2">
      <c r="A6" s="193">
        <v>27</v>
      </c>
      <c r="B6" s="1" t="s">
        <v>107</v>
      </c>
      <c r="C6" s="1" t="str">
        <f t="shared" si="0"/>
        <v>kim cole</v>
      </c>
      <c r="D6" s="8" t="s">
        <v>13</v>
      </c>
      <c r="E6" s="19">
        <v>1.349976851851852E-3</v>
      </c>
      <c r="F6" s="366"/>
      <c r="G6" s="8" t="s">
        <v>108</v>
      </c>
      <c r="H6" s="160" t="str">
        <f t="shared" si="1"/>
        <v/>
      </c>
      <c r="I6" s="160">
        <f t="shared" si="1"/>
        <v>100</v>
      </c>
      <c r="J6" s="160" t="str">
        <f t="shared" si="1"/>
        <v/>
      </c>
      <c r="K6" s="160" t="str">
        <f t="shared" si="1"/>
        <v/>
      </c>
      <c r="L6" s="160" t="str">
        <f t="shared" si="1"/>
        <v/>
      </c>
      <c r="M6" s="160" t="str">
        <f t="shared" si="1"/>
        <v/>
      </c>
      <c r="N6" s="160" t="str">
        <f t="shared" si="1"/>
        <v/>
      </c>
      <c r="O6" s="160" t="str">
        <f t="shared" si="1"/>
        <v/>
      </c>
      <c r="P6" s="160" t="str">
        <f t="shared" si="1"/>
        <v/>
      </c>
      <c r="Q6" s="160" t="str">
        <f t="shared" si="1"/>
        <v/>
      </c>
      <c r="R6" s="160" t="str">
        <f t="shared" si="1"/>
        <v/>
      </c>
      <c r="S6" s="160" t="str">
        <f t="shared" si="1"/>
        <v/>
      </c>
      <c r="T6" s="170" t="str">
        <f t="shared" si="1"/>
        <v/>
      </c>
      <c r="U6" s="358">
        <f t="shared" si="2"/>
        <v>100</v>
      </c>
      <c r="V6" s="193">
        <f t="shared" si="14"/>
        <v>-25</v>
      </c>
      <c r="W6" s="360">
        <f t="shared" si="15"/>
        <v>109.967</v>
      </c>
      <c r="X6" s="122">
        <f t="shared" si="16"/>
        <v>6.6710000000000065</v>
      </c>
      <c r="Y6" s="361">
        <f t="shared" si="13"/>
        <v>-10</v>
      </c>
      <c r="Z6" s="115">
        <f t="shared" si="6"/>
        <v>7</v>
      </c>
      <c r="AA6" s="115">
        <f t="shared" si="7"/>
        <v>12</v>
      </c>
      <c r="AB6" s="115">
        <f>IF($AA6="n/a","",IFERROR(COUNTIF($AA$2:$AA6,"="&amp;AA6),""))</f>
        <v>1</v>
      </c>
      <c r="AC6" s="115">
        <f>COUNTIF($Z$2:Z6,"&lt;"&amp;Z6)</f>
        <v>1</v>
      </c>
      <c r="AD6" s="124">
        <f t="shared" si="8"/>
        <v>75</v>
      </c>
      <c r="AE6" s="126">
        <f t="shared" si="9"/>
        <v>65</v>
      </c>
      <c r="AG6" s="163" t="s">
        <v>22</v>
      </c>
      <c r="AH6" s="181" t="s">
        <v>74</v>
      </c>
      <c r="AI6" s="178">
        <v>1.4067361111111112E-3</v>
      </c>
    </row>
    <row r="7" spans="1:35" x14ac:dyDescent="0.2">
      <c r="A7" s="193">
        <v>50</v>
      </c>
      <c r="B7" s="1" t="s">
        <v>109</v>
      </c>
      <c r="C7" s="1" t="str">
        <f t="shared" si="0"/>
        <v>alan conrad</v>
      </c>
      <c r="D7" s="8" t="s">
        <v>41</v>
      </c>
      <c r="E7" s="19">
        <v>1.3545486111111111E-3</v>
      </c>
      <c r="F7" s="366"/>
      <c r="G7" s="8" t="s">
        <v>81</v>
      </c>
      <c r="H7" s="160" t="str">
        <f t="shared" si="1"/>
        <v/>
      </c>
      <c r="I7" s="160" t="str">
        <f t="shared" si="1"/>
        <v/>
      </c>
      <c r="J7" s="160" t="str">
        <f t="shared" si="1"/>
        <v/>
      </c>
      <c r="K7" s="160">
        <f t="shared" si="1"/>
        <v>75</v>
      </c>
      <c r="L7" s="160" t="str">
        <f t="shared" si="1"/>
        <v/>
      </c>
      <c r="M7" s="160" t="str">
        <f t="shared" si="1"/>
        <v/>
      </c>
      <c r="N7" s="160" t="str">
        <f t="shared" si="1"/>
        <v/>
      </c>
      <c r="O7" s="160" t="str">
        <f t="shared" si="1"/>
        <v/>
      </c>
      <c r="P7" s="160" t="str">
        <f t="shared" si="1"/>
        <v/>
      </c>
      <c r="Q7" s="160" t="str">
        <f t="shared" si="1"/>
        <v/>
      </c>
      <c r="R7" s="160" t="str">
        <f t="shared" si="1"/>
        <v/>
      </c>
      <c r="S7" s="160" t="str">
        <f t="shared" si="1"/>
        <v/>
      </c>
      <c r="T7" s="170" t="str">
        <f t="shared" si="1"/>
        <v/>
      </c>
      <c r="U7" s="358">
        <f t="shared" si="2"/>
        <v>75</v>
      </c>
      <c r="V7" s="193">
        <f t="shared" si="14"/>
        <v>0</v>
      </c>
      <c r="W7" s="360">
        <f t="shared" si="15"/>
        <v>112.935</v>
      </c>
      <c r="X7" s="122">
        <f t="shared" si="16"/>
        <v>4.097999999999999</v>
      </c>
      <c r="Y7" s="361">
        <f t="shared" si="13"/>
        <v>-10</v>
      </c>
      <c r="Z7" s="115">
        <f t="shared" si="6"/>
        <v>5</v>
      </c>
      <c r="AA7" s="115">
        <f t="shared" si="7"/>
        <v>10</v>
      </c>
      <c r="AB7" s="115">
        <f>IF($AA7="n/a","",IFERROR(COUNTIF($AA$2:$AA7,"="&amp;AA7),""))</f>
        <v>2</v>
      </c>
      <c r="AC7" s="115">
        <f>COUNTIF($Z$2:Z7,"&lt;"&amp;Z7)</f>
        <v>0</v>
      </c>
      <c r="AD7" s="124">
        <f t="shared" si="8"/>
        <v>75</v>
      </c>
      <c r="AE7" s="126">
        <f t="shared" si="9"/>
        <v>65</v>
      </c>
      <c r="AG7" s="164" t="s">
        <v>21</v>
      </c>
      <c r="AH7" s="182" t="s">
        <v>101</v>
      </c>
      <c r="AI7" s="327" t="s">
        <v>97</v>
      </c>
    </row>
    <row r="8" spans="1:35" x14ac:dyDescent="0.2">
      <c r="A8" s="193">
        <v>79</v>
      </c>
      <c r="B8" s="1" t="s">
        <v>110</v>
      </c>
      <c r="C8" s="1" t="str">
        <f t="shared" si="0"/>
        <v>dean hasnat</v>
      </c>
      <c r="D8" s="8" t="s">
        <v>40</v>
      </c>
      <c r="E8" s="19">
        <v>1.3554166666666664E-3</v>
      </c>
      <c r="F8" s="366"/>
      <c r="G8" s="8" t="s">
        <v>108</v>
      </c>
      <c r="H8" s="160" t="str">
        <f t="shared" si="1"/>
        <v/>
      </c>
      <c r="I8" s="160" t="str">
        <f t="shared" si="1"/>
        <v/>
      </c>
      <c r="J8" s="160" t="str">
        <f t="shared" si="1"/>
        <v/>
      </c>
      <c r="K8" s="160" t="str">
        <f t="shared" si="1"/>
        <v/>
      </c>
      <c r="L8" s="160">
        <f t="shared" si="1"/>
        <v>100</v>
      </c>
      <c r="M8" s="160" t="str">
        <f t="shared" si="1"/>
        <v/>
      </c>
      <c r="N8" s="160" t="str">
        <f t="shared" si="1"/>
        <v/>
      </c>
      <c r="O8" s="160" t="str">
        <f t="shared" si="1"/>
        <v/>
      </c>
      <c r="P8" s="160" t="str">
        <f t="shared" si="1"/>
        <v/>
      </c>
      <c r="Q8" s="160" t="str">
        <f t="shared" si="1"/>
        <v/>
      </c>
      <c r="R8" s="160" t="str">
        <f t="shared" si="1"/>
        <v/>
      </c>
      <c r="S8" s="160" t="str">
        <f t="shared" si="1"/>
        <v/>
      </c>
      <c r="T8" s="170" t="str">
        <f t="shared" si="1"/>
        <v/>
      </c>
      <c r="U8" s="358">
        <f t="shared" si="2"/>
        <v>100</v>
      </c>
      <c r="V8" s="193">
        <f t="shared" si="14"/>
        <v>0</v>
      </c>
      <c r="W8" s="360">
        <f t="shared" si="15"/>
        <v>114.663</v>
      </c>
      <c r="X8" s="122">
        <f t="shared" si="16"/>
        <v>2.444999999999979</v>
      </c>
      <c r="Y8" s="361">
        <f t="shared" si="13"/>
        <v>-10</v>
      </c>
      <c r="Z8" s="115">
        <f t="shared" si="6"/>
        <v>5</v>
      </c>
      <c r="AA8" s="115">
        <f t="shared" si="7"/>
        <v>9</v>
      </c>
      <c r="AB8" s="115">
        <f>IF($AA8="n/a","",IFERROR(COUNTIF($AA$2:$AA8,"="&amp;AA8),""))</f>
        <v>1</v>
      </c>
      <c r="AC8" s="115">
        <f>COUNTIF($Z$2:Z8,"&lt;"&amp;Z8)</f>
        <v>0</v>
      </c>
      <c r="AD8" s="124">
        <f t="shared" si="8"/>
        <v>100</v>
      </c>
      <c r="AE8" s="126">
        <f t="shared" si="9"/>
        <v>90</v>
      </c>
      <c r="AG8" s="324" t="s">
        <v>85</v>
      </c>
      <c r="AH8" s="325" t="s">
        <v>46</v>
      </c>
      <c r="AI8" s="326">
        <v>1.3765625000000002E-3</v>
      </c>
    </row>
    <row r="9" spans="1:35" x14ac:dyDescent="0.2">
      <c r="A9" s="193">
        <v>21</v>
      </c>
      <c r="B9" s="1" t="s">
        <v>111</v>
      </c>
      <c r="C9" s="1" t="str">
        <f t="shared" si="0"/>
        <v>gavin newman</v>
      </c>
      <c r="D9" s="8" t="s">
        <v>40</v>
      </c>
      <c r="E9" s="19">
        <v>1.3710532407407406E-3</v>
      </c>
      <c r="F9" s="366"/>
      <c r="G9" s="8" t="s">
        <v>81</v>
      </c>
      <c r="H9" s="160" t="str">
        <f t="shared" si="1"/>
        <v/>
      </c>
      <c r="I9" s="160" t="str">
        <f t="shared" si="1"/>
        <v/>
      </c>
      <c r="J9" s="160" t="str">
        <f t="shared" si="1"/>
        <v/>
      </c>
      <c r="K9" s="160" t="str">
        <f t="shared" si="1"/>
        <v/>
      </c>
      <c r="L9" s="160">
        <f t="shared" si="1"/>
        <v>75</v>
      </c>
      <c r="M9" s="160" t="str">
        <f t="shared" si="1"/>
        <v/>
      </c>
      <c r="N9" s="160" t="str">
        <f t="shared" si="1"/>
        <v/>
      </c>
      <c r="O9" s="160" t="str">
        <f t="shared" si="1"/>
        <v/>
      </c>
      <c r="P9" s="160" t="str">
        <f t="shared" si="1"/>
        <v/>
      </c>
      <c r="Q9" s="160" t="str">
        <f t="shared" si="1"/>
        <v/>
      </c>
      <c r="R9" s="160" t="str">
        <f t="shared" si="1"/>
        <v/>
      </c>
      <c r="S9" s="160" t="str">
        <f t="shared" si="1"/>
        <v/>
      </c>
      <c r="T9" s="170" t="str">
        <f t="shared" si="1"/>
        <v/>
      </c>
      <c r="U9" s="358">
        <f t="shared" si="2"/>
        <v>75</v>
      </c>
      <c r="V9" s="193">
        <f t="shared" si="14"/>
        <v>0</v>
      </c>
      <c r="W9" s="360">
        <f t="shared" si="15"/>
        <v>114.663</v>
      </c>
      <c r="X9" s="122">
        <f t="shared" si="16"/>
        <v>3.7959999999999923</v>
      </c>
      <c r="Y9" s="361">
        <f t="shared" si="13"/>
        <v>-10</v>
      </c>
      <c r="Z9" s="115">
        <f t="shared" si="6"/>
        <v>5</v>
      </c>
      <c r="AA9" s="115">
        <f t="shared" si="7"/>
        <v>9</v>
      </c>
      <c r="AB9" s="115">
        <f>IF($AA9="n/a","",IFERROR(COUNTIF($AA$2:$AA9,"="&amp;AA9),""))</f>
        <v>2</v>
      </c>
      <c r="AC9" s="115">
        <f>COUNTIF($Z$2:Z9,"&lt;"&amp;Z9)</f>
        <v>0</v>
      </c>
      <c r="AD9" s="124">
        <f t="shared" si="8"/>
        <v>75</v>
      </c>
      <c r="AE9" s="126">
        <f t="shared" si="9"/>
        <v>65</v>
      </c>
      <c r="AG9" s="321" t="s">
        <v>86</v>
      </c>
      <c r="AH9" s="322" t="s">
        <v>47</v>
      </c>
      <c r="AI9" s="323">
        <v>1.4270486111111109E-3</v>
      </c>
    </row>
    <row r="10" spans="1:35" x14ac:dyDescent="0.2">
      <c r="A10" s="193">
        <v>62</v>
      </c>
      <c r="B10" s="1" t="s">
        <v>112</v>
      </c>
      <c r="C10" s="1" t="str">
        <f t="shared" si="0"/>
        <v>noel heritage</v>
      </c>
      <c r="D10" s="8" t="s">
        <v>40</v>
      </c>
      <c r="E10" s="19">
        <v>1.3801736111111109E-3</v>
      </c>
      <c r="F10" s="366"/>
      <c r="G10" s="8" t="s">
        <v>108</v>
      </c>
      <c r="H10" s="160" t="str">
        <f t="shared" si="1"/>
        <v/>
      </c>
      <c r="I10" s="160" t="str">
        <f t="shared" si="1"/>
        <v/>
      </c>
      <c r="J10" s="160" t="str">
        <f t="shared" si="1"/>
        <v/>
      </c>
      <c r="K10" s="160" t="str">
        <f t="shared" si="1"/>
        <v/>
      </c>
      <c r="L10" s="160">
        <f t="shared" si="1"/>
        <v>60</v>
      </c>
      <c r="M10" s="160" t="str">
        <f t="shared" si="1"/>
        <v/>
      </c>
      <c r="N10" s="160" t="str">
        <f t="shared" si="1"/>
        <v/>
      </c>
      <c r="O10" s="160" t="str">
        <f t="shared" si="1"/>
        <v/>
      </c>
      <c r="P10" s="160" t="str">
        <f t="shared" si="1"/>
        <v/>
      </c>
      <c r="Q10" s="160" t="str">
        <f t="shared" si="1"/>
        <v/>
      </c>
      <c r="R10" s="160" t="str">
        <f t="shared" si="1"/>
        <v/>
      </c>
      <c r="S10" s="160" t="str">
        <f t="shared" si="1"/>
        <v/>
      </c>
      <c r="T10" s="170" t="str">
        <f t="shared" si="1"/>
        <v/>
      </c>
      <c r="U10" s="358">
        <f t="shared" si="2"/>
        <v>60</v>
      </c>
      <c r="V10" s="193">
        <f t="shared" si="14"/>
        <v>0</v>
      </c>
      <c r="W10" s="360">
        <f t="shared" si="15"/>
        <v>114.663</v>
      </c>
      <c r="X10" s="122">
        <f t="shared" si="16"/>
        <v>4.583999999999989</v>
      </c>
      <c r="Y10" s="361">
        <f t="shared" si="13"/>
        <v>-10</v>
      </c>
      <c r="Z10" s="115">
        <f t="shared" si="6"/>
        <v>5</v>
      </c>
      <c r="AA10" s="115">
        <f t="shared" si="7"/>
        <v>9</v>
      </c>
      <c r="AB10" s="115">
        <f>IF($AA10="n/a","",IFERROR(COUNTIF($AA$2:$AA10,"="&amp;AA10),""))</f>
        <v>3</v>
      </c>
      <c r="AC10" s="115">
        <f>COUNTIF($Z$2:Z10,"&lt;"&amp;Z10)</f>
        <v>0</v>
      </c>
      <c r="AD10" s="124">
        <f t="shared" si="8"/>
        <v>60</v>
      </c>
      <c r="AE10" s="126">
        <f t="shared" si="9"/>
        <v>50</v>
      </c>
      <c r="AG10" s="165" t="s">
        <v>40</v>
      </c>
      <c r="AH10" s="183" t="s">
        <v>73</v>
      </c>
      <c r="AI10" s="214" t="s">
        <v>79</v>
      </c>
    </row>
    <row r="11" spans="1:35" x14ac:dyDescent="0.2">
      <c r="A11" s="193">
        <v>10</v>
      </c>
      <c r="B11" s="1" t="s">
        <v>113</v>
      </c>
      <c r="C11" s="1" t="str">
        <f t="shared" si="0"/>
        <v>hung do</v>
      </c>
      <c r="D11" s="8" t="s">
        <v>85</v>
      </c>
      <c r="E11" s="19">
        <v>1.3946412037037037E-3</v>
      </c>
      <c r="F11" s="366"/>
      <c r="G11" s="8" t="s">
        <v>81</v>
      </c>
      <c r="H11" s="160" t="str">
        <f t="shared" si="1"/>
        <v/>
      </c>
      <c r="I11" s="160" t="str">
        <f t="shared" si="1"/>
        <v/>
      </c>
      <c r="J11" s="160" t="str">
        <f t="shared" si="1"/>
        <v/>
      </c>
      <c r="K11" s="160" t="str">
        <f t="shared" si="1"/>
        <v/>
      </c>
      <c r="L11" s="160" t="str">
        <f t="shared" si="1"/>
        <v/>
      </c>
      <c r="M11" s="160" t="str">
        <f t="shared" si="1"/>
        <v/>
      </c>
      <c r="N11" s="160">
        <f t="shared" si="1"/>
        <v>100</v>
      </c>
      <c r="O11" s="160" t="str">
        <f t="shared" si="1"/>
        <v/>
      </c>
      <c r="P11" s="160" t="str">
        <f t="shared" si="1"/>
        <v/>
      </c>
      <c r="Q11" s="160" t="str">
        <f t="shared" si="1"/>
        <v/>
      </c>
      <c r="R11" s="160" t="str">
        <f t="shared" si="1"/>
        <v/>
      </c>
      <c r="S11" s="160" t="str">
        <f t="shared" si="1"/>
        <v/>
      </c>
      <c r="T11" s="170" t="str">
        <f t="shared" si="1"/>
        <v/>
      </c>
      <c r="U11" s="358">
        <f t="shared" si="2"/>
        <v>100</v>
      </c>
      <c r="V11" s="193">
        <f t="shared" si="14"/>
        <v>0</v>
      </c>
      <c r="W11" s="360">
        <f t="shared" si="15"/>
        <v>118.93500000000002</v>
      </c>
      <c r="X11" s="122">
        <f t="shared" si="16"/>
        <v>1.5619999999999834</v>
      </c>
      <c r="Y11" s="361">
        <f t="shared" si="13"/>
        <v>-5</v>
      </c>
      <c r="Z11" s="115">
        <f t="shared" si="6"/>
        <v>4</v>
      </c>
      <c r="AA11" s="115">
        <f t="shared" si="7"/>
        <v>7</v>
      </c>
      <c r="AB11" s="115">
        <f>IF($AA11="n/a","",IFERROR(COUNTIF($AA$2:$AA11,"="&amp;AA11),""))</f>
        <v>1</v>
      </c>
      <c r="AC11" s="115">
        <f>COUNTIF($Z$2:Z11,"&lt;"&amp;Z11)</f>
        <v>0</v>
      </c>
      <c r="AD11" s="124">
        <f t="shared" si="8"/>
        <v>100</v>
      </c>
      <c r="AE11" s="126">
        <f t="shared" si="9"/>
        <v>95</v>
      </c>
      <c r="AG11" s="166" t="s">
        <v>41</v>
      </c>
      <c r="AH11" s="184" t="s">
        <v>82</v>
      </c>
      <c r="AI11" s="213">
        <v>1.3071180555555555E-3</v>
      </c>
    </row>
    <row r="12" spans="1:35" x14ac:dyDescent="0.2">
      <c r="A12" s="193">
        <v>68</v>
      </c>
      <c r="B12" s="1" t="s">
        <v>114</v>
      </c>
      <c r="C12" s="1" t="str">
        <f t="shared" si="0"/>
        <v>craig girvan</v>
      </c>
      <c r="D12" s="8" t="s">
        <v>85</v>
      </c>
      <c r="E12" s="19">
        <v>1.4309837962962963E-3</v>
      </c>
      <c r="F12" s="366"/>
      <c r="G12" s="8" t="s">
        <v>108</v>
      </c>
      <c r="H12" s="160" t="str">
        <f t="shared" ref="H12:T21" si="17">IF($D12=H$1,$U12,"")</f>
        <v/>
      </c>
      <c r="I12" s="160" t="str">
        <f t="shared" si="17"/>
        <v/>
      </c>
      <c r="J12" s="160" t="str">
        <f t="shared" si="17"/>
        <v/>
      </c>
      <c r="K12" s="160" t="str">
        <f t="shared" si="17"/>
        <v/>
      </c>
      <c r="L12" s="160" t="str">
        <f t="shared" si="17"/>
        <v/>
      </c>
      <c r="M12" s="160" t="str">
        <f t="shared" si="17"/>
        <v/>
      </c>
      <c r="N12" s="160">
        <f t="shared" si="17"/>
        <v>75</v>
      </c>
      <c r="O12" s="160" t="str">
        <f t="shared" si="17"/>
        <v/>
      </c>
      <c r="P12" s="160" t="str">
        <f t="shared" si="17"/>
        <v/>
      </c>
      <c r="Q12" s="160" t="str">
        <f t="shared" si="17"/>
        <v/>
      </c>
      <c r="R12" s="160" t="str">
        <f t="shared" si="17"/>
        <v/>
      </c>
      <c r="S12" s="160" t="str">
        <f t="shared" si="17"/>
        <v/>
      </c>
      <c r="T12" s="170" t="str">
        <f t="shared" si="17"/>
        <v/>
      </c>
      <c r="U12" s="358">
        <f t="shared" si="2"/>
        <v>75</v>
      </c>
      <c r="V12" s="193">
        <f t="shared" si="14"/>
        <v>0</v>
      </c>
      <c r="W12" s="360">
        <f t="shared" si="15"/>
        <v>118.93500000000002</v>
      </c>
      <c r="X12" s="122">
        <f t="shared" si="16"/>
        <v>4.701999999999984</v>
      </c>
      <c r="Y12" s="361">
        <f t="shared" si="13"/>
        <v>-10</v>
      </c>
      <c r="Z12" s="115">
        <f t="shared" si="6"/>
        <v>4</v>
      </c>
      <c r="AA12" s="115">
        <f t="shared" si="7"/>
        <v>7</v>
      </c>
      <c r="AB12" s="115">
        <f>IF($AA12="n/a","",IFERROR(COUNTIF($AA$2:$AA12,"="&amp;AA12),""))</f>
        <v>2</v>
      </c>
      <c r="AC12" s="115">
        <f>COUNTIF($Z$2:Z12,"&lt;"&amp;Z12)</f>
        <v>0</v>
      </c>
      <c r="AD12" s="124">
        <f t="shared" si="8"/>
        <v>75</v>
      </c>
      <c r="AE12" s="126">
        <f t="shared" si="9"/>
        <v>65</v>
      </c>
      <c r="AG12" s="167" t="s">
        <v>16</v>
      </c>
      <c r="AH12" s="185" t="s">
        <v>66</v>
      </c>
      <c r="AI12" s="179">
        <v>1.2738888888888889E-3</v>
      </c>
    </row>
    <row r="13" spans="1:35" x14ac:dyDescent="0.2">
      <c r="A13" s="193">
        <v>141</v>
      </c>
      <c r="B13" s="1" t="s">
        <v>115</v>
      </c>
      <c r="C13" s="1" t="str">
        <f t="shared" si="0"/>
        <v>max lloyd</v>
      </c>
      <c r="D13" s="8" t="s">
        <v>40</v>
      </c>
      <c r="E13" s="19">
        <v>1.4313194444444445E-3</v>
      </c>
      <c r="F13" s="366"/>
      <c r="G13" s="8" t="s">
        <v>108</v>
      </c>
      <c r="H13" s="160" t="str">
        <f t="shared" si="17"/>
        <v/>
      </c>
      <c r="I13" s="160" t="str">
        <f t="shared" si="17"/>
        <v/>
      </c>
      <c r="J13" s="160" t="str">
        <f t="shared" si="17"/>
        <v/>
      </c>
      <c r="K13" s="160" t="str">
        <f t="shared" si="17"/>
        <v/>
      </c>
      <c r="L13" s="160">
        <f t="shared" si="17"/>
        <v>45</v>
      </c>
      <c r="M13" s="160" t="str">
        <f t="shared" si="17"/>
        <v/>
      </c>
      <c r="N13" s="160" t="str">
        <f t="shared" si="17"/>
        <v/>
      </c>
      <c r="O13" s="160" t="str">
        <f t="shared" si="17"/>
        <v/>
      </c>
      <c r="P13" s="160" t="str">
        <f t="shared" si="17"/>
        <v/>
      </c>
      <c r="Q13" s="160" t="str">
        <f t="shared" si="17"/>
        <v/>
      </c>
      <c r="R13" s="160" t="str">
        <f t="shared" si="17"/>
        <v/>
      </c>
      <c r="S13" s="160" t="str">
        <f t="shared" si="17"/>
        <v/>
      </c>
      <c r="T13" s="170" t="str">
        <f t="shared" si="17"/>
        <v/>
      </c>
      <c r="U13" s="358">
        <f t="shared" si="2"/>
        <v>45</v>
      </c>
      <c r="V13" s="193">
        <f t="shared" si="14"/>
        <v>-30</v>
      </c>
      <c r="W13" s="360">
        <f t="shared" si="15"/>
        <v>114.663</v>
      </c>
      <c r="X13" s="122">
        <f t="shared" si="16"/>
        <v>9.0030000000000001</v>
      </c>
      <c r="Y13" s="361">
        <f t="shared" si="13"/>
        <v>-10</v>
      </c>
      <c r="Z13" s="115">
        <f t="shared" si="6"/>
        <v>5</v>
      </c>
      <c r="AA13" s="115">
        <f t="shared" si="7"/>
        <v>9</v>
      </c>
      <c r="AB13" s="115">
        <f>IF($AA13="n/a","",IFERROR(COUNTIF($AA$2:$AA13,"="&amp;AA13),""))</f>
        <v>4</v>
      </c>
      <c r="AC13" s="115">
        <f>COUNTIF($Z$2:Z13,"&lt;"&amp;Z13)</f>
        <v>2</v>
      </c>
      <c r="AD13" s="124">
        <f t="shared" si="8"/>
        <v>15</v>
      </c>
      <c r="AE13" s="126">
        <f t="shared" si="9"/>
        <v>5</v>
      </c>
      <c r="AG13" s="168" t="s">
        <v>13</v>
      </c>
      <c r="AH13" s="186" t="s">
        <v>49</v>
      </c>
      <c r="AI13" s="180">
        <v>1.2727662037037037E-3</v>
      </c>
    </row>
    <row r="14" spans="1:35" ht="13.5" thickBot="1" x14ac:dyDescent="0.25">
      <c r="A14" s="193">
        <v>205</v>
      </c>
      <c r="B14" s="1" t="s">
        <v>116</v>
      </c>
      <c r="C14" s="1" t="str">
        <f t="shared" si="0"/>
        <v>john reid</v>
      </c>
      <c r="D14" s="8" t="s">
        <v>80</v>
      </c>
      <c r="E14" s="19">
        <v>1.445833333333333E-3</v>
      </c>
      <c r="F14" s="366"/>
      <c r="G14" s="8" t="s">
        <v>81</v>
      </c>
      <c r="H14" s="160" t="str">
        <f t="shared" si="17"/>
        <v/>
      </c>
      <c r="I14" s="160" t="str">
        <f t="shared" si="17"/>
        <v/>
      </c>
      <c r="J14" s="160" t="str">
        <f t="shared" si="17"/>
        <v/>
      </c>
      <c r="K14" s="160" t="str">
        <f t="shared" si="17"/>
        <v/>
      </c>
      <c r="L14" s="160" t="str">
        <f t="shared" si="17"/>
        <v/>
      </c>
      <c r="M14" s="160" t="str">
        <f t="shared" si="17"/>
        <v/>
      </c>
      <c r="N14" s="160" t="str">
        <f t="shared" si="17"/>
        <v/>
      </c>
      <c r="O14" s="160" t="str">
        <f t="shared" si="17"/>
        <v/>
      </c>
      <c r="P14" s="160" t="str">
        <f t="shared" si="17"/>
        <v/>
      </c>
      <c r="Q14" s="160" t="str">
        <f t="shared" si="17"/>
        <v/>
      </c>
      <c r="R14" s="160" t="str">
        <f t="shared" si="17"/>
        <v/>
      </c>
      <c r="S14" s="160" t="str">
        <f t="shared" si="17"/>
        <v/>
      </c>
      <c r="T14" s="170" t="str">
        <f t="shared" si="17"/>
        <v/>
      </c>
      <c r="U14" s="358">
        <f t="shared" si="2"/>
        <v>0</v>
      </c>
      <c r="V14" s="193">
        <f t="shared" si="14"/>
        <v>0</v>
      </c>
      <c r="W14" s="360" t="str">
        <f t="shared" si="15"/>
        <v/>
      </c>
      <c r="X14" s="122" t="str">
        <f t="shared" si="16"/>
        <v/>
      </c>
      <c r="Y14" s="361">
        <f t="shared" si="13"/>
        <v>0</v>
      </c>
      <c r="Z14" s="115" t="str">
        <f t="shared" si="6"/>
        <v>n/a</v>
      </c>
      <c r="AA14" s="115" t="str">
        <f t="shared" si="7"/>
        <v>n/a</v>
      </c>
      <c r="AB14" s="115" t="str">
        <f>IF($AA14="n/a","",IFERROR(COUNTIF($AA$2:$AA14,"="&amp;AA14),""))</f>
        <v/>
      </c>
      <c r="AC14" s="115">
        <f>COUNTIF($Z$2:Z14,"&lt;"&amp;Z14)</f>
        <v>0</v>
      </c>
      <c r="AD14" s="124">
        <f t="shared" si="8"/>
        <v>0</v>
      </c>
      <c r="AE14" s="126">
        <f t="shared" si="9"/>
        <v>0</v>
      </c>
      <c r="AG14" s="169" t="s">
        <v>14</v>
      </c>
      <c r="AH14" s="187" t="s">
        <v>72</v>
      </c>
      <c r="AI14" s="188">
        <v>1.1795949074074074E-3</v>
      </c>
    </row>
    <row r="15" spans="1:35" x14ac:dyDescent="0.2">
      <c r="A15" s="193">
        <v>119</v>
      </c>
      <c r="B15" s="1" t="s">
        <v>117</v>
      </c>
      <c r="C15" s="1" t="str">
        <f t="shared" si="0"/>
        <v>peter dannock</v>
      </c>
      <c r="D15" s="8" t="s">
        <v>21</v>
      </c>
      <c r="E15" s="19">
        <v>1.4493518518518518E-3</v>
      </c>
      <c r="F15" s="366"/>
      <c r="G15" s="8" t="s">
        <v>81</v>
      </c>
      <c r="H15" s="160" t="str">
        <f t="shared" si="17"/>
        <v/>
      </c>
      <c r="I15" s="160" t="str">
        <f t="shared" si="17"/>
        <v/>
      </c>
      <c r="J15" s="160" t="str">
        <f t="shared" si="17"/>
        <v/>
      </c>
      <c r="K15" s="160" t="str">
        <f t="shared" si="17"/>
        <v/>
      </c>
      <c r="L15" s="160" t="str">
        <f t="shared" si="17"/>
        <v/>
      </c>
      <c r="M15" s="160" t="str">
        <f t="shared" si="17"/>
        <v/>
      </c>
      <c r="N15" s="160" t="str">
        <f t="shared" si="17"/>
        <v/>
      </c>
      <c r="O15" s="160" t="str">
        <f t="shared" si="17"/>
        <v/>
      </c>
      <c r="P15" s="160" t="str">
        <f t="shared" si="17"/>
        <v/>
      </c>
      <c r="Q15" s="160">
        <f t="shared" si="17"/>
        <v>100</v>
      </c>
      <c r="R15" s="160" t="str">
        <f t="shared" si="17"/>
        <v/>
      </c>
      <c r="S15" s="160" t="str">
        <f t="shared" si="17"/>
        <v/>
      </c>
      <c r="T15" s="170" t="str">
        <f t="shared" si="17"/>
        <v/>
      </c>
      <c r="U15" s="358">
        <f t="shared" si="2"/>
        <v>100</v>
      </c>
      <c r="V15" s="193">
        <f t="shared" si="14"/>
        <v>0</v>
      </c>
      <c r="W15" s="360">
        <f t="shared" si="15"/>
        <v>120.52999999999999</v>
      </c>
      <c r="X15" s="122">
        <f t="shared" si="16"/>
        <v>4.6940000000000168</v>
      </c>
      <c r="Y15" s="361">
        <f t="shared" si="13"/>
        <v>-10</v>
      </c>
      <c r="Z15" s="115">
        <f t="shared" si="6"/>
        <v>2</v>
      </c>
      <c r="AA15" s="115">
        <f t="shared" si="7"/>
        <v>4</v>
      </c>
      <c r="AB15" s="115">
        <f>IF($AA15="n/a","",IFERROR(COUNTIF($AA$2:$AA15,"="&amp;AA15),""))</f>
        <v>1</v>
      </c>
      <c r="AC15" s="115">
        <f>COUNTIF($Z$2:Z15,"&lt;"&amp;Z15)</f>
        <v>0</v>
      </c>
      <c r="AD15" s="124">
        <f t="shared" si="8"/>
        <v>100</v>
      </c>
      <c r="AE15" s="126">
        <f t="shared" si="9"/>
        <v>90</v>
      </c>
    </row>
    <row r="16" spans="1:35" x14ac:dyDescent="0.2">
      <c r="A16" s="193">
        <v>77</v>
      </c>
      <c r="B16" s="1" t="s">
        <v>118</v>
      </c>
      <c r="C16" s="1" t="str">
        <f t="shared" si="0"/>
        <v>simeon ouzas</v>
      </c>
      <c r="D16" s="8" t="s">
        <v>5</v>
      </c>
      <c r="E16" s="19">
        <v>1.4523495370370369E-3</v>
      </c>
      <c r="F16" s="366"/>
      <c r="G16" s="8" t="s">
        <v>81</v>
      </c>
      <c r="H16" s="160" t="str">
        <f t="shared" si="17"/>
        <v/>
      </c>
      <c r="I16" s="160" t="str">
        <f t="shared" si="17"/>
        <v/>
      </c>
      <c r="J16" s="160" t="str">
        <f t="shared" si="17"/>
        <v/>
      </c>
      <c r="K16" s="160" t="str">
        <f t="shared" si="17"/>
        <v/>
      </c>
      <c r="L16" s="160" t="str">
        <f t="shared" si="17"/>
        <v/>
      </c>
      <c r="M16" s="160" t="str">
        <f t="shared" si="17"/>
        <v/>
      </c>
      <c r="N16" s="160" t="str">
        <f t="shared" si="17"/>
        <v/>
      </c>
      <c r="O16" s="160" t="str">
        <f t="shared" si="17"/>
        <v/>
      </c>
      <c r="P16" s="160" t="str">
        <f t="shared" si="17"/>
        <v/>
      </c>
      <c r="Q16" s="160" t="str">
        <f t="shared" si="17"/>
        <v/>
      </c>
      <c r="R16" s="160" t="str">
        <f t="shared" si="17"/>
        <v/>
      </c>
      <c r="S16" s="160">
        <f t="shared" si="17"/>
        <v>100</v>
      </c>
      <c r="T16" s="170" t="str">
        <f t="shared" si="17"/>
        <v/>
      </c>
      <c r="U16" s="358">
        <f t="shared" si="2"/>
        <v>100</v>
      </c>
      <c r="V16" s="193">
        <f t="shared" si="14"/>
        <v>0</v>
      </c>
      <c r="W16" s="360">
        <f t="shared" si="15"/>
        <v>122.71800000000002</v>
      </c>
      <c r="X16" s="122">
        <f t="shared" si="16"/>
        <v>2.7649999999999721</v>
      </c>
      <c r="Y16" s="361">
        <f t="shared" si="13"/>
        <v>-10</v>
      </c>
      <c r="Z16" s="115">
        <f t="shared" si="6"/>
        <v>1</v>
      </c>
      <c r="AA16" s="115">
        <f t="shared" si="7"/>
        <v>2</v>
      </c>
      <c r="AB16" s="115">
        <f>IF($AA16="n/a","",IFERROR(COUNTIF($AA$2:$AA16,"="&amp;AA16),""))</f>
        <v>1</v>
      </c>
      <c r="AC16" s="115">
        <f>COUNTIF($Z$2:Z16,"&lt;"&amp;Z16)</f>
        <v>0</v>
      </c>
      <c r="AD16" s="124">
        <f t="shared" si="8"/>
        <v>100</v>
      </c>
      <c r="AE16" s="126">
        <f t="shared" si="9"/>
        <v>90</v>
      </c>
    </row>
    <row r="17" spans="1:31" x14ac:dyDescent="0.2">
      <c r="A17" s="193">
        <v>36</v>
      </c>
      <c r="B17" s="1" t="s">
        <v>119</v>
      </c>
      <c r="C17" s="1" t="str">
        <f t="shared" si="0"/>
        <v>ken cauchi</v>
      </c>
      <c r="D17" s="8" t="s">
        <v>80</v>
      </c>
      <c r="E17" s="19">
        <v>1.4644328703703703E-3</v>
      </c>
      <c r="F17" s="366"/>
      <c r="G17" s="8" t="s">
        <v>81</v>
      </c>
      <c r="H17" s="160" t="str">
        <f t="shared" si="17"/>
        <v/>
      </c>
      <c r="I17" s="160" t="str">
        <f t="shared" si="17"/>
        <v/>
      </c>
      <c r="J17" s="160" t="str">
        <f t="shared" si="17"/>
        <v/>
      </c>
      <c r="K17" s="160" t="str">
        <f t="shared" si="17"/>
        <v/>
      </c>
      <c r="L17" s="160" t="str">
        <f t="shared" si="17"/>
        <v/>
      </c>
      <c r="M17" s="160" t="str">
        <f t="shared" si="17"/>
        <v/>
      </c>
      <c r="N17" s="160" t="str">
        <f t="shared" si="17"/>
        <v/>
      </c>
      <c r="O17" s="160" t="str">
        <f t="shared" si="17"/>
        <v/>
      </c>
      <c r="P17" s="160" t="str">
        <f t="shared" si="17"/>
        <v/>
      </c>
      <c r="Q17" s="160" t="str">
        <f t="shared" si="17"/>
        <v/>
      </c>
      <c r="R17" s="160" t="str">
        <f t="shared" si="17"/>
        <v/>
      </c>
      <c r="S17" s="160" t="str">
        <f t="shared" si="17"/>
        <v/>
      </c>
      <c r="T17" s="170" t="str">
        <f t="shared" si="17"/>
        <v/>
      </c>
      <c r="U17" s="358">
        <f t="shared" si="2"/>
        <v>0</v>
      </c>
      <c r="V17" s="193">
        <f t="shared" si="14"/>
        <v>0</v>
      </c>
      <c r="W17" s="360" t="str">
        <f t="shared" si="15"/>
        <v/>
      </c>
      <c r="X17" s="122" t="str">
        <f t="shared" si="16"/>
        <v/>
      </c>
      <c r="Y17" s="361">
        <f t="shared" si="13"/>
        <v>0</v>
      </c>
      <c r="Z17" s="115" t="str">
        <f t="shared" si="6"/>
        <v>n/a</v>
      </c>
      <c r="AA17" s="115" t="str">
        <f t="shared" si="7"/>
        <v>n/a</v>
      </c>
      <c r="AB17" s="115" t="str">
        <f>IF($AA17="n/a","",IFERROR(COUNTIF($AA$2:$AA17,"="&amp;AA17),""))</f>
        <v/>
      </c>
      <c r="AC17" s="115">
        <f>COUNTIF($Z$2:Z17,"&lt;"&amp;Z17)</f>
        <v>0</v>
      </c>
      <c r="AD17" s="124">
        <f t="shared" si="8"/>
        <v>0</v>
      </c>
      <c r="AE17" s="126">
        <f t="shared" si="9"/>
        <v>0</v>
      </c>
    </row>
    <row r="18" spans="1:31" x14ac:dyDescent="0.2">
      <c r="A18" s="193">
        <v>37</v>
      </c>
      <c r="B18" s="1" t="s">
        <v>120</v>
      </c>
      <c r="C18" s="1" t="str">
        <f t="shared" si="0"/>
        <v>daniel marris</v>
      </c>
      <c r="D18" s="8" t="s">
        <v>80</v>
      </c>
      <c r="E18" s="19">
        <v>1.4894560185185186E-3</v>
      </c>
      <c r="F18" s="366"/>
      <c r="G18" s="8" t="s">
        <v>84</v>
      </c>
      <c r="H18" s="160" t="str">
        <f t="shared" si="17"/>
        <v/>
      </c>
      <c r="I18" s="160" t="str">
        <f t="shared" si="17"/>
        <v/>
      </c>
      <c r="J18" s="160" t="str">
        <f t="shared" si="17"/>
        <v/>
      </c>
      <c r="K18" s="160" t="str">
        <f t="shared" si="17"/>
        <v/>
      </c>
      <c r="L18" s="160" t="str">
        <f t="shared" si="17"/>
        <v/>
      </c>
      <c r="M18" s="160" t="str">
        <f t="shared" si="17"/>
        <v/>
      </c>
      <c r="N18" s="160" t="str">
        <f t="shared" si="17"/>
        <v/>
      </c>
      <c r="O18" s="160" t="str">
        <f t="shared" si="17"/>
        <v/>
      </c>
      <c r="P18" s="160" t="str">
        <f t="shared" si="17"/>
        <v/>
      </c>
      <c r="Q18" s="160" t="str">
        <f t="shared" si="17"/>
        <v/>
      </c>
      <c r="R18" s="160" t="str">
        <f t="shared" si="17"/>
        <v/>
      </c>
      <c r="S18" s="160" t="str">
        <f t="shared" si="17"/>
        <v/>
      </c>
      <c r="T18" s="170" t="str">
        <f t="shared" si="17"/>
        <v/>
      </c>
      <c r="U18" s="358">
        <f t="shared" si="2"/>
        <v>0</v>
      </c>
      <c r="V18" s="193">
        <f t="shared" si="14"/>
        <v>0</v>
      </c>
      <c r="W18" s="360" t="str">
        <f t="shared" si="15"/>
        <v/>
      </c>
      <c r="X18" s="122" t="str">
        <f t="shared" si="16"/>
        <v/>
      </c>
      <c r="Y18" s="361">
        <f t="shared" si="13"/>
        <v>0</v>
      </c>
      <c r="Z18" s="115" t="str">
        <f t="shared" si="6"/>
        <v>n/a</v>
      </c>
      <c r="AA18" s="115" t="str">
        <f t="shared" si="7"/>
        <v>n/a</v>
      </c>
      <c r="AB18" s="115" t="str">
        <f>IF($AA18="n/a","",IFERROR(COUNTIF($AA$2:$AA18,"="&amp;AA18),""))</f>
        <v/>
      </c>
      <c r="AC18" s="115">
        <f>COUNTIF($Z$2:Z18,"&lt;"&amp;Z18)</f>
        <v>0</v>
      </c>
      <c r="AD18" s="124">
        <f t="shared" si="8"/>
        <v>0</v>
      </c>
      <c r="AE18" s="126">
        <f t="shared" si="9"/>
        <v>0</v>
      </c>
    </row>
    <row r="19" spans="1:31" x14ac:dyDescent="0.2">
      <c r="A19" s="193">
        <v>341</v>
      </c>
      <c r="B19" s="1" t="s">
        <v>121</v>
      </c>
      <c r="C19" s="1" t="str">
        <f t="shared" si="0"/>
        <v>travis nott</v>
      </c>
      <c r="D19" s="8" t="s">
        <v>41</v>
      </c>
      <c r="E19" s="19">
        <v>1.5265972222222224E-3</v>
      </c>
      <c r="F19" s="366"/>
      <c r="G19" s="8" t="s">
        <v>81</v>
      </c>
      <c r="H19" s="160" t="str">
        <f t="shared" si="17"/>
        <v/>
      </c>
      <c r="I19" s="160" t="str">
        <f t="shared" si="17"/>
        <v/>
      </c>
      <c r="J19" s="160" t="str">
        <f t="shared" si="17"/>
        <v/>
      </c>
      <c r="K19" s="160">
        <f t="shared" si="17"/>
        <v>60</v>
      </c>
      <c r="L19" s="160" t="str">
        <f t="shared" si="17"/>
        <v/>
      </c>
      <c r="M19" s="160" t="str">
        <f t="shared" si="17"/>
        <v/>
      </c>
      <c r="N19" s="160" t="str">
        <f t="shared" si="17"/>
        <v/>
      </c>
      <c r="O19" s="160" t="str">
        <f t="shared" si="17"/>
        <v/>
      </c>
      <c r="P19" s="160" t="str">
        <f t="shared" si="17"/>
        <v/>
      </c>
      <c r="Q19" s="160" t="str">
        <f t="shared" si="17"/>
        <v/>
      </c>
      <c r="R19" s="160" t="str">
        <f t="shared" si="17"/>
        <v/>
      </c>
      <c r="S19" s="160" t="str">
        <f t="shared" si="17"/>
        <v/>
      </c>
      <c r="T19" s="170" t="str">
        <f t="shared" si="17"/>
        <v/>
      </c>
      <c r="U19" s="358">
        <f t="shared" si="2"/>
        <v>60</v>
      </c>
      <c r="V19" s="193">
        <f t="shared" si="14"/>
        <v>-45</v>
      </c>
      <c r="W19" s="360">
        <f t="shared" si="15"/>
        <v>112.935</v>
      </c>
      <c r="X19" s="122">
        <f t="shared" si="16"/>
        <v>18.963000000000022</v>
      </c>
      <c r="Y19" s="361">
        <f t="shared" si="13"/>
        <v>-10</v>
      </c>
      <c r="Z19" s="115">
        <f t="shared" si="6"/>
        <v>5</v>
      </c>
      <c r="AA19" s="115">
        <f t="shared" si="7"/>
        <v>10</v>
      </c>
      <c r="AB19" s="115">
        <f>IF($AA19="n/a","",IFERROR(COUNTIF($AA$2:$AA19,"="&amp;AA19),""))</f>
        <v>3</v>
      </c>
      <c r="AC19" s="115">
        <f>COUNTIF($Z$2:Z19,"&lt;"&amp;Z19)</f>
        <v>4</v>
      </c>
      <c r="AD19" s="124">
        <f t="shared" si="8"/>
        <v>15</v>
      </c>
      <c r="AE19" s="126">
        <f t="shared" si="9"/>
        <v>5</v>
      </c>
    </row>
    <row r="20" spans="1:31" x14ac:dyDescent="0.2">
      <c r="A20" s="193">
        <v>45</v>
      </c>
      <c r="B20" s="1" t="s">
        <v>122</v>
      </c>
      <c r="C20" s="1" t="str">
        <f t="shared" si="0"/>
        <v>mark marris</v>
      </c>
      <c r="D20" s="8" t="s">
        <v>80</v>
      </c>
      <c r="E20" s="19">
        <v>1.5343287037037035E-3</v>
      </c>
      <c r="F20" s="366"/>
      <c r="G20" s="8" t="s">
        <v>81</v>
      </c>
      <c r="H20" s="160" t="str">
        <f t="shared" si="17"/>
        <v/>
      </c>
      <c r="I20" s="160" t="str">
        <f t="shared" si="17"/>
        <v/>
      </c>
      <c r="J20" s="160" t="str">
        <f t="shared" si="17"/>
        <v/>
      </c>
      <c r="K20" s="160" t="str">
        <f t="shared" si="17"/>
        <v/>
      </c>
      <c r="L20" s="160" t="str">
        <f t="shared" si="17"/>
        <v/>
      </c>
      <c r="M20" s="160" t="str">
        <f t="shared" si="17"/>
        <v/>
      </c>
      <c r="N20" s="160" t="str">
        <f t="shared" si="17"/>
        <v/>
      </c>
      <c r="O20" s="160" t="str">
        <f t="shared" si="17"/>
        <v/>
      </c>
      <c r="P20" s="160" t="str">
        <f t="shared" si="17"/>
        <v/>
      </c>
      <c r="Q20" s="160" t="str">
        <f t="shared" si="17"/>
        <v/>
      </c>
      <c r="R20" s="160" t="str">
        <f t="shared" si="17"/>
        <v/>
      </c>
      <c r="S20" s="160" t="str">
        <f t="shared" si="17"/>
        <v/>
      </c>
      <c r="T20" s="170" t="str">
        <f t="shared" si="17"/>
        <v/>
      </c>
      <c r="U20" s="358">
        <f t="shared" si="2"/>
        <v>0</v>
      </c>
      <c r="V20" s="193">
        <f t="shared" si="14"/>
        <v>0</v>
      </c>
      <c r="W20" s="360" t="str">
        <f t="shared" si="15"/>
        <v/>
      </c>
      <c r="X20" s="122" t="str">
        <f t="shared" si="16"/>
        <v/>
      </c>
      <c r="Y20" s="361">
        <f t="shared" si="13"/>
        <v>0</v>
      </c>
      <c r="Z20" s="115" t="str">
        <f t="shared" si="6"/>
        <v>n/a</v>
      </c>
      <c r="AA20" s="115" t="str">
        <f t="shared" si="7"/>
        <v>n/a</v>
      </c>
      <c r="AB20" s="115" t="str">
        <f>IF($AA20="n/a","",IFERROR(COUNTIF($AA$2:$AA20,"="&amp;AA20),""))</f>
        <v/>
      </c>
      <c r="AC20" s="115">
        <f>COUNTIF($Z$2:Z20,"&lt;"&amp;Z20)</f>
        <v>0</v>
      </c>
      <c r="AD20" s="124">
        <f t="shared" si="8"/>
        <v>0</v>
      </c>
      <c r="AE20" s="126">
        <f t="shared" si="9"/>
        <v>0</v>
      </c>
    </row>
    <row r="21" spans="1:31" x14ac:dyDescent="0.2">
      <c r="A21" s="193">
        <v>173</v>
      </c>
      <c r="B21" s="1" t="s">
        <v>123</v>
      </c>
      <c r="C21" s="1" t="str">
        <f t="shared" si="0"/>
        <v>sam hurst</v>
      </c>
      <c r="D21" s="8" t="s">
        <v>5</v>
      </c>
      <c r="E21" s="19">
        <v>1.6658564814814815E-3</v>
      </c>
      <c r="F21" s="366"/>
      <c r="G21" s="8" t="s">
        <v>84</v>
      </c>
      <c r="H21" s="160" t="str">
        <f t="shared" si="17"/>
        <v/>
      </c>
      <c r="I21" s="160" t="str">
        <f t="shared" si="17"/>
        <v/>
      </c>
      <c r="J21" s="160" t="str">
        <f t="shared" si="17"/>
        <v/>
      </c>
      <c r="K21" s="160" t="str">
        <f t="shared" si="17"/>
        <v/>
      </c>
      <c r="L21" s="160" t="str">
        <f t="shared" si="17"/>
        <v/>
      </c>
      <c r="M21" s="160" t="str">
        <f t="shared" si="17"/>
        <v/>
      </c>
      <c r="N21" s="160" t="str">
        <f t="shared" si="17"/>
        <v/>
      </c>
      <c r="O21" s="160" t="str">
        <f t="shared" si="17"/>
        <v/>
      </c>
      <c r="P21" s="160" t="str">
        <f t="shared" si="17"/>
        <v/>
      </c>
      <c r="Q21" s="160" t="str">
        <f t="shared" si="17"/>
        <v/>
      </c>
      <c r="R21" s="160" t="str">
        <f t="shared" si="17"/>
        <v/>
      </c>
      <c r="S21" s="160">
        <f t="shared" si="17"/>
        <v>75</v>
      </c>
      <c r="T21" s="170" t="str">
        <f t="shared" si="17"/>
        <v/>
      </c>
      <c r="U21" s="358">
        <f t="shared" si="2"/>
        <v>75</v>
      </c>
      <c r="V21" s="193">
        <f t="shared" si="14"/>
        <v>0</v>
      </c>
      <c r="W21" s="360">
        <f t="shared" si="15"/>
        <v>122.71800000000002</v>
      </c>
      <c r="X21" s="122">
        <f t="shared" si="16"/>
        <v>21.211999999999989</v>
      </c>
      <c r="Y21" s="361">
        <f t="shared" si="13"/>
        <v>-10</v>
      </c>
      <c r="Z21" s="115">
        <f t="shared" si="6"/>
        <v>1</v>
      </c>
      <c r="AA21" s="115">
        <f t="shared" si="7"/>
        <v>2</v>
      </c>
      <c r="AB21" s="115">
        <f>IF($AA21="n/a","",IFERROR(COUNTIF($AA$2:$AA21,"="&amp;AA21),""))</f>
        <v>2</v>
      </c>
      <c r="AC21" s="115">
        <f>COUNTIF($Z$2:Z21,"&lt;"&amp;Z21)</f>
        <v>0</v>
      </c>
      <c r="AD21" s="124">
        <f t="shared" si="8"/>
        <v>75</v>
      </c>
      <c r="AE21" s="126">
        <f t="shared" si="9"/>
        <v>65</v>
      </c>
    </row>
    <row r="22" spans="1:31" x14ac:dyDescent="0.2">
      <c r="A22" s="193">
        <v>56</v>
      </c>
      <c r="B22" s="1" t="s">
        <v>124</v>
      </c>
      <c r="C22" s="1" t="str">
        <f t="shared" si="0"/>
        <v>john mcbreen</v>
      </c>
      <c r="D22" s="8" t="s">
        <v>86</v>
      </c>
      <c r="E22" s="19">
        <v>1.6719328703703703E-3</v>
      </c>
      <c r="F22" s="366"/>
      <c r="G22" s="8" t="s">
        <v>84</v>
      </c>
      <c r="H22" s="248" t="str">
        <f t="shared" ref="H22:T24" si="18">IF($D22=H$1,$U22,"")</f>
        <v/>
      </c>
      <c r="I22" s="248" t="str">
        <f t="shared" si="18"/>
        <v/>
      </c>
      <c r="J22" s="248" t="str">
        <f t="shared" si="18"/>
        <v/>
      </c>
      <c r="K22" s="248" t="str">
        <f t="shared" si="18"/>
        <v/>
      </c>
      <c r="L22" s="248" t="str">
        <f t="shared" si="18"/>
        <v/>
      </c>
      <c r="M22" s="248">
        <f t="shared" si="18"/>
        <v>100</v>
      </c>
      <c r="N22" s="248" t="str">
        <f t="shared" si="18"/>
        <v/>
      </c>
      <c r="O22" s="248" t="str">
        <f t="shared" si="18"/>
        <v/>
      </c>
      <c r="P22" s="248" t="str">
        <f t="shared" si="18"/>
        <v/>
      </c>
      <c r="Q22" s="248" t="str">
        <f t="shared" si="18"/>
        <v/>
      </c>
      <c r="R22" s="248" t="str">
        <f t="shared" si="18"/>
        <v/>
      </c>
      <c r="S22" s="248" t="str">
        <f t="shared" si="18"/>
        <v/>
      </c>
      <c r="T22" s="249" t="str">
        <f t="shared" si="18"/>
        <v/>
      </c>
      <c r="U22" s="358">
        <f t="shared" si="2"/>
        <v>100</v>
      </c>
      <c r="V22" s="193">
        <f t="shared" si="14"/>
        <v>-55</v>
      </c>
      <c r="W22" s="360">
        <f t="shared" si="15"/>
        <v>123.29699999999998</v>
      </c>
      <c r="X22" s="122">
        <f t="shared" si="16"/>
        <v>21.158000000000001</v>
      </c>
      <c r="Y22" s="361">
        <f t="shared" si="13"/>
        <v>-10</v>
      </c>
      <c r="Z22" s="115">
        <f t="shared" si="6"/>
        <v>4</v>
      </c>
      <c r="AA22" s="115">
        <f t="shared" si="7"/>
        <v>8</v>
      </c>
      <c r="AB22" s="115">
        <f>IF($AA22="n/a","",IFERROR(COUNTIF($AA$2:$AA22,"="&amp;AA22),""))</f>
        <v>1</v>
      </c>
      <c r="AC22" s="115">
        <f>COUNTIF($Z$2:Z22,"&lt;"&amp;Z22)</f>
        <v>3</v>
      </c>
      <c r="AD22" s="124">
        <f t="shared" si="8"/>
        <v>45</v>
      </c>
      <c r="AE22" s="126">
        <f t="shared" si="9"/>
        <v>35</v>
      </c>
    </row>
    <row r="23" spans="1:31" x14ac:dyDescent="0.2">
      <c r="A23" s="193">
        <v>47</v>
      </c>
      <c r="B23" s="1" t="s">
        <v>125</v>
      </c>
      <c r="C23" s="1" t="str">
        <f t="shared" si="0"/>
        <v>leigh mummery</v>
      </c>
      <c r="D23" s="20" t="s">
        <v>3</v>
      </c>
      <c r="E23" s="19">
        <v>1.7001157407407408E-3</v>
      </c>
      <c r="F23" s="366"/>
      <c r="G23" s="8" t="s">
        <v>108</v>
      </c>
      <c r="H23" s="160" t="str">
        <f t="shared" si="18"/>
        <v/>
      </c>
      <c r="I23" s="160" t="str">
        <f t="shared" si="18"/>
        <v/>
      </c>
      <c r="J23" s="160" t="str">
        <f t="shared" si="18"/>
        <v/>
      </c>
      <c r="K23" s="160" t="str">
        <f t="shared" si="18"/>
        <v/>
      </c>
      <c r="L23" s="160" t="str">
        <f t="shared" si="18"/>
        <v/>
      </c>
      <c r="M23" s="160" t="str">
        <f t="shared" si="18"/>
        <v/>
      </c>
      <c r="N23" s="160" t="str">
        <f t="shared" si="18"/>
        <v/>
      </c>
      <c r="O23" s="160" t="str">
        <f t="shared" si="18"/>
        <v/>
      </c>
      <c r="P23" s="160" t="str">
        <f t="shared" si="18"/>
        <v/>
      </c>
      <c r="Q23" s="160" t="str">
        <f t="shared" si="18"/>
        <v/>
      </c>
      <c r="R23" s="160" t="str">
        <f t="shared" si="18"/>
        <v/>
      </c>
      <c r="S23" s="160" t="str">
        <f t="shared" si="18"/>
        <v/>
      </c>
      <c r="T23" s="170">
        <f t="shared" si="18"/>
        <v>100</v>
      </c>
      <c r="U23" s="358">
        <f t="shared" si="2"/>
        <v>100</v>
      </c>
      <c r="V23" s="193">
        <f t="shared" si="14"/>
        <v>0</v>
      </c>
      <c r="W23" s="360">
        <f t="shared" si="15"/>
        <v>123.32300000000001</v>
      </c>
      <c r="X23" s="122">
        <f t="shared" si="16"/>
        <v>23.567000000000007</v>
      </c>
      <c r="Y23" s="361">
        <f t="shared" si="13"/>
        <v>-10</v>
      </c>
      <c r="Z23" s="115">
        <f t="shared" si="6"/>
        <v>1</v>
      </c>
      <c r="AA23" s="115">
        <f t="shared" si="7"/>
        <v>1</v>
      </c>
      <c r="AB23" s="115">
        <f>IF($AA23="n/a","",IFERROR(COUNTIF($AA$2:$AA23,"="&amp;AA23),""))</f>
        <v>1</v>
      </c>
      <c r="AC23" s="115">
        <f>COUNTIF($Z$2:Z23,"&lt;"&amp;Z23)</f>
        <v>0</v>
      </c>
      <c r="AD23" s="124">
        <f t="shared" si="8"/>
        <v>100</v>
      </c>
      <c r="AE23" s="126">
        <f t="shared" si="9"/>
        <v>90</v>
      </c>
    </row>
    <row r="24" spans="1:31" ht="13.5" thickBot="1" x14ac:dyDescent="0.25">
      <c r="A24" s="195">
        <v>6</v>
      </c>
      <c r="B24" s="171" t="s">
        <v>126</v>
      </c>
      <c r="C24" s="171" t="str">
        <f t="shared" si="0"/>
        <v>russell garner</v>
      </c>
      <c r="D24" s="194"/>
      <c r="E24" s="194" t="s">
        <v>127</v>
      </c>
      <c r="F24" s="171"/>
      <c r="G24" s="194"/>
      <c r="H24" s="172" t="str">
        <f t="shared" si="18"/>
        <v/>
      </c>
      <c r="I24" s="172" t="str">
        <f t="shared" si="18"/>
        <v/>
      </c>
      <c r="J24" s="172" t="str">
        <f t="shared" si="18"/>
        <v/>
      </c>
      <c r="K24" s="172" t="str">
        <f t="shared" si="18"/>
        <v/>
      </c>
      <c r="L24" s="172" t="str">
        <f t="shared" si="18"/>
        <v/>
      </c>
      <c r="M24" s="172" t="str">
        <f t="shared" si="18"/>
        <v/>
      </c>
      <c r="N24" s="172" t="str">
        <f t="shared" si="18"/>
        <v/>
      </c>
      <c r="O24" s="172" t="str">
        <f t="shared" si="18"/>
        <v/>
      </c>
      <c r="P24" s="172" t="str">
        <f t="shared" si="18"/>
        <v/>
      </c>
      <c r="Q24" s="172" t="str">
        <f t="shared" si="18"/>
        <v/>
      </c>
      <c r="R24" s="172" t="str">
        <f t="shared" si="18"/>
        <v/>
      </c>
      <c r="S24" s="172" t="str">
        <f t="shared" si="18"/>
        <v/>
      </c>
      <c r="T24" s="173" t="str">
        <f t="shared" si="18"/>
        <v/>
      </c>
      <c r="U24" s="359">
        <f t="shared" si="2"/>
        <v>0</v>
      </c>
      <c r="V24" s="195">
        <f t="shared" si="14"/>
        <v>0</v>
      </c>
      <c r="W24" s="362" t="str">
        <f t="shared" si="15"/>
        <v/>
      </c>
      <c r="X24" s="363" t="str">
        <f t="shared" si="16"/>
        <v/>
      </c>
      <c r="Y24" s="364">
        <f t="shared" si="13"/>
        <v>0</v>
      </c>
      <c r="Z24" s="197" t="str">
        <f t="shared" si="6"/>
        <v>n/a</v>
      </c>
      <c r="AA24" s="197" t="str">
        <f t="shared" si="7"/>
        <v>n/a</v>
      </c>
      <c r="AB24" s="197" t="str">
        <f>IF($AA24="n/a","",IFERROR(COUNTIF($AA$2:$AA24,"="&amp;AA24),""))</f>
        <v/>
      </c>
      <c r="AC24" s="115">
        <f>COUNTIF($Z$2:Z24,"&lt;"&amp;Z24)</f>
        <v>0</v>
      </c>
      <c r="AD24" s="198">
        <f t="shared" si="8"/>
        <v>0</v>
      </c>
      <c r="AE24" s="127">
        <f t="shared" si="9"/>
        <v>0</v>
      </c>
    </row>
    <row r="25" spans="1:31" ht="13.5" thickBot="1" x14ac:dyDescent="0.25">
      <c r="F25" s="112"/>
      <c r="G25" s="113" t="s">
        <v>26</v>
      </c>
      <c r="H25" s="114">
        <f t="shared" ref="H25:U25" si="19">COUNT(H2:H24)</f>
        <v>1</v>
      </c>
      <c r="I25" s="114">
        <f t="shared" si="19"/>
        <v>1</v>
      </c>
      <c r="J25" s="114">
        <f t="shared" si="19"/>
        <v>0</v>
      </c>
      <c r="K25" s="114">
        <f t="shared" si="19"/>
        <v>3</v>
      </c>
      <c r="L25" s="114">
        <f t="shared" si="19"/>
        <v>4</v>
      </c>
      <c r="M25" s="114">
        <f t="shared" si="19"/>
        <v>1</v>
      </c>
      <c r="N25" s="114">
        <f t="shared" si="19"/>
        <v>2</v>
      </c>
      <c r="O25" s="114">
        <f t="shared" si="19"/>
        <v>0</v>
      </c>
      <c r="P25" s="114">
        <f t="shared" si="19"/>
        <v>0</v>
      </c>
      <c r="Q25" s="114">
        <f t="shared" si="19"/>
        <v>1</v>
      </c>
      <c r="R25" s="114">
        <f t="shared" si="19"/>
        <v>0</v>
      </c>
      <c r="S25" s="114">
        <f t="shared" si="19"/>
        <v>2</v>
      </c>
      <c r="T25" s="114">
        <f t="shared" si="19"/>
        <v>1</v>
      </c>
      <c r="U25" s="190">
        <f t="shared" si="19"/>
        <v>23</v>
      </c>
      <c r="V25" s="128"/>
      <c r="W25" s="128"/>
      <c r="X25" s="122"/>
      <c r="Y25" s="128"/>
      <c r="Z25" s="128"/>
      <c r="AA25" s="128"/>
      <c r="AB25" s="128"/>
      <c r="AC25" s="128"/>
      <c r="AD25" s="128"/>
      <c r="AE25" s="128"/>
    </row>
    <row r="26" spans="1:31" x14ac:dyDescent="0.2">
      <c r="V26" s="8"/>
      <c r="W26" s="8"/>
      <c r="X26" s="122"/>
      <c r="Y26" s="8"/>
      <c r="Z26" s="8"/>
      <c r="AA26" s="8"/>
      <c r="AB26" s="8"/>
      <c r="AC26" s="8"/>
      <c r="AD26" s="8"/>
      <c r="AE26" s="8"/>
    </row>
    <row r="27" spans="1:31" x14ac:dyDescent="0.2">
      <c r="B27" s="2"/>
      <c r="C27" s="2"/>
      <c r="D27" s="72"/>
      <c r="V27" s="72"/>
      <c r="Z27" s="72"/>
      <c r="AA27" s="72"/>
      <c r="AB27" s="72"/>
      <c r="AC27" s="72"/>
      <c r="AD27" s="72"/>
    </row>
    <row r="30" spans="1:31" x14ac:dyDescent="0.2">
      <c r="H30" s="23"/>
    </row>
  </sheetData>
  <sortState xmlns:xlrd2="http://schemas.microsoft.com/office/spreadsheetml/2017/richdata2" ref="A2:AF24">
    <sortCondition ref="E2:E24"/>
  </sortState>
  <mergeCells count="1">
    <mergeCell ref="AG1:AI1"/>
  </mergeCells>
  <conditionalFormatting sqref="A2:T24 V2:Y24">
    <cfRule type="expression" dxfId="155" priority="27" stopIfTrue="1">
      <formula>$D2="SNA"</formula>
    </cfRule>
    <cfRule type="expression" dxfId="154" priority="28" stopIfTrue="1">
      <formula>$D2="SNB"</formula>
    </cfRule>
    <cfRule type="expression" dxfId="153" priority="29">
      <formula>$D2="SNC"</formula>
    </cfRule>
    <cfRule type="expression" dxfId="152" priority="30">
      <formula>$D2="SND"</formula>
    </cfRule>
    <cfRule type="expression" dxfId="151" priority="31">
      <formula>$D2="NAC"</formula>
    </cfRule>
    <cfRule type="expression" dxfId="150" priority="32">
      <formula>$D2="NBC"</formula>
    </cfRule>
    <cfRule type="expression" dxfId="149" priority="33">
      <formula>$D2="NCC"</formula>
    </cfRule>
    <cfRule type="expression" dxfId="148" priority="34">
      <formula>$D2="NDC"</formula>
    </cfRule>
    <cfRule type="expression" dxfId="147" priority="35">
      <formula>$D2="ABMOD"</formula>
    </cfRule>
    <cfRule type="expression" dxfId="146" priority="36">
      <formula>$D2="CDMOD"</formula>
    </cfRule>
    <cfRule type="expression" dxfId="145" priority="37">
      <formula>$D2="SMOD"</formula>
    </cfRule>
    <cfRule type="expression" dxfId="144" priority="38">
      <formula>$D2="RES"</formula>
    </cfRule>
    <cfRule type="expression" dxfId="143" priority="39">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80E1-9113-406F-B56B-5D1EB58A419A}">
  <dimension ref="A1:AI27"/>
  <sheetViews>
    <sheetView zoomScale="90" zoomScaleNormal="90" workbookViewId="0">
      <selection activeCell="D33" sqref="D33"/>
    </sheetView>
  </sheetViews>
  <sheetFormatPr defaultColWidth="8.85546875" defaultRowHeight="12.75" x14ac:dyDescent="0.2"/>
  <cols>
    <col min="1" max="1" width="8.140625" style="70" customWidth="1"/>
    <col min="2" max="2" width="24.42578125" style="386" customWidth="1"/>
    <col min="3" max="3" width="20.7109375" style="71" hidden="1" customWidth="1"/>
    <col min="4" max="4" width="8.28515625" style="71" bestFit="1" customWidth="1"/>
    <col min="5" max="5" width="12.5703125" style="71" customWidth="1"/>
    <col min="6" max="6" width="16.140625" style="71" bestFit="1" customWidth="1"/>
    <col min="7" max="7" width="9.28515625" style="71" bestFit="1" customWidth="1"/>
    <col min="8" max="20" width="7.7109375" style="71" customWidth="1"/>
    <col min="21" max="21" width="6.7109375" style="71" customWidth="1"/>
    <col min="22" max="22" width="7.28515625" style="71" bestFit="1" customWidth="1"/>
    <col min="23" max="23" width="11" style="71" bestFit="1" customWidth="1"/>
    <col min="24" max="24" width="8.85546875" style="105" customWidth="1"/>
    <col min="25" max="25" width="8.85546875" style="71" customWidth="1"/>
    <col min="26" max="26" width="14.28515625" style="71" hidden="1" customWidth="1"/>
    <col min="27" max="29" width="8.85546875" style="71" hidden="1" customWidth="1"/>
    <col min="30" max="30" width="11.42578125" style="71" hidden="1" customWidth="1"/>
    <col min="31" max="31" width="8.85546875" style="71" customWidth="1"/>
    <col min="32" max="32" width="5.85546875" style="71" customWidth="1"/>
    <col min="33" max="33" width="8.85546875" style="71"/>
    <col min="34" max="34" width="22.28515625" style="71" customWidth="1"/>
    <col min="35" max="35" width="10.28515625" style="71" customWidth="1"/>
    <col min="36" max="16384" width="8.85546875" style="71"/>
  </cols>
  <sheetData>
    <row r="1" spans="1:35" s="70" customFormat="1" ht="43.15" customHeight="1" thickBot="1" x14ac:dyDescent="0.25">
      <c r="A1" s="368" t="s">
        <v>23</v>
      </c>
      <c r="B1" s="369" t="s">
        <v>1</v>
      </c>
      <c r="C1" s="370" t="s">
        <v>1</v>
      </c>
      <c r="D1" s="370" t="s">
        <v>2</v>
      </c>
      <c r="E1" s="371" t="s">
        <v>24</v>
      </c>
      <c r="F1" s="372"/>
      <c r="G1" s="372" t="s">
        <v>25</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68" t="s">
        <v>67</v>
      </c>
      <c r="AH1" s="468"/>
      <c r="AI1" s="468"/>
    </row>
    <row r="2" spans="1:35" x14ac:dyDescent="0.2">
      <c r="A2" s="71">
        <v>73</v>
      </c>
      <c r="B2" s="78" t="s">
        <v>105</v>
      </c>
      <c r="C2" t="str">
        <f t="shared" ref="C2:C23" si="0">LOWER(B2)</f>
        <v>david adam</v>
      </c>
      <c r="D2" s="71" t="s">
        <v>41</v>
      </c>
      <c r="E2" s="387" t="s">
        <v>162</v>
      </c>
      <c r="F2" s="431" t="s">
        <v>153</v>
      </c>
      <c r="G2" s="71" t="s">
        <v>81</v>
      </c>
      <c r="H2" s="388" t="str">
        <f t="shared" ref="H2:T16" si="1">IF($D2=H$1,$U2,"")</f>
        <v/>
      </c>
      <c r="I2" s="388" t="str">
        <f t="shared" si="1"/>
        <v/>
      </c>
      <c r="J2" s="388" t="str">
        <f t="shared" si="1"/>
        <v/>
      </c>
      <c r="K2" s="388">
        <f t="shared" si="1"/>
        <v>100</v>
      </c>
      <c r="L2" s="388" t="str">
        <f t="shared" si="1"/>
        <v/>
      </c>
      <c r="M2" s="388" t="str">
        <f t="shared" si="1"/>
        <v/>
      </c>
      <c r="N2" s="388" t="str">
        <f t="shared" si="1"/>
        <v/>
      </c>
      <c r="O2" s="388" t="str">
        <f t="shared" si="1"/>
        <v/>
      </c>
      <c r="P2" s="388" t="str">
        <f t="shared" si="1"/>
        <v/>
      </c>
      <c r="Q2" s="388" t="str">
        <f t="shared" si="1"/>
        <v/>
      </c>
      <c r="R2" s="388" t="str">
        <f t="shared" si="1"/>
        <v/>
      </c>
      <c r="S2" s="388" t="str">
        <f t="shared" si="1"/>
        <v/>
      </c>
      <c r="T2" s="389" t="str">
        <f t="shared" si="1"/>
        <v/>
      </c>
      <c r="U2" s="357">
        <f t="shared" ref="U2:U24" si="2">IFERROR(VLOOKUP($AB2,Points2018,2,0),0)</f>
        <v>100</v>
      </c>
      <c r="V2" s="247">
        <f t="shared" ref="V2:V24" si="3">AD2-U2</f>
        <v>0</v>
      </c>
      <c r="W2" s="354">
        <f t="shared" ref="W2:W23" si="4">IFERROR(VLOOKUP(D2,BenchmarksRd1,3,0)*86400,"")</f>
        <v>86.689000000000007</v>
      </c>
      <c r="X2" s="355">
        <f t="shared" ref="X2:X23" si="5">IFERROR((($E2*86400)-W2),"")</f>
        <v>-0.20600000000000307</v>
      </c>
      <c r="Y2" s="356">
        <f>IF(U2=0,0,IF(X2&lt;=0,10,IF(X2&lt;0.5,5,IF(X2&lt;1,0,IF(X2&lt;2,-5,-10)))))</f>
        <v>10</v>
      </c>
      <c r="Z2" s="129">
        <f t="shared" ref="Z2:Z24" si="6">IFERROR(VLOOKUP(D2,Class2019,4,0),"n/a")</f>
        <v>5</v>
      </c>
      <c r="AA2" s="129">
        <f t="shared" ref="AA2:AA24" si="7">IFERROR(VLOOKUP(D2,Class2019,3,0),"n/a")</f>
        <v>10</v>
      </c>
      <c r="AB2" s="129">
        <f>IF($AA2="n/a","",IFERROR(COUNTIF($AA$2:$AA2,"="&amp;AA2),""))</f>
        <v>1</v>
      </c>
      <c r="AC2" s="129">
        <f>COUNTIF($Z1:Z$2,"&lt;"&amp;Z2)</f>
        <v>0</v>
      </c>
      <c r="AD2" s="159">
        <f t="shared" ref="AD2:AD24" si="8">IF($AA2="n/a",0,IFERROR(VLOOKUP(AB2+AC2,Points2019,2,0),15))</f>
        <v>100</v>
      </c>
      <c r="AE2" s="125">
        <f t="shared" ref="AE2:AE24" si="9">(U2+V2+Y2)</f>
        <v>110</v>
      </c>
      <c r="AG2" s="161" t="s">
        <v>3</v>
      </c>
      <c r="AH2" s="390" t="s">
        <v>47</v>
      </c>
      <c r="AI2" s="391">
        <v>1.1239236111111111E-3</v>
      </c>
    </row>
    <row r="3" spans="1:35" x14ac:dyDescent="0.2">
      <c r="A3" s="71">
        <v>50</v>
      </c>
      <c r="B3" s="78" t="s">
        <v>109</v>
      </c>
      <c r="C3" t="str">
        <f t="shared" si="0"/>
        <v>alan conrad</v>
      </c>
      <c r="D3" s="71" t="s">
        <v>41</v>
      </c>
      <c r="E3" s="392" t="s">
        <v>163</v>
      </c>
      <c r="F3"/>
      <c r="G3" s="71" t="s">
        <v>164</v>
      </c>
      <c r="H3" s="393" t="str">
        <f t="shared" si="1"/>
        <v/>
      </c>
      <c r="I3" s="393" t="str">
        <f t="shared" si="1"/>
        <v/>
      </c>
      <c r="J3" s="393" t="str">
        <f t="shared" si="1"/>
        <v/>
      </c>
      <c r="K3" s="393">
        <f t="shared" si="1"/>
        <v>75</v>
      </c>
      <c r="L3" s="393" t="str">
        <f t="shared" si="1"/>
        <v/>
      </c>
      <c r="M3" s="393" t="str">
        <f t="shared" si="1"/>
        <v/>
      </c>
      <c r="N3" s="393" t="str">
        <f t="shared" si="1"/>
        <v/>
      </c>
      <c r="O3" s="393" t="str">
        <f t="shared" si="1"/>
        <v/>
      </c>
      <c r="P3" s="393" t="str">
        <f t="shared" si="1"/>
        <v/>
      </c>
      <c r="Q3" s="393" t="str">
        <f t="shared" si="1"/>
        <v/>
      </c>
      <c r="R3" s="393" t="str">
        <f t="shared" si="1"/>
        <v/>
      </c>
      <c r="S3" s="393" t="str">
        <f t="shared" si="1"/>
        <v/>
      </c>
      <c r="T3" s="394" t="str">
        <f t="shared" si="1"/>
        <v/>
      </c>
      <c r="U3" s="358">
        <f t="shared" si="2"/>
        <v>75</v>
      </c>
      <c r="V3" s="193">
        <f t="shared" si="3"/>
        <v>0</v>
      </c>
      <c r="W3" s="395">
        <f t="shared" si="4"/>
        <v>86.689000000000007</v>
      </c>
      <c r="X3" s="105">
        <f t="shared" si="5"/>
        <v>2.9259999999999735</v>
      </c>
      <c r="Y3" s="361">
        <f t="shared" ref="Y3:Y24" si="10">IF(U3=0,0,IF(X3&lt;=0,10,IF(X3&lt;0.5,5,IF(X3&lt;1,0,IF(X3&lt;2,-5,-10)))))</f>
        <v>-10</v>
      </c>
      <c r="Z3" s="396">
        <f t="shared" si="6"/>
        <v>5</v>
      </c>
      <c r="AA3" s="396">
        <f t="shared" si="7"/>
        <v>10</v>
      </c>
      <c r="AB3" s="396">
        <f>IF($AA3="n/a","",IFERROR(COUNTIF($AA$2:$AA3,"="&amp;AA3),""))</f>
        <v>2</v>
      </c>
      <c r="AC3" s="396">
        <f>COUNTIF($Z$2:Z2,"&lt;"&amp;Z3)</f>
        <v>0</v>
      </c>
      <c r="AD3" s="124">
        <f t="shared" si="8"/>
        <v>75</v>
      </c>
      <c r="AE3" s="126">
        <f t="shared" si="9"/>
        <v>65</v>
      </c>
      <c r="AG3" s="162" t="s">
        <v>5</v>
      </c>
      <c r="AH3" s="397" t="s">
        <v>154</v>
      </c>
      <c r="AI3" s="398">
        <v>1.100925925925926E-3</v>
      </c>
    </row>
    <row r="4" spans="1:35" x14ac:dyDescent="0.2">
      <c r="A4" s="71">
        <v>88</v>
      </c>
      <c r="B4" s="78" t="s">
        <v>106</v>
      </c>
      <c r="C4" t="str">
        <f t="shared" si="0"/>
        <v>randy stagno-navarra</v>
      </c>
      <c r="D4" s="71" t="s">
        <v>80</v>
      </c>
      <c r="E4" s="392" t="s">
        <v>165</v>
      </c>
      <c r="F4"/>
      <c r="G4" s="71" t="s">
        <v>84</v>
      </c>
      <c r="H4" s="393" t="str">
        <f t="shared" si="1"/>
        <v/>
      </c>
      <c r="I4" s="393" t="str">
        <f t="shared" si="1"/>
        <v/>
      </c>
      <c r="J4" s="393" t="str">
        <f t="shared" si="1"/>
        <v/>
      </c>
      <c r="K4" s="393" t="str">
        <f t="shared" si="1"/>
        <v/>
      </c>
      <c r="L4" s="393" t="str">
        <f t="shared" si="1"/>
        <v/>
      </c>
      <c r="M4" s="393" t="str">
        <f t="shared" si="1"/>
        <v/>
      </c>
      <c r="N4" s="393" t="str">
        <f t="shared" si="1"/>
        <v/>
      </c>
      <c r="O4" s="393" t="str">
        <f t="shared" si="1"/>
        <v/>
      </c>
      <c r="P4" s="393" t="str">
        <f t="shared" si="1"/>
        <v/>
      </c>
      <c r="Q4" s="393" t="str">
        <f t="shared" si="1"/>
        <v/>
      </c>
      <c r="R4" s="393" t="str">
        <f t="shared" si="1"/>
        <v/>
      </c>
      <c r="S4" s="393" t="str">
        <f t="shared" si="1"/>
        <v/>
      </c>
      <c r="T4" s="394" t="str">
        <f t="shared" si="1"/>
        <v/>
      </c>
      <c r="U4" s="358">
        <f t="shared" si="2"/>
        <v>0</v>
      </c>
      <c r="V4" s="193">
        <f t="shared" si="3"/>
        <v>0</v>
      </c>
      <c r="W4" s="395" t="str">
        <f t="shared" si="4"/>
        <v/>
      </c>
      <c r="X4" s="105" t="str">
        <f t="shared" si="5"/>
        <v/>
      </c>
      <c r="Y4" s="361">
        <f t="shared" si="10"/>
        <v>0</v>
      </c>
      <c r="Z4" s="396" t="str">
        <f t="shared" si="6"/>
        <v>n/a</v>
      </c>
      <c r="AA4" s="396" t="str">
        <f t="shared" si="7"/>
        <v>n/a</v>
      </c>
      <c r="AB4" s="396" t="str">
        <f>IF($AA4="n/a","",IFERROR(COUNTIF($AA$2:$AA4,"="&amp;AA4),""))</f>
        <v/>
      </c>
      <c r="AC4" s="396">
        <f>COUNTIF($Z$2:Z3,"&lt;"&amp;Z4)</f>
        <v>0</v>
      </c>
      <c r="AD4" s="124">
        <f t="shared" si="8"/>
        <v>0</v>
      </c>
      <c r="AE4" s="126">
        <f t="shared" si="9"/>
        <v>0</v>
      </c>
      <c r="AG4" s="331" t="s">
        <v>4</v>
      </c>
      <c r="AH4" s="399" t="s">
        <v>155</v>
      </c>
      <c r="AI4" s="400">
        <v>1.0593518518518517E-3</v>
      </c>
    </row>
    <row r="5" spans="1:35" x14ac:dyDescent="0.2">
      <c r="A5" s="71">
        <v>79</v>
      </c>
      <c r="B5" s="78" t="s">
        <v>110</v>
      </c>
      <c r="C5" t="str">
        <f t="shared" si="0"/>
        <v>dean hasnat</v>
      </c>
      <c r="D5" s="71" t="s">
        <v>40</v>
      </c>
      <c r="E5" s="392" t="s">
        <v>166</v>
      </c>
      <c r="F5"/>
      <c r="G5" s="71" t="s">
        <v>81</v>
      </c>
      <c r="H5" s="393" t="str">
        <f t="shared" si="1"/>
        <v/>
      </c>
      <c r="I5" s="393" t="str">
        <f t="shared" si="1"/>
        <v/>
      </c>
      <c r="J5" s="393" t="str">
        <f t="shared" si="1"/>
        <v/>
      </c>
      <c r="K5" s="393" t="str">
        <f t="shared" si="1"/>
        <v/>
      </c>
      <c r="L5" s="393">
        <f t="shared" si="1"/>
        <v>100</v>
      </c>
      <c r="M5" s="393" t="str">
        <f t="shared" si="1"/>
        <v/>
      </c>
      <c r="N5" s="393" t="str">
        <f t="shared" si="1"/>
        <v/>
      </c>
      <c r="O5" s="393" t="str">
        <f t="shared" si="1"/>
        <v/>
      </c>
      <c r="P5" s="393" t="str">
        <f t="shared" si="1"/>
        <v/>
      </c>
      <c r="Q5" s="393" t="str">
        <f t="shared" si="1"/>
        <v/>
      </c>
      <c r="R5" s="393" t="str">
        <f t="shared" si="1"/>
        <v/>
      </c>
      <c r="S5" s="393" t="str">
        <f t="shared" si="1"/>
        <v/>
      </c>
      <c r="T5" s="394" t="str">
        <f t="shared" si="1"/>
        <v/>
      </c>
      <c r="U5" s="358">
        <f t="shared" si="2"/>
        <v>100</v>
      </c>
      <c r="V5" s="193">
        <f t="shared" si="3"/>
        <v>0</v>
      </c>
      <c r="W5" s="395">
        <f t="shared" si="4"/>
        <v>89.647000000000006</v>
      </c>
      <c r="X5" s="105">
        <f t="shared" si="5"/>
        <v>1.5660000000000025</v>
      </c>
      <c r="Y5" s="361">
        <f t="shared" si="10"/>
        <v>-5</v>
      </c>
      <c r="Z5" s="396">
        <f t="shared" si="6"/>
        <v>5</v>
      </c>
      <c r="AA5" s="396">
        <f t="shared" si="7"/>
        <v>9</v>
      </c>
      <c r="AB5" s="396">
        <f>IF($AA5="n/a","",IFERROR(COUNTIF($AA$2:$AA5,"="&amp;AA5),""))</f>
        <v>1</v>
      </c>
      <c r="AC5" s="396">
        <f>COUNTIF($Z$2:Z4,"&lt;"&amp;Z5)</f>
        <v>0</v>
      </c>
      <c r="AD5" s="124">
        <f t="shared" si="8"/>
        <v>100</v>
      </c>
      <c r="AE5" s="126">
        <f t="shared" si="9"/>
        <v>95</v>
      </c>
      <c r="AG5" s="328" t="s">
        <v>39</v>
      </c>
      <c r="AH5" s="401" t="s">
        <v>156</v>
      </c>
      <c r="AI5" s="402">
        <v>1.0619444444444444E-3</v>
      </c>
    </row>
    <row r="6" spans="1:35" x14ac:dyDescent="0.2">
      <c r="A6" s="71">
        <v>62</v>
      </c>
      <c r="B6" s="78" t="s">
        <v>112</v>
      </c>
      <c r="C6" t="str">
        <f t="shared" si="0"/>
        <v>noel heritage</v>
      </c>
      <c r="D6" s="71" t="s">
        <v>40</v>
      </c>
      <c r="E6" s="392" t="s">
        <v>167</v>
      </c>
      <c r="F6"/>
      <c r="G6" s="71" t="s">
        <v>84</v>
      </c>
      <c r="H6" s="393" t="str">
        <f t="shared" si="1"/>
        <v/>
      </c>
      <c r="I6" s="393" t="str">
        <f t="shared" si="1"/>
        <v/>
      </c>
      <c r="J6" s="393" t="str">
        <f t="shared" si="1"/>
        <v/>
      </c>
      <c r="K6" s="393" t="str">
        <f t="shared" si="1"/>
        <v/>
      </c>
      <c r="L6" s="393">
        <f t="shared" si="1"/>
        <v>75</v>
      </c>
      <c r="M6" s="393" t="str">
        <f t="shared" si="1"/>
        <v/>
      </c>
      <c r="N6" s="393" t="str">
        <f t="shared" si="1"/>
        <v/>
      </c>
      <c r="O6" s="393" t="str">
        <f t="shared" si="1"/>
        <v/>
      </c>
      <c r="P6" s="393" t="str">
        <f t="shared" si="1"/>
        <v/>
      </c>
      <c r="Q6" s="393" t="str">
        <f t="shared" si="1"/>
        <v/>
      </c>
      <c r="R6" s="393" t="str">
        <f t="shared" si="1"/>
        <v/>
      </c>
      <c r="S6" s="393" t="str">
        <f t="shared" si="1"/>
        <v/>
      </c>
      <c r="T6" s="394" t="str">
        <f t="shared" si="1"/>
        <v/>
      </c>
      <c r="U6" s="358">
        <f t="shared" si="2"/>
        <v>75</v>
      </c>
      <c r="V6" s="193">
        <f t="shared" si="3"/>
        <v>0</v>
      </c>
      <c r="W6" s="395">
        <f t="shared" si="4"/>
        <v>89.647000000000006</v>
      </c>
      <c r="X6" s="105">
        <f t="shared" si="5"/>
        <v>4.570999999999998</v>
      </c>
      <c r="Y6" s="361">
        <f t="shared" si="10"/>
        <v>-10</v>
      </c>
      <c r="Z6" s="396">
        <f t="shared" si="6"/>
        <v>5</v>
      </c>
      <c r="AA6" s="396">
        <f t="shared" si="7"/>
        <v>9</v>
      </c>
      <c r="AB6" s="396">
        <f>IF($AA6="n/a","",IFERROR(COUNTIF($AA$2:$AA6,"="&amp;AA6),""))</f>
        <v>2</v>
      </c>
      <c r="AC6" s="396">
        <f>COUNTIF($Z$2:Z5,"&lt;"&amp;Z6)</f>
        <v>0</v>
      </c>
      <c r="AD6" s="124">
        <f t="shared" si="8"/>
        <v>75</v>
      </c>
      <c r="AE6" s="126">
        <f t="shared" si="9"/>
        <v>65</v>
      </c>
      <c r="AG6" s="163" t="s">
        <v>22</v>
      </c>
      <c r="AH6" s="403" t="s">
        <v>74</v>
      </c>
      <c r="AI6" s="404">
        <v>1.1063310185185184E-3</v>
      </c>
    </row>
    <row r="7" spans="1:35" x14ac:dyDescent="0.2">
      <c r="A7" s="71">
        <v>10</v>
      </c>
      <c r="B7" s="78" t="s">
        <v>113</v>
      </c>
      <c r="C7" t="str">
        <f t="shared" si="0"/>
        <v>hung do</v>
      </c>
      <c r="D7" s="71" t="s">
        <v>85</v>
      </c>
      <c r="E7" s="392" t="s">
        <v>168</v>
      </c>
      <c r="F7"/>
      <c r="G7" s="71" t="s">
        <v>169</v>
      </c>
      <c r="H7" s="393" t="str">
        <f t="shared" si="1"/>
        <v/>
      </c>
      <c r="I7" s="393" t="str">
        <f t="shared" si="1"/>
        <v/>
      </c>
      <c r="J7" s="393" t="str">
        <f t="shared" si="1"/>
        <v/>
      </c>
      <c r="K7" s="393" t="str">
        <f t="shared" si="1"/>
        <v/>
      </c>
      <c r="L7" s="393" t="str">
        <f t="shared" si="1"/>
        <v/>
      </c>
      <c r="M7" s="393" t="str">
        <f t="shared" si="1"/>
        <v/>
      </c>
      <c r="N7" s="393">
        <f t="shared" si="1"/>
        <v>100</v>
      </c>
      <c r="O7" s="393" t="str">
        <f t="shared" si="1"/>
        <v/>
      </c>
      <c r="P7" s="393" t="str">
        <f t="shared" si="1"/>
        <v/>
      </c>
      <c r="Q7" s="393" t="str">
        <f t="shared" si="1"/>
        <v/>
      </c>
      <c r="R7" s="393" t="str">
        <f t="shared" si="1"/>
        <v/>
      </c>
      <c r="S7" s="393" t="str">
        <f t="shared" si="1"/>
        <v/>
      </c>
      <c r="T7" s="394" t="str">
        <f t="shared" si="1"/>
        <v/>
      </c>
      <c r="U7" s="358">
        <f t="shared" si="2"/>
        <v>100</v>
      </c>
      <c r="V7" s="193">
        <f t="shared" si="3"/>
        <v>0</v>
      </c>
      <c r="W7" s="395">
        <f t="shared" si="4"/>
        <v>91.527999999999992</v>
      </c>
      <c r="X7" s="105">
        <f t="shared" si="5"/>
        <v>2.8090000000000117</v>
      </c>
      <c r="Y7" s="361">
        <f t="shared" si="10"/>
        <v>-10</v>
      </c>
      <c r="Z7" s="396">
        <f t="shared" si="6"/>
        <v>4</v>
      </c>
      <c r="AA7" s="396">
        <f t="shared" si="7"/>
        <v>7</v>
      </c>
      <c r="AB7" s="396">
        <f>IF($AA7="n/a","",IFERROR(COUNTIF($AA$2:$AA7,"="&amp;AA7),""))</f>
        <v>1</v>
      </c>
      <c r="AC7" s="396">
        <f>COUNTIF($Z$2:Z6,"&lt;"&amp;Z7)</f>
        <v>0</v>
      </c>
      <c r="AD7" s="124">
        <f t="shared" si="8"/>
        <v>100</v>
      </c>
      <c r="AE7" s="126">
        <f t="shared" si="9"/>
        <v>90</v>
      </c>
      <c r="AG7" s="164" t="s">
        <v>21</v>
      </c>
      <c r="AH7" s="405" t="s">
        <v>48</v>
      </c>
      <c r="AI7" s="406">
        <v>1.0896990740740741E-3</v>
      </c>
    </row>
    <row r="8" spans="1:35" x14ac:dyDescent="0.2">
      <c r="A8" s="71">
        <v>77</v>
      </c>
      <c r="B8" s="78" t="s">
        <v>118</v>
      </c>
      <c r="C8" t="str">
        <f t="shared" si="0"/>
        <v>simeon ouzas</v>
      </c>
      <c r="D8" s="71" t="s">
        <v>5</v>
      </c>
      <c r="E8" s="392" t="s">
        <v>170</v>
      </c>
      <c r="F8"/>
      <c r="G8" s="71" t="s">
        <v>108</v>
      </c>
      <c r="H8" s="393" t="str">
        <f t="shared" si="1"/>
        <v/>
      </c>
      <c r="I8" s="393" t="str">
        <f t="shared" si="1"/>
        <v/>
      </c>
      <c r="J8" s="393" t="str">
        <f t="shared" si="1"/>
        <v/>
      </c>
      <c r="K8" s="393" t="str">
        <f t="shared" si="1"/>
        <v/>
      </c>
      <c r="L8" s="393" t="str">
        <f t="shared" si="1"/>
        <v/>
      </c>
      <c r="M8" s="393" t="str">
        <f t="shared" si="1"/>
        <v/>
      </c>
      <c r="N8" s="393" t="str">
        <f t="shared" si="1"/>
        <v/>
      </c>
      <c r="O8" s="393" t="str">
        <f t="shared" si="1"/>
        <v/>
      </c>
      <c r="P8" s="393" t="str">
        <f t="shared" si="1"/>
        <v/>
      </c>
      <c r="Q8" s="393" t="str">
        <f t="shared" si="1"/>
        <v/>
      </c>
      <c r="R8" s="393" t="str">
        <f t="shared" si="1"/>
        <v/>
      </c>
      <c r="S8" s="393">
        <f t="shared" si="1"/>
        <v>100</v>
      </c>
      <c r="T8" s="394" t="str">
        <f t="shared" si="1"/>
        <v/>
      </c>
      <c r="U8" s="358">
        <f t="shared" si="2"/>
        <v>100</v>
      </c>
      <c r="V8" s="193">
        <f t="shared" si="3"/>
        <v>0</v>
      </c>
      <c r="W8" s="395">
        <f t="shared" si="4"/>
        <v>95.12</v>
      </c>
      <c r="X8" s="105">
        <f t="shared" si="5"/>
        <v>1.5020000000000095</v>
      </c>
      <c r="Y8" s="361">
        <f t="shared" si="10"/>
        <v>-5</v>
      </c>
      <c r="Z8" s="396">
        <f t="shared" si="6"/>
        <v>1</v>
      </c>
      <c r="AA8" s="396">
        <f t="shared" si="7"/>
        <v>2</v>
      </c>
      <c r="AB8" s="396">
        <f>IF($AA8="n/a","",IFERROR(COUNTIF($AA$2:$AA8,"="&amp;AA8),""))</f>
        <v>1</v>
      </c>
      <c r="AC8" s="396">
        <f>COUNTIF($Z$2:Z7,"&lt;"&amp;Z8)</f>
        <v>0</v>
      </c>
      <c r="AD8" s="124">
        <f t="shared" si="8"/>
        <v>100</v>
      </c>
      <c r="AE8" s="126">
        <f t="shared" si="9"/>
        <v>95</v>
      </c>
      <c r="AG8" s="324" t="s">
        <v>85</v>
      </c>
      <c r="AH8" s="407" t="s">
        <v>155</v>
      </c>
      <c r="AI8" s="408">
        <v>1.0593518518518517E-3</v>
      </c>
    </row>
    <row r="9" spans="1:35" x14ac:dyDescent="0.2">
      <c r="A9" s="71">
        <v>26</v>
      </c>
      <c r="B9" s="78" t="s">
        <v>158</v>
      </c>
      <c r="C9" t="str">
        <f t="shared" si="0"/>
        <v>robert downes</v>
      </c>
      <c r="D9" s="71" t="s">
        <v>86</v>
      </c>
      <c r="E9" s="392" t="s">
        <v>171</v>
      </c>
      <c r="F9"/>
      <c r="G9" s="71" t="s">
        <v>108</v>
      </c>
      <c r="H9" s="393" t="str">
        <f t="shared" si="1"/>
        <v/>
      </c>
      <c r="I9" s="393" t="str">
        <f t="shared" si="1"/>
        <v/>
      </c>
      <c r="J9" s="393" t="str">
        <f t="shared" si="1"/>
        <v/>
      </c>
      <c r="K9" s="393" t="str">
        <f t="shared" si="1"/>
        <v/>
      </c>
      <c r="L9" s="393" t="str">
        <f t="shared" si="1"/>
        <v/>
      </c>
      <c r="M9" s="393">
        <f t="shared" si="1"/>
        <v>100</v>
      </c>
      <c r="N9" s="393" t="str">
        <f t="shared" si="1"/>
        <v/>
      </c>
      <c r="O9" s="393" t="str">
        <f t="shared" si="1"/>
        <v/>
      </c>
      <c r="P9" s="393" t="str">
        <f t="shared" si="1"/>
        <v/>
      </c>
      <c r="Q9" s="393" t="str">
        <f t="shared" si="1"/>
        <v/>
      </c>
      <c r="R9" s="393" t="str">
        <f t="shared" si="1"/>
        <v/>
      </c>
      <c r="S9" s="393" t="str">
        <f t="shared" si="1"/>
        <v/>
      </c>
      <c r="T9" s="394" t="str">
        <f t="shared" si="1"/>
        <v/>
      </c>
      <c r="U9" s="358">
        <f t="shared" si="2"/>
        <v>100</v>
      </c>
      <c r="V9" s="193">
        <f t="shared" si="3"/>
        <v>-25</v>
      </c>
      <c r="W9" s="395">
        <f t="shared" si="4"/>
        <v>96.045000000000002</v>
      </c>
      <c r="X9" s="105">
        <f t="shared" si="5"/>
        <v>0.59700000000000841</v>
      </c>
      <c r="Y9" s="361">
        <f t="shared" si="10"/>
        <v>0</v>
      </c>
      <c r="Z9" s="396">
        <f t="shared" si="6"/>
        <v>4</v>
      </c>
      <c r="AA9" s="396">
        <f t="shared" si="7"/>
        <v>8</v>
      </c>
      <c r="AB9" s="396">
        <f>IF($AA9="n/a","",IFERROR(COUNTIF($AA$2:$AA9,"="&amp;AA9),""))</f>
        <v>1</v>
      </c>
      <c r="AC9" s="396">
        <f>COUNTIF($Z$2:Z8,"&lt;"&amp;Z9)</f>
        <v>1</v>
      </c>
      <c r="AD9" s="124">
        <f t="shared" si="8"/>
        <v>75</v>
      </c>
      <c r="AE9" s="126">
        <f t="shared" si="9"/>
        <v>75</v>
      </c>
      <c r="AG9" s="321" t="s">
        <v>86</v>
      </c>
      <c r="AH9" s="409" t="s">
        <v>47</v>
      </c>
      <c r="AI9" s="410">
        <v>1.1116319444444444E-3</v>
      </c>
    </row>
    <row r="10" spans="1:35" x14ac:dyDescent="0.2">
      <c r="A10" s="71">
        <v>341</v>
      </c>
      <c r="B10" s="78" t="s">
        <v>121</v>
      </c>
      <c r="C10" t="str">
        <f t="shared" si="0"/>
        <v>travis nott</v>
      </c>
      <c r="D10" s="71" t="s">
        <v>41</v>
      </c>
      <c r="E10" s="392" t="s">
        <v>172</v>
      </c>
      <c r="F10"/>
      <c r="G10" s="71" t="s">
        <v>84</v>
      </c>
      <c r="H10" s="393" t="str">
        <f t="shared" si="1"/>
        <v/>
      </c>
      <c r="I10" s="393" t="str">
        <f t="shared" si="1"/>
        <v/>
      </c>
      <c r="J10" s="393" t="str">
        <f t="shared" si="1"/>
        <v/>
      </c>
      <c r="K10" s="393">
        <f t="shared" si="1"/>
        <v>60</v>
      </c>
      <c r="L10" s="393" t="str">
        <f t="shared" si="1"/>
        <v/>
      </c>
      <c r="M10" s="393" t="str">
        <f t="shared" si="1"/>
        <v/>
      </c>
      <c r="N10" s="393" t="str">
        <f t="shared" si="1"/>
        <v/>
      </c>
      <c r="O10" s="393" t="str">
        <f t="shared" si="1"/>
        <v/>
      </c>
      <c r="P10" s="393" t="str">
        <f t="shared" si="1"/>
        <v/>
      </c>
      <c r="Q10" s="393" t="str">
        <f t="shared" si="1"/>
        <v/>
      </c>
      <c r="R10" s="393" t="str">
        <f t="shared" si="1"/>
        <v/>
      </c>
      <c r="S10" s="393" t="str">
        <f t="shared" si="1"/>
        <v/>
      </c>
      <c r="T10" s="394" t="str">
        <f t="shared" si="1"/>
        <v/>
      </c>
      <c r="U10" s="358">
        <f t="shared" si="2"/>
        <v>60</v>
      </c>
      <c r="V10" s="193">
        <f t="shared" si="3"/>
        <v>-45</v>
      </c>
      <c r="W10" s="395">
        <f t="shared" si="4"/>
        <v>86.689000000000007</v>
      </c>
      <c r="X10" s="105">
        <f t="shared" si="5"/>
        <v>10.027000000000001</v>
      </c>
      <c r="Y10" s="361">
        <f t="shared" si="10"/>
        <v>-10</v>
      </c>
      <c r="Z10" s="396">
        <f t="shared" si="6"/>
        <v>5</v>
      </c>
      <c r="AA10" s="396">
        <f t="shared" si="7"/>
        <v>10</v>
      </c>
      <c r="AB10" s="396">
        <f>IF($AA10="n/a","",IFERROR(COUNTIF($AA$2:$AA10,"="&amp;AA10),""))</f>
        <v>3</v>
      </c>
      <c r="AC10" s="396">
        <f>COUNTIF($Z$2:Z9,"&lt;"&amp;Z10)</f>
        <v>3</v>
      </c>
      <c r="AD10" s="124">
        <f t="shared" si="8"/>
        <v>15</v>
      </c>
      <c r="AE10" s="126">
        <f t="shared" si="9"/>
        <v>5</v>
      </c>
      <c r="AG10" s="165" t="s">
        <v>40</v>
      </c>
      <c r="AH10" s="411" t="s">
        <v>66</v>
      </c>
      <c r="AI10" s="412">
        <v>1.0375810185185186E-3</v>
      </c>
    </row>
    <row r="11" spans="1:35" x14ac:dyDescent="0.2">
      <c r="A11" s="71">
        <v>812</v>
      </c>
      <c r="B11" s="78" t="s">
        <v>157</v>
      </c>
      <c r="C11" t="str">
        <f t="shared" si="0"/>
        <v>simon acfield</v>
      </c>
      <c r="D11" s="71" t="s">
        <v>40</v>
      </c>
      <c r="E11" s="392" t="s">
        <v>173</v>
      </c>
      <c r="F11"/>
      <c r="G11" s="71" t="s">
        <v>84</v>
      </c>
      <c r="H11" s="393" t="str">
        <f t="shared" si="1"/>
        <v/>
      </c>
      <c r="I11" s="393" t="str">
        <f t="shared" si="1"/>
        <v/>
      </c>
      <c r="J11" s="393" t="str">
        <f t="shared" si="1"/>
        <v/>
      </c>
      <c r="K11" s="393" t="str">
        <f t="shared" si="1"/>
        <v/>
      </c>
      <c r="L11" s="393">
        <f t="shared" si="1"/>
        <v>60</v>
      </c>
      <c r="M11" s="393" t="str">
        <f t="shared" si="1"/>
        <v/>
      </c>
      <c r="N11" s="393" t="str">
        <f t="shared" si="1"/>
        <v/>
      </c>
      <c r="O11" s="393" t="str">
        <f t="shared" si="1"/>
        <v/>
      </c>
      <c r="P11" s="393" t="str">
        <f t="shared" si="1"/>
        <v/>
      </c>
      <c r="Q11" s="393" t="str">
        <f t="shared" si="1"/>
        <v/>
      </c>
      <c r="R11" s="393" t="str">
        <f t="shared" si="1"/>
        <v/>
      </c>
      <c r="S11" s="393" t="str">
        <f t="shared" si="1"/>
        <v/>
      </c>
      <c r="T11" s="394" t="str">
        <f t="shared" si="1"/>
        <v/>
      </c>
      <c r="U11" s="358">
        <f t="shared" si="2"/>
        <v>60</v>
      </c>
      <c r="V11" s="193">
        <f t="shared" si="3"/>
        <v>-45</v>
      </c>
      <c r="W11" s="395">
        <f t="shared" si="4"/>
        <v>89.647000000000006</v>
      </c>
      <c r="X11" s="105">
        <f t="shared" si="5"/>
        <v>7.1870000000000118</v>
      </c>
      <c r="Y11" s="361">
        <f t="shared" si="10"/>
        <v>-10</v>
      </c>
      <c r="Z11" s="396">
        <f t="shared" si="6"/>
        <v>5</v>
      </c>
      <c r="AA11" s="396">
        <f t="shared" si="7"/>
        <v>9</v>
      </c>
      <c r="AB11" s="396">
        <f>IF($AA11="n/a","",IFERROR(COUNTIF($AA$2:$AA11,"="&amp;AA11),""))</f>
        <v>3</v>
      </c>
      <c r="AC11" s="396">
        <f>COUNTIF($Z$2:Z10,"&lt;"&amp;Z11)</f>
        <v>3</v>
      </c>
      <c r="AD11" s="124">
        <f t="shared" si="8"/>
        <v>15</v>
      </c>
      <c r="AE11" s="126">
        <f t="shared" si="9"/>
        <v>5</v>
      </c>
      <c r="AG11" s="166" t="s">
        <v>41</v>
      </c>
      <c r="AH11" s="413" t="s">
        <v>82</v>
      </c>
      <c r="AI11" s="414">
        <v>1.0033449074074074E-3</v>
      </c>
    </row>
    <row r="12" spans="1:35" x14ac:dyDescent="0.2">
      <c r="A12" s="71">
        <v>36</v>
      </c>
      <c r="B12" s="78" t="s">
        <v>119</v>
      </c>
      <c r="C12" t="str">
        <f t="shared" si="0"/>
        <v>ken cauchi</v>
      </c>
      <c r="D12" s="71" t="s">
        <v>80</v>
      </c>
      <c r="E12" s="392" t="s">
        <v>174</v>
      </c>
      <c r="F12"/>
      <c r="G12" s="71" t="s">
        <v>108</v>
      </c>
      <c r="H12" s="393" t="str">
        <f t="shared" si="1"/>
        <v/>
      </c>
      <c r="I12" s="393" t="str">
        <f t="shared" si="1"/>
        <v/>
      </c>
      <c r="J12" s="393" t="str">
        <f t="shared" si="1"/>
        <v/>
      </c>
      <c r="K12" s="393" t="str">
        <f t="shared" si="1"/>
        <v/>
      </c>
      <c r="L12" s="393" t="str">
        <f t="shared" si="1"/>
        <v/>
      </c>
      <c r="M12" s="393" t="str">
        <f t="shared" si="1"/>
        <v/>
      </c>
      <c r="N12" s="393" t="str">
        <f t="shared" si="1"/>
        <v/>
      </c>
      <c r="O12" s="393" t="str">
        <f t="shared" si="1"/>
        <v/>
      </c>
      <c r="P12" s="393" t="str">
        <f t="shared" si="1"/>
        <v/>
      </c>
      <c r="Q12" s="393" t="str">
        <f t="shared" si="1"/>
        <v/>
      </c>
      <c r="R12" s="393" t="str">
        <f t="shared" si="1"/>
        <v/>
      </c>
      <c r="S12" s="393" t="str">
        <f t="shared" si="1"/>
        <v/>
      </c>
      <c r="T12" s="394" t="str">
        <f t="shared" si="1"/>
        <v/>
      </c>
      <c r="U12" s="358">
        <f t="shared" si="2"/>
        <v>0</v>
      </c>
      <c r="V12" s="193">
        <f t="shared" si="3"/>
        <v>0</v>
      </c>
      <c r="W12" s="395" t="str">
        <f t="shared" si="4"/>
        <v/>
      </c>
      <c r="X12" s="105" t="str">
        <f t="shared" si="5"/>
        <v/>
      </c>
      <c r="Y12" s="361">
        <f t="shared" si="10"/>
        <v>0</v>
      </c>
      <c r="Z12" s="396" t="str">
        <f t="shared" si="6"/>
        <v>n/a</v>
      </c>
      <c r="AA12" s="396" t="str">
        <f t="shared" si="7"/>
        <v>n/a</v>
      </c>
      <c r="AB12" s="396" t="str">
        <f>IF($AA12="n/a","",IFERROR(COUNTIF($AA$2:$AA12,"="&amp;AA12),""))</f>
        <v/>
      </c>
      <c r="AC12" s="396">
        <f>COUNTIF($Z$2:Z11,"&lt;"&amp;Z12)</f>
        <v>0</v>
      </c>
      <c r="AD12" s="124">
        <f t="shared" si="8"/>
        <v>0</v>
      </c>
      <c r="AE12" s="126">
        <f t="shared" si="9"/>
        <v>0</v>
      </c>
      <c r="AG12" s="167" t="s">
        <v>16</v>
      </c>
      <c r="AH12" s="415" t="s">
        <v>66</v>
      </c>
      <c r="AI12" s="416">
        <v>9.9707175925925918E-4</v>
      </c>
    </row>
    <row r="13" spans="1:35" x14ac:dyDescent="0.2">
      <c r="A13" s="71">
        <v>29</v>
      </c>
      <c r="B13" s="78" t="s">
        <v>186</v>
      </c>
      <c r="C13" t="str">
        <f t="shared" si="0"/>
        <v>orlando lara</v>
      </c>
      <c r="D13" s="71" t="s">
        <v>80</v>
      </c>
      <c r="E13" s="392" t="s">
        <v>175</v>
      </c>
      <c r="F13"/>
      <c r="G13" s="71" t="s">
        <v>164</v>
      </c>
      <c r="H13" s="435" t="str">
        <f t="shared" si="1"/>
        <v/>
      </c>
      <c r="I13" s="435" t="str">
        <f t="shared" si="1"/>
        <v/>
      </c>
      <c r="J13" s="435" t="str">
        <f t="shared" si="1"/>
        <v/>
      </c>
      <c r="K13" s="435" t="str">
        <f t="shared" si="1"/>
        <v/>
      </c>
      <c r="L13" s="435" t="str">
        <f t="shared" si="1"/>
        <v/>
      </c>
      <c r="M13" s="435" t="str">
        <f t="shared" si="1"/>
        <v/>
      </c>
      <c r="N13" s="435" t="str">
        <f t="shared" si="1"/>
        <v/>
      </c>
      <c r="O13" s="435" t="str">
        <f t="shared" si="1"/>
        <v/>
      </c>
      <c r="P13" s="435" t="str">
        <f t="shared" si="1"/>
        <v/>
      </c>
      <c r="Q13" s="435" t="str">
        <f t="shared" si="1"/>
        <v/>
      </c>
      <c r="R13" s="435" t="str">
        <f t="shared" si="1"/>
        <v/>
      </c>
      <c r="S13" s="435" t="str">
        <f t="shared" si="1"/>
        <v/>
      </c>
      <c r="T13" s="220" t="str">
        <f t="shared" si="1"/>
        <v/>
      </c>
      <c r="U13" s="358">
        <f t="shared" si="2"/>
        <v>0</v>
      </c>
      <c r="V13" s="193">
        <f t="shared" si="3"/>
        <v>0</v>
      </c>
      <c r="W13" s="395" t="str">
        <f t="shared" si="4"/>
        <v/>
      </c>
      <c r="X13" s="105" t="str">
        <f t="shared" si="5"/>
        <v/>
      </c>
      <c r="Y13" s="361">
        <f t="shared" si="10"/>
        <v>0</v>
      </c>
      <c r="Z13" s="396" t="str">
        <f t="shared" si="6"/>
        <v>n/a</v>
      </c>
      <c r="AA13" s="396" t="str">
        <f t="shared" si="7"/>
        <v>n/a</v>
      </c>
      <c r="AB13" s="396" t="str">
        <f>IF($AA13="n/a","",IFERROR(COUNTIF($AA$2:$AA13,"="&amp;AA13),""))</f>
        <v/>
      </c>
      <c r="AC13" s="396">
        <f>COUNTIF($Z$2:Z12,"&lt;"&amp;Z13)</f>
        <v>0</v>
      </c>
      <c r="AD13" s="124">
        <f t="shared" si="8"/>
        <v>0</v>
      </c>
      <c r="AE13" s="126">
        <f t="shared" si="9"/>
        <v>0</v>
      </c>
      <c r="AG13" s="168" t="s">
        <v>13</v>
      </c>
      <c r="AH13" s="56" t="s">
        <v>49</v>
      </c>
      <c r="AI13" s="417">
        <v>9.8364583333333333E-4</v>
      </c>
    </row>
    <row r="14" spans="1:35" ht="13.5" thickBot="1" x14ac:dyDescent="0.25">
      <c r="A14" s="71">
        <v>68</v>
      </c>
      <c r="B14" s="78" t="s">
        <v>114</v>
      </c>
      <c r="C14" t="str">
        <f t="shared" si="0"/>
        <v>craig girvan</v>
      </c>
      <c r="D14" s="71" t="s">
        <v>85</v>
      </c>
      <c r="E14" s="392" t="s">
        <v>176</v>
      </c>
      <c r="F14"/>
      <c r="G14" s="71" t="s">
        <v>81</v>
      </c>
      <c r="H14" s="393" t="str">
        <f t="shared" si="1"/>
        <v/>
      </c>
      <c r="I14" s="393" t="str">
        <f t="shared" si="1"/>
        <v/>
      </c>
      <c r="J14" s="393" t="str">
        <f t="shared" si="1"/>
        <v/>
      </c>
      <c r="K14" s="393" t="str">
        <f t="shared" si="1"/>
        <v/>
      </c>
      <c r="L14" s="393" t="str">
        <f t="shared" si="1"/>
        <v/>
      </c>
      <c r="M14" s="393" t="str">
        <f t="shared" si="1"/>
        <v/>
      </c>
      <c r="N14" s="393">
        <f t="shared" si="1"/>
        <v>75</v>
      </c>
      <c r="O14" s="393" t="str">
        <f t="shared" si="1"/>
        <v/>
      </c>
      <c r="P14" s="393" t="str">
        <f t="shared" si="1"/>
        <v/>
      </c>
      <c r="Q14" s="393" t="str">
        <f t="shared" si="1"/>
        <v/>
      </c>
      <c r="R14" s="393" t="str">
        <f t="shared" si="1"/>
        <v/>
      </c>
      <c r="S14" s="393" t="str">
        <f t="shared" si="1"/>
        <v/>
      </c>
      <c r="T14" s="394" t="str">
        <f t="shared" si="1"/>
        <v/>
      </c>
      <c r="U14" s="358">
        <f t="shared" si="2"/>
        <v>75</v>
      </c>
      <c r="V14" s="193">
        <f t="shared" si="3"/>
        <v>-15</v>
      </c>
      <c r="W14" s="395">
        <f t="shared" si="4"/>
        <v>91.527999999999992</v>
      </c>
      <c r="X14" s="105">
        <f t="shared" si="5"/>
        <v>5.8930000000000007</v>
      </c>
      <c r="Y14" s="361">
        <f t="shared" si="10"/>
        <v>-10</v>
      </c>
      <c r="Z14" s="396">
        <f t="shared" si="6"/>
        <v>4</v>
      </c>
      <c r="AA14" s="396">
        <f t="shared" si="7"/>
        <v>7</v>
      </c>
      <c r="AB14" s="396">
        <f>IF($AA14="n/a","",IFERROR(COUNTIF($AA$2:$AA14,"="&amp;AA14),""))</f>
        <v>2</v>
      </c>
      <c r="AC14" s="396">
        <f>COUNTIF($Z$2:Z13,"&lt;"&amp;Z14)</f>
        <v>1</v>
      </c>
      <c r="AD14" s="124">
        <f t="shared" si="8"/>
        <v>60</v>
      </c>
      <c r="AE14" s="126">
        <f t="shared" si="9"/>
        <v>50</v>
      </c>
      <c r="AG14" s="169" t="s">
        <v>14</v>
      </c>
      <c r="AH14" s="420" t="s">
        <v>72</v>
      </c>
      <c r="AI14" s="421">
        <v>9.3707175925925935E-4</v>
      </c>
    </row>
    <row r="15" spans="1:35" x14ac:dyDescent="0.2">
      <c r="A15" s="71">
        <v>205</v>
      </c>
      <c r="B15" s="78" t="s">
        <v>116</v>
      </c>
      <c r="C15" t="str">
        <f t="shared" si="0"/>
        <v>john reid</v>
      </c>
      <c r="D15" s="71" t="s">
        <v>80</v>
      </c>
      <c r="E15" s="392" t="s">
        <v>177</v>
      </c>
      <c r="F15"/>
      <c r="G15" s="71" t="s">
        <v>108</v>
      </c>
      <c r="H15" s="393" t="str">
        <f t="shared" si="1"/>
        <v/>
      </c>
      <c r="I15" s="393" t="str">
        <f t="shared" si="1"/>
        <v/>
      </c>
      <c r="J15" s="393" t="str">
        <f t="shared" si="1"/>
        <v/>
      </c>
      <c r="K15" s="393" t="str">
        <f t="shared" si="1"/>
        <v/>
      </c>
      <c r="L15" s="393" t="str">
        <f t="shared" si="1"/>
        <v/>
      </c>
      <c r="M15" s="393" t="str">
        <f t="shared" si="1"/>
        <v/>
      </c>
      <c r="N15" s="393" t="str">
        <f t="shared" si="1"/>
        <v/>
      </c>
      <c r="O15" s="393" t="str">
        <f t="shared" si="1"/>
        <v/>
      </c>
      <c r="P15" s="393" t="str">
        <f t="shared" si="1"/>
        <v/>
      </c>
      <c r="Q15" s="393" t="str">
        <f t="shared" si="1"/>
        <v/>
      </c>
      <c r="R15" s="393" t="str">
        <f t="shared" si="1"/>
        <v/>
      </c>
      <c r="S15" s="393" t="str">
        <f t="shared" si="1"/>
        <v/>
      </c>
      <c r="T15" s="394" t="str">
        <f t="shared" si="1"/>
        <v/>
      </c>
      <c r="U15" s="358">
        <f t="shared" si="2"/>
        <v>0</v>
      </c>
      <c r="V15" s="193">
        <f t="shared" si="3"/>
        <v>0</v>
      </c>
      <c r="W15" s="395" t="str">
        <f t="shared" si="4"/>
        <v/>
      </c>
      <c r="X15" s="105" t="str">
        <f t="shared" si="5"/>
        <v/>
      </c>
      <c r="Y15" s="361">
        <f t="shared" si="10"/>
        <v>0</v>
      </c>
      <c r="Z15" s="396" t="str">
        <f t="shared" si="6"/>
        <v>n/a</v>
      </c>
      <c r="AA15" s="396" t="str">
        <f t="shared" si="7"/>
        <v>n/a</v>
      </c>
      <c r="AB15" s="396" t="str">
        <f>IF($AA15="n/a","",IFERROR(COUNTIF($AA$2:$AA15,"="&amp;AA15),""))</f>
        <v/>
      </c>
      <c r="AC15" s="396">
        <f>COUNTIF($Z$2:Z14,"&lt;"&amp;Z15)</f>
        <v>0</v>
      </c>
      <c r="AD15" s="124">
        <f t="shared" si="8"/>
        <v>0</v>
      </c>
      <c r="AE15" s="126">
        <f t="shared" si="9"/>
        <v>0</v>
      </c>
    </row>
    <row r="16" spans="1:35" x14ac:dyDescent="0.2">
      <c r="A16" s="71">
        <v>242</v>
      </c>
      <c r="B16" s="78" t="s">
        <v>187</v>
      </c>
      <c r="C16" t="str">
        <f t="shared" si="0"/>
        <v>leon bogers</v>
      </c>
      <c r="D16" s="71" t="s">
        <v>80</v>
      </c>
      <c r="E16" s="392" t="s">
        <v>178</v>
      </c>
      <c r="F16"/>
      <c r="G16" s="71" t="s">
        <v>81</v>
      </c>
      <c r="H16" s="435" t="str">
        <f t="shared" si="1"/>
        <v/>
      </c>
      <c r="I16" s="435" t="str">
        <f t="shared" si="1"/>
        <v/>
      </c>
      <c r="J16" s="435" t="str">
        <f t="shared" si="1"/>
        <v/>
      </c>
      <c r="K16" s="435" t="str">
        <f t="shared" si="1"/>
        <v/>
      </c>
      <c r="L16" s="435" t="str">
        <f t="shared" si="1"/>
        <v/>
      </c>
      <c r="M16" s="435" t="str">
        <f t="shared" si="1"/>
        <v/>
      </c>
      <c r="N16" s="435" t="str">
        <f t="shared" si="1"/>
        <v/>
      </c>
      <c r="O16" s="435" t="str">
        <f t="shared" si="1"/>
        <v/>
      </c>
      <c r="P16" s="435" t="str">
        <f t="shared" si="1"/>
        <v/>
      </c>
      <c r="Q16" s="435" t="str">
        <f t="shared" si="1"/>
        <v/>
      </c>
      <c r="R16" s="435" t="str">
        <f t="shared" si="1"/>
        <v/>
      </c>
      <c r="S16" s="435" t="str">
        <f t="shared" si="1"/>
        <v/>
      </c>
      <c r="T16" s="220" t="str">
        <f t="shared" si="1"/>
        <v/>
      </c>
      <c r="U16" s="358">
        <f t="shared" si="2"/>
        <v>0</v>
      </c>
      <c r="V16" s="193">
        <f t="shared" si="3"/>
        <v>0</v>
      </c>
      <c r="W16" s="395" t="str">
        <f t="shared" si="4"/>
        <v/>
      </c>
      <c r="X16" s="105" t="str">
        <f t="shared" si="5"/>
        <v/>
      </c>
      <c r="Y16" s="361">
        <f t="shared" si="10"/>
        <v>0</v>
      </c>
      <c r="Z16" s="396" t="str">
        <f t="shared" si="6"/>
        <v>n/a</v>
      </c>
      <c r="AA16" s="396" t="str">
        <f t="shared" si="7"/>
        <v>n/a</v>
      </c>
      <c r="AB16" s="396" t="str">
        <f>IF($AA16="n/a","",IFERROR(COUNTIF($AA$2:$AA16,"="&amp;AA16),""))</f>
        <v/>
      </c>
      <c r="AC16" s="396">
        <f>COUNTIF($Z$2:Z15,"&lt;"&amp;Z16)</f>
        <v>0</v>
      </c>
      <c r="AD16" s="124">
        <f t="shared" si="8"/>
        <v>0</v>
      </c>
      <c r="AE16" s="126">
        <f t="shared" si="9"/>
        <v>0</v>
      </c>
    </row>
    <row r="17" spans="1:31" x14ac:dyDescent="0.2">
      <c r="A17" s="71">
        <v>241</v>
      </c>
      <c r="B17" s="78" t="s">
        <v>159</v>
      </c>
      <c r="C17" t="str">
        <f t="shared" si="0"/>
        <v>john downes</v>
      </c>
      <c r="D17" s="71" t="s">
        <v>5</v>
      </c>
      <c r="E17" s="392" t="s">
        <v>179</v>
      </c>
      <c r="F17"/>
      <c r="G17" s="71" t="s">
        <v>81</v>
      </c>
      <c r="H17" s="393" t="str">
        <f t="shared" ref="H17:T24" si="11">IF($D17=H$1,$U17,"")</f>
        <v/>
      </c>
      <c r="I17" s="393" t="str">
        <f t="shared" si="11"/>
        <v/>
      </c>
      <c r="J17" s="393" t="str">
        <f t="shared" si="11"/>
        <v/>
      </c>
      <c r="K17" s="393" t="str">
        <f t="shared" si="11"/>
        <v/>
      </c>
      <c r="L17" s="393" t="str">
        <f t="shared" si="11"/>
        <v/>
      </c>
      <c r="M17" s="393" t="str">
        <f t="shared" si="11"/>
        <v/>
      </c>
      <c r="N17" s="393" t="str">
        <f t="shared" si="11"/>
        <v/>
      </c>
      <c r="O17" s="393" t="str">
        <f t="shared" si="11"/>
        <v/>
      </c>
      <c r="P17" s="393" t="str">
        <f t="shared" si="11"/>
        <v/>
      </c>
      <c r="Q17" s="393" t="str">
        <f t="shared" si="11"/>
        <v/>
      </c>
      <c r="R17" s="393" t="str">
        <f t="shared" si="11"/>
        <v/>
      </c>
      <c r="S17" s="393">
        <f t="shared" si="11"/>
        <v>75</v>
      </c>
      <c r="T17" s="394" t="str">
        <f t="shared" si="11"/>
        <v/>
      </c>
      <c r="U17" s="358">
        <f t="shared" si="2"/>
        <v>75</v>
      </c>
      <c r="V17" s="193">
        <f t="shared" si="3"/>
        <v>0</v>
      </c>
      <c r="W17" s="395">
        <f t="shared" si="4"/>
        <v>95.12</v>
      </c>
      <c r="X17" s="105">
        <f t="shared" si="5"/>
        <v>5.2609999999999957</v>
      </c>
      <c r="Y17" s="361">
        <f t="shared" si="10"/>
        <v>-10</v>
      </c>
      <c r="Z17" s="396">
        <f t="shared" si="6"/>
        <v>1</v>
      </c>
      <c r="AA17" s="396">
        <f t="shared" si="7"/>
        <v>2</v>
      </c>
      <c r="AB17" s="396">
        <f>IF($AA17="n/a","",IFERROR(COUNTIF($AA$2:$AA17,"="&amp;AA17),""))</f>
        <v>2</v>
      </c>
      <c r="AC17" s="396">
        <f>COUNTIF($Z$2:Z16,"&lt;"&amp;Z17)</f>
        <v>0</v>
      </c>
      <c r="AD17" s="124">
        <f t="shared" si="8"/>
        <v>75</v>
      </c>
      <c r="AE17" s="126">
        <f t="shared" si="9"/>
        <v>65</v>
      </c>
    </row>
    <row r="18" spans="1:31" x14ac:dyDescent="0.2">
      <c r="A18" s="71">
        <v>71</v>
      </c>
      <c r="B18" s="78" t="s">
        <v>123</v>
      </c>
      <c r="C18" t="str">
        <f t="shared" si="0"/>
        <v>sam hurst</v>
      </c>
      <c r="D18" s="71" t="s">
        <v>5</v>
      </c>
      <c r="E18" s="392" t="s">
        <v>180</v>
      </c>
      <c r="F18"/>
      <c r="G18" s="71" t="s">
        <v>81</v>
      </c>
      <c r="H18" s="393" t="str">
        <f t="shared" si="11"/>
        <v/>
      </c>
      <c r="I18" s="393" t="str">
        <f t="shared" si="11"/>
        <v/>
      </c>
      <c r="J18" s="393" t="str">
        <f t="shared" si="11"/>
        <v/>
      </c>
      <c r="K18" s="393" t="str">
        <f t="shared" si="11"/>
        <v/>
      </c>
      <c r="L18" s="393" t="str">
        <f t="shared" si="11"/>
        <v/>
      </c>
      <c r="M18" s="393" t="str">
        <f t="shared" si="11"/>
        <v/>
      </c>
      <c r="N18" s="393" t="str">
        <f t="shared" si="11"/>
        <v/>
      </c>
      <c r="O18" s="393" t="str">
        <f t="shared" si="11"/>
        <v/>
      </c>
      <c r="P18" s="393" t="str">
        <f t="shared" si="11"/>
        <v/>
      </c>
      <c r="Q18" s="393" t="str">
        <f t="shared" si="11"/>
        <v/>
      </c>
      <c r="R18" s="393" t="str">
        <f t="shared" si="11"/>
        <v/>
      </c>
      <c r="S18" s="393">
        <f t="shared" si="11"/>
        <v>60</v>
      </c>
      <c r="T18" s="394" t="str">
        <f t="shared" si="11"/>
        <v/>
      </c>
      <c r="U18" s="358">
        <f t="shared" si="2"/>
        <v>60</v>
      </c>
      <c r="V18" s="193">
        <f t="shared" si="3"/>
        <v>0</v>
      </c>
      <c r="W18" s="395">
        <f t="shared" si="4"/>
        <v>95.12</v>
      </c>
      <c r="X18" s="105">
        <f t="shared" si="5"/>
        <v>5.7590000000000003</v>
      </c>
      <c r="Y18" s="361">
        <f t="shared" si="10"/>
        <v>-10</v>
      </c>
      <c r="Z18" s="396">
        <f t="shared" si="6"/>
        <v>1</v>
      </c>
      <c r="AA18" s="396">
        <f t="shared" si="7"/>
        <v>2</v>
      </c>
      <c r="AB18" s="396">
        <f>IF($AA18="n/a","",IFERROR(COUNTIF($AA$2:$AA18,"="&amp;AA18),""))</f>
        <v>3</v>
      </c>
      <c r="AC18" s="396">
        <f>COUNTIF($Z$2:Z17,"&lt;"&amp;Z18)</f>
        <v>0</v>
      </c>
      <c r="AD18" s="124">
        <f t="shared" si="8"/>
        <v>60</v>
      </c>
      <c r="AE18" s="126">
        <f t="shared" si="9"/>
        <v>50</v>
      </c>
    </row>
    <row r="19" spans="1:31" x14ac:dyDescent="0.2">
      <c r="A19" s="71">
        <v>561</v>
      </c>
      <c r="B19" s="78" t="s">
        <v>124</v>
      </c>
      <c r="C19" t="str">
        <f t="shared" si="0"/>
        <v>john mcbreen</v>
      </c>
      <c r="D19" s="71" t="s">
        <v>86</v>
      </c>
      <c r="E19" s="392" t="s">
        <v>181</v>
      </c>
      <c r="F19"/>
      <c r="G19" s="71" t="s">
        <v>84</v>
      </c>
      <c r="H19" s="393" t="str">
        <f t="shared" si="11"/>
        <v/>
      </c>
      <c r="I19" s="393" t="str">
        <f t="shared" si="11"/>
        <v/>
      </c>
      <c r="J19" s="393" t="str">
        <f t="shared" si="11"/>
        <v/>
      </c>
      <c r="K19" s="393" t="str">
        <f t="shared" si="11"/>
        <v/>
      </c>
      <c r="L19" s="393" t="str">
        <f t="shared" si="11"/>
        <v/>
      </c>
      <c r="M19" s="393">
        <f t="shared" si="11"/>
        <v>75</v>
      </c>
      <c r="N19" s="393" t="str">
        <f t="shared" si="11"/>
        <v/>
      </c>
      <c r="O19" s="393" t="str">
        <f t="shared" si="11"/>
        <v/>
      </c>
      <c r="P19" s="393" t="str">
        <f t="shared" si="11"/>
        <v/>
      </c>
      <c r="Q19" s="393" t="str">
        <f t="shared" si="11"/>
        <v/>
      </c>
      <c r="R19" s="393" t="str">
        <f t="shared" si="11"/>
        <v/>
      </c>
      <c r="S19" s="393" t="str">
        <f t="shared" si="11"/>
        <v/>
      </c>
      <c r="T19" s="394" t="str">
        <f t="shared" si="11"/>
        <v/>
      </c>
      <c r="U19" s="358">
        <f t="shared" si="2"/>
        <v>75</v>
      </c>
      <c r="V19" s="193">
        <f t="shared" si="3"/>
        <v>-45</v>
      </c>
      <c r="W19" s="395">
        <f t="shared" si="4"/>
        <v>96.045000000000002</v>
      </c>
      <c r="X19" s="105">
        <f t="shared" si="5"/>
        <v>7.061000000000007</v>
      </c>
      <c r="Y19" s="361">
        <f t="shared" si="10"/>
        <v>-10</v>
      </c>
      <c r="Z19" s="396">
        <f t="shared" si="6"/>
        <v>4</v>
      </c>
      <c r="AA19" s="396">
        <f t="shared" si="7"/>
        <v>8</v>
      </c>
      <c r="AB19" s="396">
        <f>IF($AA19="n/a","",IFERROR(COUNTIF($AA$2:$AA19,"="&amp;AA19),""))</f>
        <v>2</v>
      </c>
      <c r="AC19" s="396">
        <f>COUNTIF($Z$2:Z18,"&lt;"&amp;Z19)</f>
        <v>3</v>
      </c>
      <c r="AD19" s="124">
        <f t="shared" si="8"/>
        <v>30</v>
      </c>
      <c r="AE19" s="126">
        <f t="shared" si="9"/>
        <v>20</v>
      </c>
    </row>
    <row r="20" spans="1:31" x14ac:dyDescent="0.2">
      <c r="A20" s="71">
        <v>30</v>
      </c>
      <c r="B20" s="78" t="s">
        <v>188</v>
      </c>
      <c r="C20" t="str">
        <f t="shared" si="0"/>
        <v>adam lazzaro</v>
      </c>
      <c r="D20" s="71" t="s">
        <v>80</v>
      </c>
      <c r="E20" s="392" t="s">
        <v>182</v>
      </c>
      <c r="F20"/>
      <c r="G20" s="71" t="s">
        <v>108</v>
      </c>
      <c r="H20" s="393" t="str">
        <f t="shared" si="11"/>
        <v/>
      </c>
      <c r="I20" s="393" t="str">
        <f t="shared" si="11"/>
        <v/>
      </c>
      <c r="J20" s="393" t="str">
        <f t="shared" si="11"/>
        <v/>
      </c>
      <c r="K20" s="393" t="str">
        <f t="shared" si="11"/>
        <v/>
      </c>
      <c r="L20" s="393" t="str">
        <f t="shared" si="11"/>
        <v/>
      </c>
      <c r="M20" s="393" t="str">
        <f t="shared" si="11"/>
        <v/>
      </c>
      <c r="N20" s="393" t="str">
        <f t="shared" si="11"/>
        <v/>
      </c>
      <c r="O20" s="393" t="str">
        <f t="shared" si="11"/>
        <v/>
      </c>
      <c r="P20" s="393" t="str">
        <f t="shared" si="11"/>
        <v/>
      </c>
      <c r="Q20" s="393" t="str">
        <f t="shared" si="11"/>
        <v/>
      </c>
      <c r="R20" s="393" t="str">
        <f t="shared" si="11"/>
        <v/>
      </c>
      <c r="S20" s="393" t="str">
        <f t="shared" si="11"/>
        <v/>
      </c>
      <c r="T20" s="394" t="str">
        <f t="shared" si="11"/>
        <v/>
      </c>
      <c r="U20" s="358">
        <f t="shared" si="2"/>
        <v>0</v>
      </c>
      <c r="V20" s="193">
        <f t="shared" si="3"/>
        <v>0</v>
      </c>
      <c r="W20" s="395" t="str">
        <f t="shared" si="4"/>
        <v/>
      </c>
      <c r="X20" s="105" t="str">
        <f t="shared" si="5"/>
        <v/>
      </c>
      <c r="Y20" s="361">
        <f t="shared" si="10"/>
        <v>0</v>
      </c>
      <c r="Z20" s="396" t="str">
        <f t="shared" si="6"/>
        <v>n/a</v>
      </c>
      <c r="AA20" s="396" t="str">
        <f t="shared" si="7"/>
        <v>n/a</v>
      </c>
      <c r="AB20" s="396" t="str">
        <f>IF($AA20="n/a","",IFERROR(COUNTIF($AA$2:$AA20,"="&amp;AA20),""))</f>
        <v/>
      </c>
      <c r="AC20" s="396">
        <f>COUNTIF($Z$2:Z19,"&lt;"&amp;Z20)</f>
        <v>0</v>
      </c>
      <c r="AD20" s="124">
        <f t="shared" si="8"/>
        <v>0</v>
      </c>
      <c r="AE20" s="126">
        <f t="shared" si="9"/>
        <v>0</v>
      </c>
    </row>
    <row r="21" spans="1:31" x14ac:dyDescent="0.2">
      <c r="A21" s="71">
        <v>217</v>
      </c>
      <c r="B21" s="78" t="s">
        <v>160</v>
      </c>
      <c r="C21" t="str">
        <f t="shared" si="0"/>
        <v>travis abreu</v>
      </c>
      <c r="D21" s="393" t="s">
        <v>80</v>
      </c>
      <c r="E21" s="392" t="s">
        <v>183</v>
      </c>
      <c r="F21"/>
      <c r="G21" s="71" t="s">
        <v>164</v>
      </c>
      <c r="H21" s="435" t="str">
        <f t="shared" si="11"/>
        <v/>
      </c>
      <c r="I21" s="435" t="str">
        <f t="shared" si="11"/>
        <v/>
      </c>
      <c r="J21" s="435" t="str">
        <f t="shared" si="11"/>
        <v/>
      </c>
      <c r="K21" s="435" t="str">
        <f t="shared" si="11"/>
        <v/>
      </c>
      <c r="L21" s="435" t="str">
        <f t="shared" si="11"/>
        <v/>
      </c>
      <c r="M21" s="435" t="str">
        <f t="shared" si="11"/>
        <v/>
      </c>
      <c r="N21" s="435" t="str">
        <f t="shared" si="11"/>
        <v/>
      </c>
      <c r="O21" s="435" t="str">
        <f t="shared" si="11"/>
        <v/>
      </c>
      <c r="P21" s="435" t="str">
        <f t="shared" si="11"/>
        <v/>
      </c>
      <c r="Q21" s="435" t="str">
        <f t="shared" si="11"/>
        <v/>
      </c>
      <c r="R21" s="435" t="str">
        <f t="shared" si="11"/>
        <v/>
      </c>
      <c r="S21" s="435" t="str">
        <f t="shared" si="11"/>
        <v/>
      </c>
      <c r="T21" s="220" t="str">
        <f t="shared" si="11"/>
        <v/>
      </c>
      <c r="U21" s="358">
        <f t="shared" si="2"/>
        <v>0</v>
      </c>
      <c r="V21" s="193">
        <f t="shared" si="3"/>
        <v>0</v>
      </c>
      <c r="W21" s="395" t="str">
        <f t="shared" si="4"/>
        <v/>
      </c>
      <c r="X21" s="105" t="str">
        <f t="shared" si="5"/>
        <v/>
      </c>
      <c r="Y21" s="361">
        <v>0</v>
      </c>
      <c r="Z21" s="396" t="str">
        <f t="shared" si="6"/>
        <v>n/a</v>
      </c>
      <c r="AA21" s="396" t="str">
        <f t="shared" si="7"/>
        <v>n/a</v>
      </c>
      <c r="AB21" s="396" t="str">
        <f>IF($AA21="n/a","",IFERROR(COUNTIF($AA$2:$AA21,"="&amp;AA21),""))</f>
        <v/>
      </c>
      <c r="AC21" s="396">
        <f>COUNTIF($Z$2:Z19,"&lt;"&amp;Z21)</f>
        <v>0</v>
      </c>
      <c r="AD21" s="124">
        <f t="shared" si="8"/>
        <v>0</v>
      </c>
      <c r="AE21" s="126">
        <f t="shared" si="9"/>
        <v>0</v>
      </c>
    </row>
    <row r="22" spans="1:31" x14ac:dyDescent="0.2">
      <c r="A22" s="71">
        <v>140</v>
      </c>
      <c r="B22" s="78" t="s">
        <v>161</v>
      </c>
      <c r="C22" t="str">
        <f t="shared" si="0"/>
        <v>robert mason</v>
      </c>
      <c r="D22" s="71" t="s">
        <v>3</v>
      </c>
      <c r="E22" s="392" t="s">
        <v>184</v>
      </c>
      <c r="F22"/>
      <c r="G22" s="71" t="s">
        <v>84</v>
      </c>
      <c r="H22" s="418" t="str">
        <f t="shared" si="11"/>
        <v/>
      </c>
      <c r="I22" s="418" t="str">
        <f t="shared" si="11"/>
        <v/>
      </c>
      <c r="J22" s="418" t="str">
        <f t="shared" si="11"/>
        <v/>
      </c>
      <c r="K22" s="418" t="str">
        <f t="shared" si="11"/>
        <v/>
      </c>
      <c r="L22" s="418" t="str">
        <f t="shared" si="11"/>
        <v/>
      </c>
      <c r="M22" s="418" t="str">
        <f t="shared" si="11"/>
        <v/>
      </c>
      <c r="N22" s="418" t="str">
        <f t="shared" si="11"/>
        <v/>
      </c>
      <c r="O22" s="418" t="str">
        <f t="shared" si="11"/>
        <v/>
      </c>
      <c r="P22" s="418" t="str">
        <f t="shared" si="11"/>
        <v/>
      </c>
      <c r="Q22" s="418" t="str">
        <f t="shared" si="11"/>
        <v/>
      </c>
      <c r="R22" s="418" t="str">
        <f t="shared" si="11"/>
        <v/>
      </c>
      <c r="S22" s="418" t="str">
        <f t="shared" si="11"/>
        <v/>
      </c>
      <c r="T22" s="419">
        <f t="shared" si="11"/>
        <v>100</v>
      </c>
      <c r="U22" s="358">
        <f t="shared" si="2"/>
        <v>100</v>
      </c>
      <c r="V22" s="193">
        <f t="shared" si="3"/>
        <v>0</v>
      </c>
      <c r="W22" s="395">
        <f t="shared" si="4"/>
        <v>97.106999999999999</v>
      </c>
      <c r="X22" s="105">
        <f t="shared" si="5"/>
        <v>9.041000000000011</v>
      </c>
      <c r="Y22" s="361">
        <f t="shared" si="10"/>
        <v>-10</v>
      </c>
      <c r="Z22" s="396">
        <f t="shared" si="6"/>
        <v>1</v>
      </c>
      <c r="AA22" s="396">
        <f t="shared" si="7"/>
        <v>1</v>
      </c>
      <c r="AB22" s="396">
        <f>IF($AA22="n/a","",IFERROR(COUNTIF($AA$2:$AA22,"="&amp;AA22),""))</f>
        <v>1</v>
      </c>
      <c r="AC22" s="396">
        <f>COUNTIF($Z$2:Z20,"&lt;"&amp;Z22)</f>
        <v>0</v>
      </c>
      <c r="AD22" s="124">
        <f t="shared" si="8"/>
        <v>100</v>
      </c>
      <c r="AE22" s="126">
        <f t="shared" si="9"/>
        <v>90</v>
      </c>
    </row>
    <row r="23" spans="1:31" x14ac:dyDescent="0.2">
      <c r="A23" s="71">
        <v>47</v>
      </c>
      <c r="B23" s="78" t="s">
        <v>125</v>
      </c>
      <c r="C23" t="str">
        <f t="shared" si="0"/>
        <v>leigh mummery</v>
      </c>
      <c r="D23" s="71" t="s">
        <v>3</v>
      </c>
      <c r="E23" s="392" t="s">
        <v>185</v>
      </c>
      <c r="F23"/>
      <c r="G23" s="71" t="s">
        <v>84</v>
      </c>
      <c r="H23" s="393" t="str">
        <f t="shared" si="11"/>
        <v/>
      </c>
      <c r="I23" s="393" t="str">
        <f t="shared" si="11"/>
        <v/>
      </c>
      <c r="J23" s="393" t="str">
        <f t="shared" si="11"/>
        <v/>
      </c>
      <c r="K23" s="393" t="str">
        <f t="shared" si="11"/>
        <v/>
      </c>
      <c r="L23" s="393" t="str">
        <f t="shared" si="11"/>
        <v/>
      </c>
      <c r="M23" s="393" t="str">
        <f t="shared" si="11"/>
        <v/>
      </c>
      <c r="N23" s="393" t="str">
        <f t="shared" si="11"/>
        <v/>
      </c>
      <c r="O23" s="393" t="str">
        <f t="shared" si="11"/>
        <v/>
      </c>
      <c r="P23" s="393" t="str">
        <f t="shared" si="11"/>
        <v/>
      </c>
      <c r="Q23" s="393" t="str">
        <f t="shared" si="11"/>
        <v/>
      </c>
      <c r="R23" s="393" t="str">
        <f t="shared" si="11"/>
        <v/>
      </c>
      <c r="S23" s="393" t="str">
        <f t="shared" si="11"/>
        <v/>
      </c>
      <c r="T23" s="394">
        <f t="shared" si="11"/>
        <v>75</v>
      </c>
      <c r="U23" s="358">
        <f t="shared" si="2"/>
        <v>75</v>
      </c>
      <c r="V23" s="193">
        <f t="shared" si="3"/>
        <v>0</v>
      </c>
      <c r="W23" s="395">
        <f t="shared" si="4"/>
        <v>97.106999999999999</v>
      </c>
      <c r="X23" s="105">
        <f t="shared" si="5"/>
        <v>11.459000000000003</v>
      </c>
      <c r="Y23" s="361">
        <f t="shared" si="10"/>
        <v>-10</v>
      </c>
      <c r="Z23" s="396">
        <f t="shared" si="6"/>
        <v>1</v>
      </c>
      <c r="AA23" s="396">
        <f t="shared" si="7"/>
        <v>1</v>
      </c>
      <c r="AB23" s="396">
        <f>IF($AA23="n/a","",IFERROR(COUNTIF($AA$2:$AA23,"="&amp;AA23),""))</f>
        <v>2</v>
      </c>
      <c r="AC23" s="396">
        <f>COUNTIF($Z$2:Z22,"&lt;"&amp;Z23)</f>
        <v>0</v>
      </c>
      <c r="AD23" s="124">
        <f t="shared" si="8"/>
        <v>75</v>
      </c>
      <c r="AE23" s="126">
        <f t="shared" si="9"/>
        <v>65</v>
      </c>
    </row>
    <row r="24" spans="1:31" ht="13.5" thickBot="1" x14ac:dyDescent="0.25">
      <c r="A24" s="195"/>
      <c r="B24" s="422"/>
      <c r="C24" s="194"/>
      <c r="D24" s="194"/>
      <c r="E24" s="423"/>
      <c r="F24" s="423"/>
      <c r="G24" s="194"/>
      <c r="H24" s="424" t="str">
        <f t="shared" si="11"/>
        <v/>
      </c>
      <c r="I24" s="424" t="str">
        <f t="shared" si="11"/>
        <v/>
      </c>
      <c r="J24" s="424" t="str">
        <f t="shared" si="11"/>
        <v/>
      </c>
      <c r="K24" s="424" t="str">
        <f t="shared" si="11"/>
        <v/>
      </c>
      <c r="L24" s="424" t="str">
        <f t="shared" si="11"/>
        <v/>
      </c>
      <c r="M24" s="424" t="str">
        <f t="shared" si="11"/>
        <v/>
      </c>
      <c r="N24" s="424" t="str">
        <f t="shared" si="11"/>
        <v/>
      </c>
      <c r="O24" s="424" t="str">
        <f t="shared" si="11"/>
        <v/>
      </c>
      <c r="P24" s="424" t="str">
        <f t="shared" si="11"/>
        <v/>
      </c>
      <c r="Q24" s="424" t="str">
        <f t="shared" si="11"/>
        <v/>
      </c>
      <c r="R24" s="424" t="str">
        <f t="shared" si="11"/>
        <v/>
      </c>
      <c r="S24" s="424" t="str">
        <f t="shared" si="11"/>
        <v/>
      </c>
      <c r="T24" s="425" t="str">
        <f t="shared" si="11"/>
        <v/>
      </c>
      <c r="U24" s="359">
        <f t="shared" si="2"/>
        <v>0</v>
      </c>
      <c r="V24" s="195">
        <f t="shared" si="3"/>
        <v>0</v>
      </c>
      <c r="W24" s="362"/>
      <c r="X24" s="363"/>
      <c r="Y24" s="364">
        <f t="shared" si="10"/>
        <v>0</v>
      </c>
      <c r="Z24" s="197" t="str">
        <f t="shared" si="6"/>
        <v>n/a</v>
      </c>
      <c r="AA24" s="197" t="str">
        <f t="shared" si="7"/>
        <v>n/a</v>
      </c>
      <c r="AB24" s="197" t="str">
        <f>IF($AA24="n/a","",IFERROR(COUNTIF($AA$2:$AA24,"="&amp;AA24),""))</f>
        <v/>
      </c>
      <c r="AC24" s="197">
        <f>COUNTIF($Z$2:Z23,"&lt;"&amp;Z24)</f>
        <v>0</v>
      </c>
      <c r="AD24" s="198">
        <f t="shared" si="8"/>
        <v>0</v>
      </c>
      <c r="AE24" s="127">
        <f t="shared" si="9"/>
        <v>0</v>
      </c>
    </row>
    <row r="25" spans="1:31" ht="13.5" thickBot="1" x14ac:dyDescent="0.25">
      <c r="F25" s="426"/>
      <c r="G25" s="427" t="s">
        <v>26</v>
      </c>
      <c r="H25" s="114">
        <f t="shared" ref="H25:U25" si="12">COUNT(H2:H24)</f>
        <v>0</v>
      </c>
      <c r="I25" s="114">
        <f t="shared" si="12"/>
        <v>0</v>
      </c>
      <c r="J25" s="114">
        <f t="shared" si="12"/>
        <v>0</v>
      </c>
      <c r="K25" s="114">
        <f t="shared" si="12"/>
        <v>3</v>
      </c>
      <c r="L25" s="114">
        <f t="shared" si="12"/>
        <v>3</v>
      </c>
      <c r="M25" s="114">
        <f t="shared" si="12"/>
        <v>2</v>
      </c>
      <c r="N25" s="114">
        <f t="shared" si="12"/>
        <v>2</v>
      </c>
      <c r="O25" s="114">
        <f t="shared" si="12"/>
        <v>0</v>
      </c>
      <c r="P25" s="114">
        <f t="shared" si="12"/>
        <v>0</v>
      </c>
      <c r="Q25" s="114">
        <f t="shared" si="12"/>
        <v>0</v>
      </c>
      <c r="R25" s="114">
        <f t="shared" si="12"/>
        <v>0</v>
      </c>
      <c r="S25" s="114">
        <f t="shared" si="12"/>
        <v>3</v>
      </c>
      <c r="T25" s="114">
        <f t="shared" si="12"/>
        <v>2</v>
      </c>
      <c r="U25" s="190">
        <f t="shared" si="12"/>
        <v>23</v>
      </c>
      <c r="V25" s="428"/>
      <c r="W25" s="428"/>
      <c r="Y25" s="428"/>
      <c r="Z25" s="428"/>
      <c r="AA25" s="428"/>
      <c r="AB25" s="428"/>
      <c r="AC25" s="428"/>
      <c r="AD25" s="428"/>
      <c r="AE25" s="428"/>
    </row>
    <row r="27" spans="1:31" x14ac:dyDescent="0.2">
      <c r="B27" s="429"/>
      <c r="C27" s="430"/>
      <c r="D27" s="72"/>
      <c r="V27" s="72"/>
      <c r="Z27" s="72"/>
      <c r="AA27" s="72"/>
      <c r="AB27" s="72"/>
      <c r="AC27" s="72"/>
      <c r="AD27" s="72"/>
    </row>
  </sheetData>
  <sortState xmlns:xlrd2="http://schemas.microsoft.com/office/spreadsheetml/2017/richdata2" ref="A2:G23">
    <sortCondition ref="E2:E23"/>
  </sortState>
  <mergeCells count="1">
    <mergeCell ref="AG1:AI1"/>
  </mergeCells>
  <conditionalFormatting sqref="A22:T24 A2:T20 V2:Y24">
    <cfRule type="expression" dxfId="142" priority="40" stopIfTrue="1">
      <formula>$D2="SNA"</formula>
    </cfRule>
    <cfRule type="expression" dxfId="141" priority="41" stopIfTrue="1">
      <formula>$D2="SNB"</formula>
    </cfRule>
    <cfRule type="expression" dxfId="140" priority="42">
      <formula>$D2="SNC"</formula>
    </cfRule>
    <cfRule type="expression" dxfId="139" priority="43">
      <formula>$D2="SND"</formula>
    </cfRule>
    <cfRule type="expression" dxfId="138" priority="44">
      <formula>$D2="NAC"</formula>
    </cfRule>
    <cfRule type="expression" dxfId="137" priority="45">
      <formula>$D2="NBC"</formula>
    </cfRule>
    <cfRule type="expression" dxfId="136" priority="46">
      <formula>$D2="NCC"</formula>
    </cfRule>
    <cfRule type="expression" dxfId="135" priority="47">
      <formula>$D2="NDC"</formula>
    </cfRule>
    <cfRule type="expression" dxfId="134" priority="48">
      <formula>$D2="ABMOD"</formula>
    </cfRule>
    <cfRule type="expression" dxfId="133" priority="49">
      <formula>$D2="CDMOD"</formula>
    </cfRule>
    <cfRule type="expression" dxfId="132" priority="50">
      <formula>$D2="SMOD"</formula>
    </cfRule>
    <cfRule type="expression" dxfId="131" priority="51">
      <formula>$D2="RES"</formula>
    </cfRule>
    <cfRule type="expression" dxfId="130" priority="52">
      <formula>$D2="OPN"</formula>
    </cfRule>
  </conditionalFormatting>
  <conditionalFormatting sqref="O21:T21 A21:L21">
    <cfRule type="expression" dxfId="129" priority="14" stopIfTrue="1">
      <formula>$D21="SNA"</formula>
    </cfRule>
    <cfRule type="expression" dxfId="128" priority="15" stopIfTrue="1">
      <formula>$D21="SNB"</formula>
    </cfRule>
    <cfRule type="expression" dxfId="127" priority="16">
      <formula>$D21="SNC"</formula>
    </cfRule>
    <cfRule type="expression" dxfId="126" priority="17">
      <formula>$D21="SND"</formula>
    </cfRule>
    <cfRule type="expression" dxfId="125" priority="18">
      <formula>$D21="NAC"</formula>
    </cfRule>
    <cfRule type="expression" dxfId="124" priority="19">
      <formula>$D21="NBC"</formula>
    </cfRule>
    <cfRule type="expression" dxfId="123" priority="20">
      <formula>$D21="NCC"</formula>
    </cfRule>
    <cfRule type="expression" dxfId="122" priority="21">
      <formula>$D21="NDC"</formula>
    </cfRule>
    <cfRule type="expression" dxfId="121" priority="22">
      <formula>$D21="ABMOD"</formula>
    </cfRule>
    <cfRule type="expression" dxfId="120" priority="23">
      <formula>$D21="CDMOD"</formula>
    </cfRule>
    <cfRule type="expression" dxfId="119" priority="24">
      <formula>$D21="SMOD"</formula>
    </cfRule>
    <cfRule type="expression" dxfId="118" priority="25">
      <formula>$D21="RES"</formula>
    </cfRule>
    <cfRule type="expression" dxfId="117" priority="26">
      <formula>$D21="OPN"</formula>
    </cfRule>
  </conditionalFormatting>
  <conditionalFormatting sqref="M21:N21">
    <cfRule type="expression" dxfId="116" priority="1" stopIfTrue="1">
      <formula>$D21="SNA"</formula>
    </cfRule>
    <cfRule type="expression" dxfId="115" priority="2" stopIfTrue="1">
      <formula>$D21="SNB"</formula>
    </cfRule>
    <cfRule type="expression" dxfId="114" priority="3">
      <formula>$D21="SNC"</formula>
    </cfRule>
    <cfRule type="expression" dxfId="113" priority="4">
      <formula>$D21="SND"</formula>
    </cfRule>
    <cfRule type="expression" dxfId="112" priority="5">
      <formula>$D21="NAC"</formula>
    </cfRule>
    <cfRule type="expression" dxfId="111" priority="6">
      <formula>$D21="NBC"</formula>
    </cfRule>
    <cfRule type="expression" dxfId="110" priority="7">
      <formula>$D21="NCC"</formula>
    </cfRule>
    <cfRule type="expression" dxfId="109" priority="8">
      <formula>$D21="NDC"</formula>
    </cfRule>
    <cfRule type="expression" dxfId="108" priority="9">
      <formula>$D21="ABMOD"</formula>
    </cfRule>
    <cfRule type="expression" dxfId="107" priority="10">
      <formula>$D21="CDMOD"</formula>
    </cfRule>
    <cfRule type="expression" dxfId="106" priority="11">
      <formula>$D21="SMOD"</formula>
    </cfRule>
    <cfRule type="expression" dxfId="105" priority="12">
      <formula>$D21="RES"</formula>
    </cfRule>
    <cfRule type="expression" dxfId="104" priority="13">
      <formula>$D21="OPN"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44A1-69BA-4553-A290-00CE5FAB4372}">
  <dimension ref="A1:AI30"/>
  <sheetViews>
    <sheetView zoomScale="90" zoomScaleNormal="90" workbookViewId="0">
      <selection activeCell="A2" sqref="A2"/>
    </sheetView>
  </sheetViews>
  <sheetFormatPr defaultColWidth="8.85546875" defaultRowHeight="12.75" x14ac:dyDescent="0.2"/>
  <cols>
    <col min="1" max="1" width="8.140625" style="70" customWidth="1"/>
    <col min="2" max="2" width="20.28515625" style="71" customWidth="1"/>
    <col min="3" max="3" width="20.7109375" style="71" hidden="1" customWidth="1"/>
    <col min="4" max="4" width="8.28515625" style="71" bestFit="1" customWidth="1"/>
    <col min="5" max="5" width="11.5703125" style="71" customWidth="1"/>
    <col min="6" max="6" width="16.140625" style="71" bestFit="1" customWidth="1"/>
    <col min="7" max="7" width="9.28515625" style="71" bestFit="1" customWidth="1"/>
    <col min="8" max="8" width="7.85546875" style="71" customWidth="1"/>
    <col min="9" max="20" width="7.7109375" style="71" customWidth="1"/>
    <col min="21" max="21" width="6.7109375" style="71" customWidth="1"/>
    <col min="22" max="22" width="7.28515625" style="71" bestFit="1" customWidth="1"/>
    <col min="23" max="23" width="9.140625" style="71" customWidth="1"/>
    <col min="24" max="24" width="8.85546875" style="105" customWidth="1"/>
    <col min="25" max="25" width="8.85546875" style="71" customWidth="1"/>
    <col min="26" max="26" width="14.28515625" style="71" hidden="1" customWidth="1"/>
    <col min="27" max="29" width="8.85546875" style="71" hidden="1" customWidth="1"/>
    <col min="30" max="30" width="11.42578125" style="71" hidden="1" customWidth="1"/>
    <col min="31" max="31" width="8.85546875" style="71" customWidth="1"/>
    <col min="32" max="32" width="5.85546875" style="71" customWidth="1"/>
    <col min="33" max="33" width="8.85546875" style="71"/>
    <col min="34" max="34" width="22.28515625" style="71" customWidth="1"/>
    <col min="35" max="35" width="10.28515625" style="71" customWidth="1"/>
    <col min="36" max="16384" width="8.85546875" style="71"/>
  </cols>
  <sheetData>
    <row r="1" spans="1:35" s="70" customFormat="1" ht="43.15" customHeight="1" thickBot="1" x14ac:dyDescent="0.25">
      <c r="A1" s="368" t="s">
        <v>252</v>
      </c>
      <c r="B1" s="369" t="s">
        <v>1</v>
      </c>
      <c r="C1" s="370" t="s">
        <v>1</v>
      </c>
      <c r="D1" s="370" t="s">
        <v>2</v>
      </c>
      <c r="E1" s="371" t="s">
        <v>24</v>
      </c>
      <c r="F1" s="372"/>
      <c r="G1" s="372" t="s">
        <v>250</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68" t="s">
        <v>67</v>
      </c>
      <c r="AH1" s="468"/>
      <c r="AI1" s="468"/>
    </row>
    <row r="2" spans="1:35" x14ac:dyDescent="0.2">
      <c r="A2" s="71">
        <v>83</v>
      </c>
      <c r="B2" t="s">
        <v>198</v>
      </c>
      <c r="C2" t="str">
        <f>LOWER(B2)</f>
        <v>chris hogan</v>
      </c>
      <c r="D2" s="71" t="s">
        <v>80</v>
      </c>
      <c r="E2" s="436" t="s">
        <v>206</v>
      </c>
      <c r="F2" s="392"/>
      <c r="G2" s="71">
        <v>8</v>
      </c>
      <c r="H2" s="388" t="str">
        <f t="shared" ref="H2:T21" si="0">IF($D2=H$1,$U2,"")</f>
        <v/>
      </c>
      <c r="I2" s="388" t="str">
        <f t="shared" si="0"/>
        <v/>
      </c>
      <c r="J2" s="388" t="str">
        <f t="shared" si="0"/>
        <v/>
      </c>
      <c r="K2" s="388" t="str">
        <f t="shared" si="0"/>
        <v/>
      </c>
      <c r="L2" s="388" t="str">
        <f t="shared" si="0"/>
        <v/>
      </c>
      <c r="M2" s="388" t="str">
        <f t="shared" si="0"/>
        <v/>
      </c>
      <c r="N2" s="388" t="str">
        <f t="shared" si="0"/>
        <v/>
      </c>
      <c r="O2" s="388" t="str">
        <f t="shared" si="0"/>
        <v/>
      </c>
      <c r="P2" s="388" t="str">
        <f t="shared" si="0"/>
        <v/>
      </c>
      <c r="Q2" s="388" t="str">
        <f t="shared" si="0"/>
        <v/>
      </c>
      <c r="R2" s="388" t="str">
        <f t="shared" si="0"/>
        <v/>
      </c>
      <c r="S2" s="388" t="str">
        <f t="shared" si="0"/>
        <v/>
      </c>
      <c r="T2" s="389" t="str">
        <f t="shared" si="0"/>
        <v/>
      </c>
      <c r="U2" s="357">
        <f t="shared" ref="U2:U26" si="1">IFERROR(VLOOKUP($AB2,Points2018,2,0),0)</f>
        <v>0</v>
      </c>
      <c r="V2" s="449"/>
      <c r="W2" s="450" t="str">
        <f t="shared" ref="W2:W22" si="2">IFERROR(VLOOKUP(D2,BenchmarksWod,3,0)*86400,"")</f>
        <v/>
      </c>
      <c r="X2" s="451"/>
      <c r="Y2" s="452"/>
      <c r="Z2" s="129" t="str">
        <f t="shared" ref="Z2:Z27" si="3">IFERROR(VLOOKUP(D2,Class2019,4,0),"n/a")</f>
        <v>n/a</v>
      </c>
      <c r="AA2" s="129" t="str">
        <f t="shared" ref="AA2:AA27" si="4">IFERROR(VLOOKUP(D2,Class2019,3,0),"n/a")</f>
        <v>n/a</v>
      </c>
      <c r="AB2" s="129" t="str">
        <f>IF($AA2="n/a","",IFERROR(COUNTIF($AA$2:$AA2,"="&amp;AA2),""))</f>
        <v/>
      </c>
      <c r="AC2" s="129">
        <f>COUNTIF($Z1:Z$2,"&lt;"&amp;Z2)</f>
        <v>0</v>
      </c>
      <c r="AD2" s="159">
        <f t="shared" ref="AD2:AD27" si="5">IF($AA2="n/a",0,IFERROR(VLOOKUP(AB2+AC2,Points2019,2,0),15))</f>
        <v>0</v>
      </c>
      <c r="AE2" s="125">
        <f t="shared" ref="AE2:AE27" si="6">(U2+V2+Y2)</f>
        <v>0</v>
      </c>
      <c r="AG2" s="161" t="s">
        <v>3</v>
      </c>
      <c r="AH2" s="390"/>
      <c r="AI2" s="391"/>
    </row>
    <row r="3" spans="1:35" x14ac:dyDescent="0.2">
      <c r="A3" s="71">
        <v>67</v>
      </c>
      <c r="B3" t="s">
        <v>49</v>
      </c>
      <c r="C3" t="str">
        <f t="shared" ref="C3:C26" si="7">LOWER(B3)</f>
        <v>paul ledwith</v>
      </c>
      <c r="D3" s="71" t="s">
        <v>80</v>
      </c>
      <c r="E3" s="436" t="s">
        <v>207</v>
      </c>
      <c r="F3" s="392"/>
      <c r="G3" s="71">
        <v>54</v>
      </c>
      <c r="H3" s="393" t="str">
        <f t="shared" si="0"/>
        <v/>
      </c>
      <c r="I3" s="393" t="str">
        <f t="shared" si="0"/>
        <v/>
      </c>
      <c r="J3" s="393" t="str">
        <f t="shared" si="0"/>
        <v/>
      </c>
      <c r="K3" s="393" t="str">
        <f t="shared" si="0"/>
        <v/>
      </c>
      <c r="L3" s="393" t="str">
        <f t="shared" si="0"/>
        <v/>
      </c>
      <c r="M3" s="393" t="str">
        <f t="shared" si="0"/>
        <v/>
      </c>
      <c r="N3" s="393" t="str">
        <f t="shared" si="0"/>
        <v/>
      </c>
      <c r="O3" s="393" t="str">
        <f t="shared" si="0"/>
        <v/>
      </c>
      <c r="P3" s="393" t="str">
        <f t="shared" si="0"/>
        <v/>
      </c>
      <c r="Q3" s="393" t="str">
        <f t="shared" si="0"/>
        <v/>
      </c>
      <c r="R3" s="393" t="str">
        <f t="shared" si="0"/>
        <v/>
      </c>
      <c r="S3" s="393" t="str">
        <f t="shared" si="0"/>
        <v/>
      </c>
      <c r="T3" s="394" t="str">
        <f t="shared" si="0"/>
        <v/>
      </c>
      <c r="U3" s="358">
        <f t="shared" si="1"/>
        <v>0</v>
      </c>
      <c r="V3" s="453"/>
      <c r="W3" s="360" t="str">
        <f t="shared" si="2"/>
        <v/>
      </c>
      <c r="X3" s="122"/>
      <c r="Y3" s="454"/>
      <c r="Z3" s="115" t="str">
        <f t="shared" si="3"/>
        <v>n/a</v>
      </c>
      <c r="AA3" s="396" t="str">
        <f t="shared" si="4"/>
        <v>n/a</v>
      </c>
      <c r="AB3" s="396" t="str">
        <f>IF($AA3="n/a","",IFERROR(COUNTIF($AA$2:$AA3,"="&amp;AA3),""))</f>
        <v/>
      </c>
      <c r="AC3" s="396">
        <f>COUNTIF($Z$2:Z2,"&lt;"&amp;Z3)</f>
        <v>0</v>
      </c>
      <c r="AD3" s="124">
        <f t="shared" si="5"/>
        <v>0</v>
      </c>
      <c r="AE3" s="126">
        <f t="shared" si="6"/>
        <v>0</v>
      </c>
      <c r="AG3" s="162" t="s">
        <v>5</v>
      </c>
      <c r="AH3" s="397" t="s">
        <v>204</v>
      </c>
      <c r="AI3" s="398">
        <v>7.532291666666667E-4</v>
      </c>
    </row>
    <row r="4" spans="1:35" x14ac:dyDescent="0.2">
      <c r="A4" s="71">
        <v>71</v>
      </c>
      <c r="B4" t="s">
        <v>208</v>
      </c>
      <c r="C4" t="str">
        <f t="shared" si="7"/>
        <v>ray monik</v>
      </c>
      <c r="D4" s="71" t="s">
        <v>80</v>
      </c>
      <c r="E4" s="436" t="s">
        <v>209</v>
      </c>
      <c r="F4" s="392"/>
      <c r="G4" s="71">
        <v>35</v>
      </c>
      <c r="H4" s="393" t="str">
        <f t="shared" si="0"/>
        <v/>
      </c>
      <c r="I4" s="393" t="str">
        <f t="shared" si="0"/>
        <v/>
      </c>
      <c r="J4" s="393" t="str">
        <f t="shared" si="0"/>
        <v/>
      </c>
      <c r="K4" s="393" t="str">
        <f t="shared" si="0"/>
        <v/>
      </c>
      <c r="L4" s="393" t="str">
        <f t="shared" si="0"/>
        <v/>
      </c>
      <c r="M4" s="393" t="str">
        <f t="shared" si="0"/>
        <v/>
      </c>
      <c r="N4" s="393" t="str">
        <f t="shared" si="0"/>
        <v/>
      </c>
      <c r="O4" s="393" t="str">
        <f t="shared" si="0"/>
        <v/>
      </c>
      <c r="P4" s="393" t="str">
        <f t="shared" si="0"/>
        <v/>
      </c>
      <c r="Q4" s="393" t="str">
        <f t="shared" si="0"/>
        <v/>
      </c>
      <c r="R4" s="393" t="str">
        <f t="shared" si="0"/>
        <v/>
      </c>
      <c r="S4" s="393" t="str">
        <f t="shared" si="0"/>
        <v/>
      </c>
      <c r="T4" s="394" t="str">
        <f t="shared" si="0"/>
        <v/>
      </c>
      <c r="U4" s="358">
        <f t="shared" si="1"/>
        <v>0</v>
      </c>
      <c r="V4" s="453"/>
      <c r="W4" s="360" t="str">
        <f t="shared" si="2"/>
        <v/>
      </c>
      <c r="X4" s="122"/>
      <c r="Y4" s="454"/>
      <c r="Z4" s="115" t="str">
        <f t="shared" si="3"/>
        <v>n/a</v>
      </c>
      <c r="AA4" s="396" t="str">
        <f t="shared" si="4"/>
        <v>n/a</v>
      </c>
      <c r="AB4" s="396" t="str">
        <f>IF($AA4="n/a","",IFERROR(COUNTIF($AA$2:$AA4,"="&amp;AA4),""))</f>
        <v/>
      </c>
      <c r="AC4" s="396">
        <f>COUNTIF($Z$2:Z3,"&lt;"&amp;Z4)</f>
        <v>0</v>
      </c>
      <c r="AD4" s="124">
        <f t="shared" si="5"/>
        <v>0</v>
      </c>
      <c r="AE4" s="126">
        <f t="shared" si="6"/>
        <v>0</v>
      </c>
      <c r="AG4" s="331" t="s">
        <v>4</v>
      </c>
      <c r="AH4" s="399"/>
      <c r="AI4" s="400"/>
    </row>
    <row r="5" spans="1:35" x14ac:dyDescent="0.2">
      <c r="A5" s="71">
        <v>81</v>
      </c>
      <c r="B5" t="s">
        <v>73</v>
      </c>
      <c r="C5" t="str">
        <f t="shared" si="7"/>
        <v>dean hasnat</v>
      </c>
      <c r="D5" s="71" t="s">
        <v>40</v>
      </c>
      <c r="E5" s="437" t="s">
        <v>210</v>
      </c>
      <c r="F5" s="387" t="s">
        <v>153</v>
      </c>
      <c r="G5" s="71">
        <v>51</v>
      </c>
      <c r="H5" s="393" t="str">
        <f t="shared" si="0"/>
        <v/>
      </c>
      <c r="I5" s="393" t="str">
        <f t="shared" si="0"/>
        <v/>
      </c>
      <c r="J5" s="393" t="str">
        <f t="shared" si="0"/>
        <v/>
      </c>
      <c r="K5" s="393" t="str">
        <f t="shared" si="0"/>
        <v/>
      </c>
      <c r="L5" s="393">
        <f t="shared" si="0"/>
        <v>100</v>
      </c>
      <c r="M5" s="393" t="str">
        <f t="shared" si="0"/>
        <v/>
      </c>
      <c r="N5" s="393" t="str">
        <f t="shared" si="0"/>
        <v/>
      </c>
      <c r="O5" s="393" t="str">
        <f t="shared" si="0"/>
        <v/>
      </c>
      <c r="P5" s="393" t="str">
        <f t="shared" si="0"/>
        <v/>
      </c>
      <c r="Q5" s="393" t="str">
        <f t="shared" si="0"/>
        <v/>
      </c>
      <c r="R5" s="393" t="str">
        <f t="shared" si="0"/>
        <v/>
      </c>
      <c r="S5" s="393" t="str">
        <f t="shared" si="0"/>
        <v/>
      </c>
      <c r="T5" s="394" t="str">
        <f t="shared" si="0"/>
        <v/>
      </c>
      <c r="U5" s="358">
        <f t="shared" si="1"/>
        <v>100</v>
      </c>
      <c r="V5" s="453">
        <f t="shared" ref="V5:V26" si="8">AD5-U5</f>
        <v>0</v>
      </c>
      <c r="W5" s="360">
        <f t="shared" si="2"/>
        <v>58.753</v>
      </c>
      <c r="X5" s="122">
        <f t="shared" ref="X5:X23" si="9">IFERROR((($E5*86400)-W5),"")</f>
        <v>-0.33899999999999864</v>
      </c>
      <c r="Y5" s="454">
        <f t="shared" ref="Y5:Y26" si="10">IF(U5=0,0,IF(X5&lt;=0,10,IF(X5&lt;0.5,5,IF(X5&lt;1,0,IF(X5&lt;2,-5,-10)))))</f>
        <v>10</v>
      </c>
      <c r="Z5" s="115">
        <f t="shared" si="3"/>
        <v>5</v>
      </c>
      <c r="AA5" s="396">
        <f t="shared" si="4"/>
        <v>9</v>
      </c>
      <c r="AB5" s="396">
        <f>IF($AA5="n/a","",IFERROR(COUNTIF($AA$2:$AA5,"="&amp;AA5),""))</f>
        <v>1</v>
      </c>
      <c r="AC5" s="396">
        <f>COUNTIF($Z$2:Z4,"&lt;"&amp;Z5)</f>
        <v>0</v>
      </c>
      <c r="AD5" s="124">
        <f t="shared" si="5"/>
        <v>100</v>
      </c>
      <c r="AE5" s="126">
        <f t="shared" si="6"/>
        <v>110</v>
      </c>
      <c r="AG5" s="328" t="s">
        <v>39</v>
      </c>
      <c r="AH5" s="401" t="s">
        <v>203</v>
      </c>
      <c r="AI5" s="402">
        <v>7.4778935185185191E-4</v>
      </c>
    </row>
    <row r="6" spans="1:35" x14ac:dyDescent="0.2">
      <c r="A6" s="71">
        <v>70</v>
      </c>
      <c r="B6" t="s">
        <v>156</v>
      </c>
      <c r="C6" t="str">
        <f t="shared" si="7"/>
        <v>randy stagno navarra</v>
      </c>
      <c r="D6" s="71" t="s">
        <v>80</v>
      </c>
      <c r="E6" s="436" t="s">
        <v>211</v>
      </c>
      <c r="F6" s="392"/>
      <c r="G6" s="71">
        <v>14</v>
      </c>
      <c r="H6" s="393" t="str">
        <f t="shared" si="0"/>
        <v/>
      </c>
      <c r="I6" s="393" t="str">
        <f t="shared" si="0"/>
        <v/>
      </c>
      <c r="J6" s="393" t="str">
        <f t="shared" si="0"/>
        <v/>
      </c>
      <c r="K6" s="393" t="str">
        <f t="shared" si="0"/>
        <v/>
      </c>
      <c r="L6" s="393" t="str">
        <f t="shared" si="0"/>
        <v/>
      </c>
      <c r="M6" s="393" t="str">
        <f t="shared" si="0"/>
        <v/>
      </c>
      <c r="N6" s="393" t="str">
        <f t="shared" si="0"/>
        <v/>
      </c>
      <c r="O6" s="393" t="str">
        <f t="shared" si="0"/>
        <v/>
      </c>
      <c r="P6" s="393" t="str">
        <f t="shared" si="0"/>
        <v/>
      </c>
      <c r="Q6" s="393" t="str">
        <f t="shared" si="0"/>
        <v/>
      </c>
      <c r="R6" s="393" t="str">
        <f t="shared" si="0"/>
        <v/>
      </c>
      <c r="S6" s="393" t="str">
        <f t="shared" si="0"/>
        <v/>
      </c>
      <c r="T6" s="394" t="str">
        <f t="shared" si="0"/>
        <v/>
      </c>
      <c r="U6" s="358">
        <f t="shared" si="1"/>
        <v>0</v>
      </c>
      <c r="V6" s="453"/>
      <c r="W6" s="360" t="str">
        <f t="shared" si="2"/>
        <v/>
      </c>
      <c r="X6" s="122"/>
      <c r="Y6" s="454"/>
      <c r="Z6" s="115" t="str">
        <f t="shared" si="3"/>
        <v>n/a</v>
      </c>
      <c r="AA6" s="396" t="str">
        <f t="shared" si="4"/>
        <v>n/a</v>
      </c>
      <c r="AB6" s="396" t="str">
        <f>IF($AA6="n/a","",IFERROR(COUNTIF($AA$2:$AA6,"="&amp;AA6),""))</f>
        <v/>
      </c>
      <c r="AC6" s="396">
        <f>COUNTIF($Z$2:Z5,"&lt;"&amp;Z6)</f>
        <v>0</v>
      </c>
      <c r="AD6" s="124">
        <f t="shared" si="5"/>
        <v>0</v>
      </c>
      <c r="AE6" s="126">
        <f t="shared" si="6"/>
        <v>0</v>
      </c>
      <c r="AG6" s="163" t="s">
        <v>22</v>
      </c>
      <c r="AH6" s="403"/>
      <c r="AI6" s="404"/>
    </row>
    <row r="7" spans="1:35" x14ac:dyDescent="0.2">
      <c r="A7" s="71">
        <v>64</v>
      </c>
      <c r="B7" t="s">
        <v>212</v>
      </c>
      <c r="C7" t="str">
        <f t="shared" si="7"/>
        <v>matt brogan</v>
      </c>
      <c r="D7" s="71" t="s">
        <v>80</v>
      </c>
      <c r="E7" s="436" t="s">
        <v>213</v>
      </c>
      <c r="F7" s="392"/>
      <c r="G7" s="71">
        <v>22</v>
      </c>
      <c r="H7" s="393" t="str">
        <f t="shared" si="0"/>
        <v/>
      </c>
      <c r="I7" s="393" t="str">
        <f t="shared" si="0"/>
        <v/>
      </c>
      <c r="J7" s="393" t="str">
        <f t="shared" si="0"/>
        <v/>
      </c>
      <c r="K7" s="393" t="str">
        <f t="shared" si="0"/>
        <v/>
      </c>
      <c r="L7" s="393" t="str">
        <f t="shared" si="0"/>
        <v/>
      </c>
      <c r="M7" s="393" t="str">
        <f t="shared" si="0"/>
        <v/>
      </c>
      <c r="N7" s="393" t="str">
        <f t="shared" si="0"/>
        <v/>
      </c>
      <c r="O7" s="393" t="str">
        <f t="shared" si="0"/>
        <v/>
      </c>
      <c r="P7" s="393" t="str">
        <f t="shared" si="0"/>
        <v/>
      </c>
      <c r="Q7" s="393" t="str">
        <f t="shared" si="0"/>
        <v/>
      </c>
      <c r="R7" s="393" t="str">
        <f t="shared" si="0"/>
        <v/>
      </c>
      <c r="S7" s="393" t="str">
        <f t="shared" si="0"/>
        <v/>
      </c>
      <c r="T7" s="394" t="str">
        <f t="shared" si="0"/>
        <v/>
      </c>
      <c r="U7" s="358">
        <f t="shared" si="1"/>
        <v>0</v>
      </c>
      <c r="V7" s="453"/>
      <c r="W7" s="360" t="str">
        <f t="shared" si="2"/>
        <v/>
      </c>
      <c r="X7" s="122"/>
      <c r="Y7" s="454"/>
      <c r="Z7" s="115" t="str">
        <f t="shared" si="3"/>
        <v>n/a</v>
      </c>
      <c r="AA7" s="396" t="str">
        <f t="shared" si="4"/>
        <v>n/a</v>
      </c>
      <c r="AB7" s="396" t="str">
        <f>IF($AA7="n/a","",IFERROR(COUNTIF($AA$2:$AA7,"="&amp;AA7),""))</f>
        <v/>
      </c>
      <c r="AC7" s="396">
        <f>COUNTIF($Z$2:Z6,"&lt;"&amp;Z7)</f>
        <v>0</v>
      </c>
      <c r="AD7" s="124">
        <f t="shared" si="5"/>
        <v>0</v>
      </c>
      <c r="AE7" s="126">
        <f t="shared" si="6"/>
        <v>0</v>
      </c>
      <c r="AG7" s="164" t="s">
        <v>21</v>
      </c>
      <c r="AH7" s="405" t="s">
        <v>101</v>
      </c>
      <c r="AI7" s="406">
        <v>7.0748842592592597E-4</v>
      </c>
    </row>
    <row r="8" spans="1:35" x14ac:dyDescent="0.2">
      <c r="A8" s="71">
        <v>56</v>
      </c>
      <c r="B8" t="s">
        <v>214</v>
      </c>
      <c r="C8" t="str">
        <f t="shared" si="7"/>
        <v>hung do</v>
      </c>
      <c r="D8" s="71" t="s">
        <v>85</v>
      </c>
      <c r="E8" s="437" t="s">
        <v>215</v>
      </c>
      <c r="F8" s="387" t="s">
        <v>153</v>
      </c>
      <c r="G8" s="71">
        <v>28</v>
      </c>
      <c r="H8" s="393" t="str">
        <f t="shared" si="0"/>
        <v/>
      </c>
      <c r="I8" s="393" t="str">
        <f t="shared" si="0"/>
        <v/>
      </c>
      <c r="J8" s="393" t="str">
        <f t="shared" si="0"/>
        <v/>
      </c>
      <c r="K8" s="393" t="str">
        <f t="shared" si="0"/>
        <v/>
      </c>
      <c r="L8" s="393" t="str">
        <f t="shared" si="0"/>
        <v/>
      </c>
      <c r="M8" s="393" t="str">
        <f t="shared" si="0"/>
        <v/>
      </c>
      <c r="N8" s="393">
        <f t="shared" si="0"/>
        <v>100</v>
      </c>
      <c r="O8" s="393" t="str">
        <f t="shared" si="0"/>
        <v/>
      </c>
      <c r="P8" s="393" t="str">
        <f t="shared" si="0"/>
        <v/>
      </c>
      <c r="Q8" s="393" t="str">
        <f t="shared" si="0"/>
        <v/>
      </c>
      <c r="R8" s="393" t="str">
        <f t="shared" si="0"/>
        <v/>
      </c>
      <c r="S8" s="393" t="str">
        <f t="shared" si="0"/>
        <v/>
      </c>
      <c r="T8" s="394" t="str">
        <f t="shared" si="0"/>
        <v/>
      </c>
      <c r="U8" s="358">
        <f t="shared" si="1"/>
        <v>100</v>
      </c>
      <c r="V8" s="453">
        <f t="shared" si="8"/>
        <v>0</v>
      </c>
      <c r="W8" s="360">
        <f t="shared" si="2"/>
        <v>63.066000000000003</v>
      </c>
      <c r="X8" s="122">
        <f t="shared" si="9"/>
        <v>-3.4019999999999939</v>
      </c>
      <c r="Y8" s="454">
        <f t="shared" si="10"/>
        <v>10</v>
      </c>
      <c r="Z8" s="115">
        <f t="shared" si="3"/>
        <v>4</v>
      </c>
      <c r="AA8" s="396">
        <f t="shared" si="4"/>
        <v>7</v>
      </c>
      <c r="AB8" s="396">
        <f>IF($AA8="n/a","",IFERROR(COUNTIF($AA$2:$AA8,"="&amp;AA8),""))</f>
        <v>1</v>
      </c>
      <c r="AC8" s="396">
        <f>COUNTIF($Z$2:Z7,"&lt;"&amp;Z8)</f>
        <v>0</v>
      </c>
      <c r="AD8" s="124">
        <f t="shared" si="5"/>
        <v>100</v>
      </c>
      <c r="AE8" s="126">
        <f t="shared" si="6"/>
        <v>110</v>
      </c>
      <c r="AG8" s="324" t="s">
        <v>85</v>
      </c>
      <c r="AH8" s="407" t="s">
        <v>201</v>
      </c>
      <c r="AI8" s="408">
        <v>7.2993055555555561E-4</v>
      </c>
    </row>
    <row r="9" spans="1:35" x14ac:dyDescent="0.2">
      <c r="A9" s="71">
        <v>82</v>
      </c>
      <c r="B9" t="s">
        <v>200</v>
      </c>
      <c r="C9" t="str">
        <f t="shared" si="7"/>
        <v>matthew hogan</v>
      </c>
      <c r="D9" s="71" t="s">
        <v>80</v>
      </c>
      <c r="E9" s="436" t="s">
        <v>216</v>
      </c>
      <c r="F9" s="392"/>
      <c r="G9" s="71">
        <v>13</v>
      </c>
      <c r="H9" s="393" t="str">
        <f t="shared" si="0"/>
        <v/>
      </c>
      <c r="I9" s="393" t="str">
        <f t="shared" si="0"/>
        <v/>
      </c>
      <c r="J9" s="393" t="str">
        <f t="shared" si="0"/>
        <v/>
      </c>
      <c r="K9" s="393" t="str">
        <f t="shared" si="0"/>
        <v/>
      </c>
      <c r="L9" s="393" t="str">
        <f t="shared" si="0"/>
        <v/>
      </c>
      <c r="M9" s="393" t="str">
        <f t="shared" si="0"/>
        <v/>
      </c>
      <c r="N9" s="393" t="str">
        <f t="shared" si="0"/>
        <v/>
      </c>
      <c r="O9" s="393" t="str">
        <f t="shared" si="0"/>
        <v/>
      </c>
      <c r="P9" s="393" t="str">
        <f t="shared" si="0"/>
        <v/>
      </c>
      <c r="Q9" s="393" t="str">
        <f t="shared" si="0"/>
        <v/>
      </c>
      <c r="R9" s="393" t="str">
        <f t="shared" si="0"/>
        <v/>
      </c>
      <c r="S9" s="393" t="str">
        <f t="shared" si="0"/>
        <v/>
      </c>
      <c r="T9" s="394" t="str">
        <f t="shared" si="0"/>
        <v/>
      </c>
      <c r="U9" s="358">
        <f t="shared" si="1"/>
        <v>0</v>
      </c>
      <c r="V9" s="453"/>
      <c r="W9" s="360" t="str">
        <f t="shared" si="2"/>
        <v/>
      </c>
      <c r="X9" s="122"/>
      <c r="Y9" s="454"/>
      <c r="Z9" s="115" t="str">
        <f t="shared" si="3"/>
        <v>n/a</v>
      </c>
      <c r="AA9" s="396" t="str">
        <f t="shared" si="4"/>
        <v>n/a</v>
      </c>
      <c r="AB9" s="396" t="str">
        <f>IF($AA9="n/a","",IFERROR(COUNTIF($AA$2:$AA9,"="&amp;AA9),""))</f>
        <v/>
      </c>
      <c r="AC9" s="396">
        <f>COUNTIF($Z$2:Z8,"&lt;"&amp;Z9)</f>
        <v>0</v>
      </c>
      <c r="AD9" s="124">
        <f t="shared" si="5"/>
        <v>0</v>
      </c>
      <c r="AE9" s="126">
        <f t="shared" si="6"/>
        <v>0</v>
      </c>
      <c r="AG9" s="321" t="s">
        <v>86</v>
      </c>
      <c r="AH9" s="409" t="s">
        <v>47</v>
      </c>
      <c r="AI9" s="410">
        <v>7.2265046296296302E-4</v>
      </c>
    </row>
    <row r="10" spans="1:35" x14ac:dyDescent="0.2">
      <c r="A10" s="71">
        <v>51</v>
      </c>
      <c r="B10" t="s">
        <v>46</v>
      </c>
      <c r="C10" t="str">
        <f t="shared" si="7"/>
        <v>alan conrad</v>
      </c>
      <c r="D10" s="393" t="s">
        <v>41</v>
      </c>
      <c r="E10" s="436" t="s">
        <v>217</v>
      </c>
      <c r="F10" s="392"/>
      <c r="G10" s="71">
        <v>14</v>
      </c>
      <c r="H10" s="393" t="str">
        <f t="shared" si="0"/>
        <v/>
      </c>
      <c r="I10" s="393" t="str">
        <f t="shared" si="0"/>
        <v/>
      </c>
      <c r="J10" s="393" t="str">
        <f t="shared" si="0"/>
        <v/>
      </c>
      <c r="K10" s="393">
        <f t="shared" si="0"/>
        <v>100</v>
      </c>
      <c r="L10" s="393" t="str">
        <f t="shared" si="0"/>
        <v/>
      </c>
      <c r="M10" s="393" t="str">
        <f t="shared" si="0"/>
        <v/>
      </c>
      <c r="N10" s="393" t="str">
        <f t="shared" si="0"/>
        <v/>
      </c>
      <c r="O10" s="393" t="str">
        <f t="shared" si="0"/>
        <v/>
      </c>
      <c r="P10" s="393" t="str">
        <f t="shared" si="0"/>
        <v/>
      </c>
      <c r="Q10" s="393" t="str">
        <f t="shared" si="0"/>
        <v/>
      </c>
      <c r="R10" s="393" t="str">
        <f t="shared" si="0"/>
        <v/>
      </c>
      <c r="S10" s="393" t="str">
        <f t="shared" si="0"/>
        <v/>
      </c>
      <c r="T10" s="394" t="str">
        <f t="shared" si="0"/>
        <v/>
      </c>
      <c r="U10" s="358">
        <f t="shared" si="1"/>
        <v>100</v>
      </c>
      <c r="V10" s="453">
        <f t="shared" si="8"/>
        <v>-25</v>
      </c>
      <c r="W10" s="360">
        <f t="shared" si="2"/>
        <v>57.038999999999994</v>
      </c>
      <c r="X10" s="122">
        <f t="shared" ref="X10" si="11">IFERROR((($E10*86400)-W10),"")</f>
        <v>3.1790000000000092</v>
      </c>
      <c r="Y10" s="454">
        <f t="shared" si="10"/>
        <v>-10</v>
      </c>
      <c r="Z10" s="115">
        <f t="shared" si="3"/>
        <v>5</v>
      </c>
      <c r="AA10" s="396">
        <f t="shared" si="4"/>
        <v>10</v>
      </c>
      <c r="AB10" s="396">
        <f>IF($AA10="n/a","",IFERROR(COUNTIF($AA$2:$AA10,"="&amp;AA10),""))</f>
        <v>1</v>
      </c>
      <c r="AC10" s="396">
        <f>COUNTIF($Z$2:Z9,"&lt;"&amp;Z10)</f>
        <v>1</v>
      </c>
      <c r="AD10" s="124">
        <f t="shared" si="5"/>
        <v>75</v>
      </c>
      <c r="AE10" s="126">
        <f t="shared" si="6"/>
        <v>65</v>
      </c>
      <c r="AG10" s="165" t="s">
        <v>40</v>
      </c>
      <c r="AH10" s="411" t="s">
        <v>199</v>
      </c>
      <c r="AI10" s="412">
        <v>6.8001157407407409E-4</v>
      </c>
    </row>
    <row r="11" spans="1:35" x14ac:dyDescent="0.2">
      <c r="A11" s="71">
        <v>66</v>
      </c>
      <c r="B11" t="s">
        <v>218</v>
      </c>
      <c r="C11" t="str">
        <f t="shared" si="7"/>
        <v>neil choi</v>
      </c>
      <c r="D11" s="71" t="s">
        <v>80</v>
      </c>
      <c r="E11" s="436" t="s">
        <v>219</v>
      </c>
      <c r="F11" s="392"/>
      <c r="G11" s="71">
        <v>39</v>
      </c>
      <c r="H11" s="393" t="str">
        <f t="shared" si="0"/>
        <v/>
      </c>
      <c r="I11" s="393" t="str">
        <f t="shared" si="0"/>
        <v/>
      </c>
      <c r="J11" s="393" t="str">
        <f t="shared" si="0"/>
        <v/>
      </c>
      <c r="K11" s="393" t="str">
        <f t="shared" si="0"/>
        <v/>
      </c>
      <c r="L11" s="393" t="str">
        <f t="shared" si="0"/>
        <v/>
      </c>
      <c r="M11" s="393" t="str">
        <f t="shared" si="0"/>
        <v/>
      </c>
      <c r="N11" s="393" t="str">
        <f t="shared" si="0"/>
        <v/>
      </c>
      <c r="O11" s="393" t="str">
        <f t="shared" si="0"/>
        <v/>
      </c>
      <c r="P11" s="393" t="str">
        <f t="shared" si="0"/>
        <v/>
      </c>
      <c r="Q11" s="393" t="str">
        <f t="shared" si="0"/>
        <v/>
      </c>
      <c r="R11" s="393" t="str">
        <f t="shared" si="0"/>
        <v/>
      </c>
      <c r="S11" s="393" t="str">
        <f t="shared" si="0"/>
        <v/>
      </c>
      <c r="T11" s="394" t="str">
        <f t="shared" si="0"/>
        <v/>
      </c>
      <c r="U11" s="358">
        <f t="shared" si="1"/>
        <v>0</v>
      </c>
      <c r="V11" s="453"/>
      <c r="W11" s="360" t="str">
        <f t="shared" si="2"/>
        <v/>
      </c>
      <c r="X11" s="122"/>
      <c r="Y11" s="454"/>
      <c r="Z11" s="115" t="str">
        <f t="shared" si="3"/>
        <v>n/a</v>
      </c>
      <c r="AA11" s="396" t="str">
        <f t="shared" si="4"/>
        <v>n/a</v>
      </c>
      <c r="AB11" s="396" t="str">
        <f>IF($AA11="n/a","",IFERROR(COUNTIF($AA$2:$AA11,"="&amp;AA11),""))</f>
        <v/>
      </c>
      <c r="AC11" s="396">
        <f>COUNTIF($Z$2:Z10,"&lt;"&amp;Z11)</f>
        <v>0</v>
      </c>
      <c r="AD11" s="124">
        <f t="shared" si="5"/>
        <v>0</v>
      </c>
      <c r="AE11" s="126">
        <f t="shared" si="6"/>
        <v>0</v>
      </c>
      <c r="AG11" s="166" t="s">
        <v>41</v>
      </c>
      <c r="AH11" s="413" t="s">
        <v>82</v>
      </c>
      <c r="AI11" s="414">
        <v>6.6017361111111105E-4</v>
      </c>
    </row>
    <row r="12" spans="1:35" x14ac:dyDescent="0.2">
      <c r="A12" s="71">
        <v>80</v>
      </c>
      <c r="B12" t="s">
        <v>220</v>
      </c>
      <c r="C12" t="str">
        <f t="shared" si="7"/>
        <v>mark marris</v>
      </c>
      <c r="D12" s="71" t="s">
        <v>80</v>
      </c>
      <c r="E12" s="436" t="s">
        <v>221</v>
      </c>
      <c r="F12" s="392"/>
      <c r="G12" s="71">
        <v>58</v>
      </c>
      <c r="H12" s="393" t="str">
        <f t="shared" si="0"/>
        <v/>
      </c>
      <c r="I12" s="393" t="str">
        <f t="shared" si="0"/>
        <v/>
      </c>
      <c r="J12" s="393" t="str">
        <f t="shared" si="0"/>
        <v/>
      </c>
      <c r="K12" s="393" t="str">
        <f t="shared" si="0"/>
        <v/>
      </c>
      <c r="L12" s="393" t="str">
        <f t="shared" si="0"/>
        <v/>
      </c>
      <c r="M12" s="393" t="str">
        <f t="shared" si="0"/>
        <v/>
      </c>
      <c r="N12" s="393" t="str">
        <f t="shared" si="0"/>
        <v/>
      </c>
      <c r="O12" s="393" t="str">
        <f t="shared" si="0"/>
        <v/>
      </c>
      <c r="P12" s="393" t="str">
        <f t="shared" si="0"/>
        <v/>
      </c>
      <c r="Q12" s="393" t="str">
        <f t="shared" si="0"/>
        <v/>
      </c>
      <c r="R12" s="393" t="str">
        <f t="shared" si="0"/>
        <v/>
      </c>
      <c r="S12" s="393" t="str">
        <f t="shared" si="0"/>
        <v/>
      </c>
      <c r="T12" s="394" t="str">
        <f t="shared" si="0"/>
        <v/>
      </c>
      <c r="U12" s="358">
        <f t="shared" si="1"/>
        <v>0</v>
      </c>
      <c r="V12" s="453"/>
      <c r="W12" s="360" t="str">
        <f t="shared" si="2"/>
        <v/>
      </c>
      <c r="X12" s="122"/>
      <c r="Y12" s="454"/>
      <c r="Z12" s="115" t="str">
        <f t="shared" si="3"/>
        <v>n/a</v>
      </c>
      <c r="AA12" s="396" t="str">
        <f t="shared" si="4"/>
        <v>n/a</v>
      </c>
      <c r="AB12" s="396" t="str">
        <f>IF($AA12="n/a","",IFERROR(COUNTIF($AA$2:$AA12,"="&amp;AA12),""))</f>
        <v/>
      </c>
      <c r="AC12" s="396">
        <f>COUNTIF($Z$2:Z11,"&lt;"&amp;Z12)</f>
        <v>0</v>
      </c>
      <c r="AD12" s="124">
        <f t="shared" si="5"/>
        <v>0</v>
      </c>
      <c r="AE12" s="126">
        <f t="shared" si="6"/>
        <v>0</v>
      </c>
      <c r="AG12" s="167" t="s">
        <v>16</v>
      </c>
      <c r="AH12" s="415" t="s">
        <v>66</v>
      </c>
      <c r="AI12" s="416">
        <v>6.4885416666666661E-4</v>
      </c>
    </row>
    <row r="13" spans="1:35" x14ac:dyDescent="0.2">
      <c r="A13" s="71">
        <v>76</v>
      </c>
      <c r="B13" t="s">
        <v>222</v>
      </c>
      <c r="C13" t="str">
        <f t="shared" si="7"/>
        <v>simeon ouzas</v>
      </c>
      <c r="D13" s="71" t="s">
        <v>5</v>
      </c>
      <c r="E13" s="437" t="s">
        <v>223</v>
      </c>
      <c r="F13" s="387" t="s">
        <v>153</v>
      </c>
      <c r="G13" s="71">
        <v>33</v>
      </c>
      <c r="H13" s="393" t="str">
        <f t="shared" si="0"/>
        <v/>
      </c>
      <c r="I13" s="393" t="str">
        <f t="shared" si="0"/>
        <v/>
      </c>
      <c r="J13" s="393" t="str">
        <f t="shared" si="0"/>
        <v/>
      </c>
      <c r="K13" s="393" t="str">
        <f t="shared" si="0"/>
        <v/>
      </c>
      <c r="L13" s="393" t="str">
        <f t="shared" si="0"/>
        <v/>
      </c>
      <c r="M13" s="393" t="str">
        <f t="shared" si="0"/>
        <v/>
      </c>
      <c r="N13" s="393" t="str">
        <f t="shared" si="0"/>
        <v/>
      </c>
      <c r="O13" s="393" t="str">
        <f t="shared" si="0"/>
        <v/>
      </c>
      <c r="P13" s="393" t="str">
        <f t="shared" si="0"/>
        <v/>
      </c>
      <c r="Q13" s="393" t="str">
        <f t="shared" si="0"/>
        <v/>
      </c>
      <c r="R13" s="393" t="str">
        <f t="shared" si="0"/>
        <v/>
      </c>
      <c r="S13" s="393">
        <f t="shared" si="0"/>
        <v>100</v>
      </c>
      <c r="T13" s="394" t="str">
        <f t="shared" si="0"/>
        <v/>
      </c>
      <c r="U13" s="358">
        <f t="shared" si="1"/>
        <v>100</v>
      </c>
      <c r="V13" s="453">
        <f t="shared" si="8"/>
        <v>0</v>
      </c>
      <c r="W13" s="360">
        <f t="shared" si="2"/>
        <v>65.079000000000008</v>
      </c>
      <c r="X13" s="122">
        <f t="shared" si="9"/>
        <v>-3.2590000000000146</v>
      </c>
      <c r="Y13" s="454">
        <f t="shared" si="10"/>
        <v>10</v>
      </c>
      <c r="Z13" s="115">
        <f t="shared" si="3"/>
        <v>1</v>
      </c>
      <c r="AA13" s="396">
        <f t="shared" si="4"/>
        <v>2</v>
      </c>
      <c r="AB13" s="396">
        <f>IF($AA13="n/a","",IFERROR(COUNTIF($AA$2:$AA13,"="&amp;AA13),""))</f>
        <v>1</v>
      </c>
      <c r="AC13" s="396">
        <f>COUNTIF($Z$2:Z12,"&lt;"&amp;Z13)</f>
        <v>0</v>
      </c>
      <c r="AD13" s="124">
        <f t="shared" si="5"/>
        <v>100</v>
      </c>
      <c r="AE13" s="126">
        <f t="shared" si="6"/>
        <v>110</v>
      </c>
      <c r="AG13" s="168" t="s">
        <v>13</v>
      </c>
      <c r="AH13" s="56" t="s">
        <v>49</v>
      </c>
      <c r="AI13" s="417">
        <v>6.4927083333333341E-4</v>
      </c>
    </row>
    <row r="14" spans="1:35" ht="13.5" thickBot="1" x14ac:dyDescent="0.25">
      <c r="A14" s="71">
        <v>52</v>
      </c>
      <c r="B14" t="s">
        <v>201</v>
      </c>
      <c r="C14" t="str">
        <f t="shared" si="7"/>
        <v>craig girvan</v>
      </c>
      <c r="D14" s="71" t="s">
        <v>85</v>
      </c>
      <c r="E14" s="436" t="s">
        <v>224</v>
      </c>
      <c r="F14" s="392"/>
      <c r="G14" s="71">
        <v>62</v>
      </c>
      <c r="H14" s="393" t="str">
        <f t="shared" si="0"/>
        <v/>
      </c>
      <c r="I14" s="393" t="str">
        <f t="shared" si="0"/>
        <v/>
      </c>
      <c r="J14" s="393" t="str">
        <f t="shared" si="0"/>
        <v/>
      </c>
      <c r="K14" s="393" t="str">
        <f t="shared" si="0"/>
        <v/>
      </c>
      <c r="L14" s="393" t="str">
        <f t="shared" si="0"/>
        <v/>
      </c>
      <c r="M14" s="393" t="str">
        <f t="shared" si="0"/>
        <v/>
      </c>
      <c r="N14" s="393">
        <f t="shared" si="0"/>
        <v>75</v>
      </c>
      <c r="O14" s="393" t="str">
        <f t="shared" si="0"/>
        <v/>
      </c>
      <c r="P14" s="393" t="str">
        <f t="shared" si="0"/>
        <v/>
      </c>
      <c r="Q14" s="393" t="str">
        <f t="shared" si="0"/>
        <v/>
      </c>
      <c r="R14" s="393" t="str">
        <f t="shared" si="0"/>
        <v/>
      </c>
      <c r="S14" s="393" t="str">
        <f t="shared" si="0"/>
        <v/>
      </c>
      <c r="T14" s="394" t="str">
        <f t="shared" si="0"/>
        <v/>
      </c>
      <c r="U14" s="358">
        <f t="shared" si="1"/>
        <v>75</v>
      </c>
      <c r="V14" s="453">
        <f t="shared" si="8"/>
        <v>-15</v>
      </c>
      <c r="W14" s="360">
        <f t="shared" si="2"/>
        <v>63.066000000000003</v>
      </c>
      <c r="X14" s="122">
        <f t="shared" si="9"/>
        <v>-1.1820000000000022</v>
      </c>
      <c r="Y14" s="454">
        <f t="shared" si="10"/>
        <v>10</v>
      </c>
      <c r="Z14" s="115">
        <f t="shared" si="3"/>
        <v>4</v>
      </c>
      <c r="AA14" s="396">
        <f t="shared" si="4"/>
        <v>7</v>
      </c>
      <c r="AB14" s="396">
        <f>IF($AA14="n/a","",IFERROR(COUNTIF($AA$2:$AA14,"="&amp;AA14),""))</f>
        <v>2</v>
      </c>
      <c r="AC14" s="396">
        <f>COUNTIF($Z$2:Z13,"&lt;"&amp;Z14)</f>
        <v>1</v>
      </c>
      <c r="AD14" s="124">
        <f t="shared" si="5"/>
        <v>60</v>
      </c>
      <c r="AE14" s="126">
        <f t="shared" si="6"/>
        <v>70</v>
      </c>
      <c r="AG14" s="169" t="s">
        <v>14</v>
      </c>
      <c r="AH14" s="420"/>
      <c r="AI14" s="421"/>
    </row>
    <row r="15" spans="1:35" x14ac:dyDescent="0.2">
      <c r="A15" s="71">
        <v>74</v>
      </c>
      <c r="B15" t="s">
        <v>66</v>
      </c>
      <c r="C15" t="str">
        <f t="shared" si="7"/>
        <v>russell garner</v>
      </c>
      <c r="D15" s="71" t="s">
        <v>16</v>
      </c>
      <c r="E15" s="436" t="s">
        <v>225</v>
      </c>
      <c r="F15" s="392"/>
      <c r="G15" s="71">
        <v>62</v>
      </c>
      <c r="H15" s="393" t="str">
        <f t="shared" si="0"/>
        <v/>
      </c>
      <c r="I15" s="393" t="str">
        <f t="shared" si="0"/>
        <v/>
      </c>
      <c r="J15" s="393">
        <f t="shared" si="0"/>
        <v>100</v>
      </c>
      <c r="K15" s="393" t="str">
        <f t="shared" si="0"/>
        <v/>
      </c>
      <c r="L15" s="393" t="str">
        <f t="shared" si="0"/>
        <v/>
      </c>
      <c r="M15" s="393" t="str">
        <f t="shared" si="0"/>
        <v/>
      </c>
      <c r="N15" s="393" t="str">
        <f t="shared" si="0"/>
        <v/>
      </c>
      <c r="O15" s="393" t="str">
        <f t="shared" si="0"/>
        <v/>
      </c>
      <c r="P15" s="393" t="str">
        <f t="shared" si="0"/>
        <v/>
      </c>
      <c r="Q15" s="393" t="str">
        <f t="shared" si="0"/>
        <v/>
      </c>
      <c r="R15" s="393" t="str">
        <f t="shared" si="0"/>
        <v/>
      </c>
      <c r="S15" s="393" t="str">
        <f t="shared" si="0"/>
        <v/>
      </c>
      <c r="T15" s="394" t="str">
        <f t="shared" si="0"/>
        <v/>
      </c>
      <c r="U15" s="358">
        <f t="shared" si="1"/>
        <v>100</v>
      </c>
      <c r="V15" s="453">
        <f t="shared" si="8"/>
        <v>-85</v>
      </c>
      <c r="W15" s="360">
        <f t="shared" si="2"/>
        <v>56.060999999999993</v>
      </c>
      <c r="X15" s="122">
        <f t="shared" si="9"/>
        <v>6.1720000000000041</v>
      </c>
      <c r="Y15" s="454">
        <f t="shared" si="10"/>
        <v>-10</v>
      </c>
      <c r="Z15" s="115">
        <f t="shared" si="3"/>
        <v>6</v>
      </c>
      <c r="AA15" s="396">
        <f t="shared" si="4"/>
        <v>11</v>
      </c>
      <c r="AB15" s="396">
        <f>IF($AA15="n/a","",IFERROR(COUNTIF($AA$2:$AA15,"="&amp;AA15),""))</f>
        <v>1</v>
      </c>
      <c r="AC15" s="396">
        <f>COUNTIF($Z$2:Z14,"&lt;"&amp;Z15)</f>
        <v>5</v>
      </c>
      <c r="AD15" s="124">
        <f t="shared" si="5"/>
        <v>15</v>
      </c>
      <c r="AE15" s="126">
        <f t="shared" si="6"/>
        <v>5</v>
      </c>
    </row>
    <row r="16" spans="1:35" x14ac:dyDescent="0.2">
      <c r="A16" s="71">
        <v>59</v>
      </c>
      <c r="B16" t="s">
        <v>226</v>
      </c>
      <c r="C16" t="str">
        <f t="shared" si="7"/>
        <v>ken cauchi</v>
      </c>
      <c r="D16" s="71" t="s">
        <v>80</v>
      </c>
      <c r="E16" s="436" t="s">
        <v>227</v>
      </c>
      <c r="F16" s="392"/>
      <c r="G16" s="71">
        <v>11</v>
      </c>
      <c r="H16" s="393" t="str">
        <f t="shared" si="0"/>
        <v/>
      </c>
      <c r="I16" s="393" t="str">
        <f t="shared" si="0"/>
        <v/>
      </c>
      <c r="J16" s="393" t="str">
        <f t="shared" si="0"/>
        <v/>
      </c>
      <c r="K16" s="393" t="str">
        <f t="shared" si="0"/>
        <v/>
      </c>
      <c r="L16" s="393" t="str">
        <f t="shared" si="0"/>
        <v/>
      </c>
      <c r="M16" s="393" t="str">
        <f t="shared" si="0"/>
        <v/>
      </c>
      <c r="N16" s="393" t="str">
        <f t="shared" si="0"/>
        <v/>
      </c>
      <c r="O16" s="393" t="str">
        <f t="shared" si="0"/>
        <v/>
      </c>
      <c r="P16" s="393" t="str">
        <f t="shared" si="0"/>
        <v/>
      </c>
      <c r="Q16" s="393" t="str">
        <f t="shared" si="0"/>
        <v/>
      </c>
      <c r="R16" s="393" t="str">
        <f t="shared" si="0"/>
        <v/>
      </c>
      <c r="S16" s="393" t="str">
        <f t="shared" si="0"/>
        <v/>
      </c>
      <c r="T16" s="394" t="str">
        <f t="shared" si="0"/>
        <v/>
      </c>
      <c r="U16" s="358">
        <f t="shared" si="1"/>
        <v>0</v>
      </c>
      <c r="V16" s="453"/>
      <c r="W16" s="360" t="str">
        <f t="shared" si="2"/>
        <v/>
      </c>
      <c r="X16" s="122"/>
      <c r="Y16" s="454"/>
      <c r="Z16" s="115" t="str">
        <f t="shared" si="3"/>
        <v>n/a</v>
      </c>
      <c r="AA16" s="396" t="str">
        <f t="shared" si="4"/>
        <v>n/a</v>
      </c>
      <c r="AB16" s="396" t="str">
        <f>IF($AA16="n/a","",IFERROR(COUNTIF($AA$2:$AA16,"="&amp;AA16),""))</f>
        <v/>
      </c>
      <c r="AC16" s="396">
        <f>COUNTIF($Z$2:Z15,"&lt;"&amp;Z16)</f>
        <v>0</v>
      </c>
      <c r="AD16" s="124">
        <f t="shared" si="5"/>
        <v>0</v>
      </c>
      <c r="AE16" s="126">
        <f t="shared" si="6"/>
        <v>0</v>
      </c>
    </row>
    <row r="17" spans="1:31" x14ac:dyDescent="0.2">
      <c r="A17" s="71">
        <v>53</v>
      </c>
      <c r="B17" t="s">
        <v>228</v>
      </c>
      <c r="C17" t="str">
        <f t="shared" si="7"/>
        <v>daniel marris</v>
      </c>
      <c r="D17" s="71" t="s">
        <v>80</v>
      </c>
      <c r="E17" s="436" t="s">
        <v>229</v>
      </c>
      <c r="F17" s="392"/>
      <c r="G17" s="71">
        <v>42</v>
      </c>
      <c r="H17" s="393" t="str">
        <f t="shared" si="0"/>
        <v/>
      </c>
      <c r="I17" s="393" t="str">
        <f t="shared" si="0"/>
        <v/>
      </c>
      <c r="J17" s="393" t="str">
        <f t="shared" si="0"/>
        <v/>
      </c>
      <c r="K17" s="393" t="str">
        <f t="shared" si="0"/>
        <v/>
      </c>
      <c r="L17" s="393" t="str">
        <f t="shared" si="0"/>
        <v/>
      </c>
      <c r="M17" s="393" t="str">
        <f t="shared" si="0"/>
        <v/>
      </c>
      <c r="N17" s="393" t="str">
        <f t="shared" si="0"/>
        <v/>
      </c>
      <c r="O17" s="393" t="str">
        <f t="shared" si="0"/>
        <v/>
      </c>
      <c r="P17" s="393" t="str">
        <f t="shared" si="0"/>
        <v/>
      </c>
      <c r="Q17" s="393" t="str">
        <f t="shared" si="0"/>
        <v/>
      </c>
      <c r="R17" s="393" t="str">
        <f t="shared" si="0"/>
        <v/>
      </c>
      <c r="S17" s="393" t="str">
        <f t="shared" si="0"/>
        <v/>
      </c>
      <c r="T17" s="394" t="str">
        <f t="shared" si="0"/>
        <v/>
      </c>
      <c r="U17" s="358">
        <f t="shared" si="1"/>
        <v>0</v>
      </c>
      <c r="V17" s="453"/>
      <c r="W17" s="360" t="str">
        <f t="shared" si="2"/>
        <v/>
      </c>
      <c r="X17" s="122"/>
      <c r="Y17" s="454"/>
      <c r="Z17" s="115" t="str">
        <f t="shared" ref="Z17:Z21" si="12">IFERROR(VLOOKUP(D17,Class2019,4,0),"n/a")</f>
        <v>n/a</v>
      </c>
      <c r="AA17" s="396" t="str">
        <f t="shared" ref="AA17:AA21" si="13">IFERROR(VLOOKUP(D17,Class2019,3,0),"n/a")</f>
        <v>n/a</v>
      </c>
      <c r="AB17" s="396" t="str">
        <f>IF($AA17="n/a","",IFERROR(COUNTIF($AA$2:$AA17,"="&amp;AA17),""))</f>
        <v/>
      </c>
      <c r="AC17" s="396">
        <f>COUNTIF($Z$2:Z11,"&lt;"&amp;Z17)</f>
        <v>0</v>
      </c>
      <c r="AD17" s="124">
        <f t="shared" ref="AD17:AD21" si="14">IF($AA17="n/a",0,IFERROR(VLOOKUP(AB17+AC17,Points2019,2,0),15))</f>
        <v>0</v>
      </c>
      <c r="AE17" s="126">
        <f t="shared" si="6"/>
        <v>0</v>
      </c>
    </row>
    <row r="18" spans="1:31" x14ac:dyDescent="0.2">
      <c r="A18" s="71">
        <v>68</v>
      </c>
      <c r="B18" t="s">
        <v>202</v>
      </c>
      <c r="C18" t="str">
        <f t="shared" si="7"/>
        <v>peter dannock</v>
      </c>
      <c r="D18" s="71" t="s">
        <v>21</v>
      </c>
      <c r="E18" s="436" t="s">
        <v>230</v>
      </c>
      <c r="F18" s="392"/>
      <c r="G18" s="71">
        <v>53</v>
      </c>
      <c r="H18" s="393" t="str">
        <f t="shared" si="0"/>
        <v/>
      </c>
      <c r="I18" s="393" t="str">
        <f t="shared" si="0"/>
        <v/>
      </c>
      <c r="J18" s="393" t="str">
        <f t="shared" si="0"/>
        <v/>
      </c>
      <c r="K18" s="393" t="str">
        <f t="shared" si="0"/>
        <v/>
      </c>
      <c r="L18" s="393" t="str">
        <f t="shared" si="0"/>
        <v/>
      </c>
      <c r="M18" s="393" t="str">
        <f t="shared" si="0"/>
        <v/>
      </c>
      <c r="N18" s="393" t="str">
        <f t="shared" si="0"/>
        <v/>
      </c>
      <c r="O18" s="393" t="str">
        <f t="shared" si="0"/>
        <v/>
      </c>
      <c r="P18" s="393" t="str">
        <f t="shared" si="0"/>
        <v/>
      </c>
      <c r="Q18" s="393">
        <f t="shared" si="0"/>
        <v>100</v>
      </c>
      <c r="R18" s="393" t="str">
        <f t="shared" si="0"/>
        <v/>
      </c>
      <c r="S18" s="393" t="str">
        <f t="shared" si="0"/>
        <v/>
      </c>
      <c r="T18" s="394" t="str">
        <f t="shared" si="0"/>
        <v/>
      </c>
      <c r="U18" s="358">
        <f t="shared" si="1"/>
        <v>100</v>
      </c>
      <c r="V18" s="453">
        <f t="shared" si="8"/>
        <v>-25</v>
      </c>
      <c r="W18" s="360">
        <f t="shared" si="2"/>
        <v>61.127000000000002</v>
      </c>
      <c r="X18" s="122">
        <f t="shared" si="9"/>
        <v>2.0649999999999835</v>
      </c>
      <c r="Y18" s="454">
        <f t="shared" si="10"/>
        <v>-10</v>
      </c>
      <c r="Z18" s="115">
        <f t="shared" si="12"/>
        <v>2</v>
      </c>
      <c r="AA18" s="396">
        <f t="shared" si="13"/>
        <v>4</v>
      </c>
      <c r="AB18" s="396">
        <f>IF($AA18="n/a","",IFERROR(COUNTIF($AA$2:$AA18,"="&amp;AA18),""))</f>
        <v>1</v>
      </c>
      <c r="AC18" s="396">
        <f>COUNTIF($Z$2:Z17,"&lt;"&amp;Z18)</f>
        <v>1</v>
      </c>
      <c r="AD18" s="124">
        <f t="shared" si="14"/>
        <v>75</v>
      </c>
      <c r="AE18" s="126">
        <f t="shared" si="6"/>
        <v>65</v>
      </c>
    </row>
    <row r="19" spans="1:31" x14ac:dyDescent="0.2">
      <c r="A19" s="71">
        <v>78</v>
      </c>
      <c r="B19" t="s">
        <v>231</v>
      </c>
      <c r="C19" t="str">
        <f t="shared" si="7"/>
        <v>travis nott</v>
      </c>
      <c r="D19" s="71" t="s">
        <v>41</v>
      </c>
      <c r="E19" s="436" t="s">
        <v>232</v>
      </c>
      <c r="F19" s="392"/>
      <c r="G19" s="71">
        <v>19</v>
      </c>
      <c r="H19" s="393" t="str">
        <f t="shared" si="0"/>
        <v/>
      </c>
      <c r="I19" s="393" t="str">
        <f t="shared" si="0"/>
        <v/>
      </c>
      <c r="J19" s="393" t="str">
        <f t="shared" si="0"/>
        <v/>
      </c>
      <c r="K19" s="393">
        <f t="shared" si="0"/>
        <v>75</v>
      </c>
      <c r="L19" s="393" t="str">
        <f t="shared" si="0"/>
        <v/>
      </c>
      <c r="M19" s="393" t="str">
        <f t="shared" si="0"/>
        <v/>
      </c>
      <c r="N19" s="393" t="str">
        <f t="shared" si="0"/>
        <v/>
      </c>
      <c r="O19" s="393" t="str">
        <f t="shared" si="0"/>
        <v/>
      </c>
      <c r="P19" s="393" t="str">
        <f t="shared" si="0"/>
        <v/>
      </c>
      <c r="Q19" s="393" t="str">
        <f t="shared" si="0"/>
        <v/>
      </c>
      <c r="R19" s="393" t="str">
        <f t="shared" si="0"/>
        <v/>
      </c>
      <c r="S19" s="393" t="str">
        <f t="shared" si="0"/>
        <v/>
      </c>
      <c r="T19" s="394" t="str">
        <f t="shared" si="0"/>
        <v/>
      </c>
      <c r="U19" s="358">
        <f t="shared" si="1"/>
        <v>75</v>
      </c>
      <c r="V19" s="453">
        <f t="shared" si="8"/>
        <v>-60</v>
      </c>
      <c r="W19" s="360">
        <f t="shared" si="2"/>
        <v>57.038999999999994</v>
      </c>
      <c r="X19" s="122">
        <f t="shared" si="9"/>
        <v>6.1569999999999965</v>
      </c>
      <c r="Y19" s="454">
        <f t="shared" si="10"/>
        <v>-10</v>
      </c>
      <c r="Z19" s="115">
        <f t="shared" si="12"/>
        <v>5</v>
      </c>
      <c r="AA19" s="396">
        <f t="shared" si="13"/>
        <v>10</v>
      </c>
      <c r="AB19" s="396">
        <f>IF($AA19="n/a","",IFERROR(COUNTIF($AA$2:$AA19,"="&amp;AA19),""))</f>
        <v>2</v>
      </c>
      <c r="AC19" s="396">
        <f>COUNTIF($Z$2:Z18,"&lt;"&amp;Z19)</f>
        <v>4</v>
      </c>
      <c r="AD19" s="124">
        <f t="shared" si="14"/>
        <v>15</v>
      </c>
      <c r="AE19" s="126">
        <f t="shared" si="6"/>
        <v>5</v>
      </c>
    </row>
    <row r="20" spans="1:31" x14ac:dyDescent="0.2">
      <c r="A20" s="71">
        <v>61</v>
      </c>
      <c r="B20" t="s">
        <v>233</v>
      </c>
      <c r="C20" t="str">
        <f t="shared" si="7"/>
        <v>leon bogers</v>
      </c>
      <c r="D20" s="71" t="s">
        <v>80</v>
      </c>
      <c r="E20" s="436" t="s">
        <v>234</v>
      </c>
      <c r="F20" s="392"/>
      <c r="G20" s="71">
        <v>54</v>
      </c>
      <c r="H20" s="393" t="str">
        <f t="shared" si="0"/>
        <v/>
      </c>
      <c r="I20" s="393" t="str">
        <f t="shared" si="0"/>
        <v/>
      </c>
      <c r="J20" s="393" t="str">
        <f t="shared" si="0"/>
        <v/>
      </c>
      <c r="K20" s="393" t="str">
        <f t="shared" si="0"/>
        <v/>
      </c>
      <c r="L20" s="393" t="str">
        <f t="shared" si="0"/>
        <v/>
      </c>
      <c r="M20" s="393" t="str">
        <f t="shared" si="0"/>
        <v/>
      </c>
      <c r="N20" s="393" t="str">
        <f t="shared" si="0"/>
        <v/>
      </c>
      <c r="O20" s="393" t="str">
        <f t="shared" si="0"/>
        <v/>
      </c>
      <c r="P20" s="393" t="str">
        <f t="shared" si="0"/>
        <v/>
      </c>
      <c r="Q20" s="393" t="str">
        <f t="shared" si="0"/>
        <v/>
      </c>
      <c r="R20" s="393" t="str">
        <f t="shared" si="0"/>
        <v/>
      </c>
      <c r="S20" s="393" t="str">
        <f t="shared" si="0"/>
        <v/>
      </c>
      <c r="T20" s="394" t="str">
        <f t="shared" si="0"/>
        <v/>
      </c>
      <c r="U20" s="358">
        <f t="shared" si="1"/>
        <v>0</v>
      </c>
      <c r="V20" s="453"/>
      <c r="W20" s="360" t="str">
        <f t="shared" si="2"/>
        <v/>
      </c>
      <c r="X20" s="122"/>
      <c r="Y20" s="454"/>
      <c r="Z20" s="115" t="str">
        <f t="shared" si="12"/>
        <v>n/a</v>
      </c>
      <c r="AA20" s="396" t="str">
        <f t="shared" si="13"/>
        <v>n/a</v>
      </c>
      <c r="AB20" s="396" t="str">
        <f>IF($AA20="n/a","",IFERROR(COUNTIF($AA$2:$AA20,"="&amp;AA20),""))</f>
        <v/>
      </c>
      <c r="AC20" s="396">
        <f>COUNTIF($Z$2:Z19,"&lt;"&amp;Z20)</f>
        <v>0</v>
      </c>
      <c r="AD20" s="124">
        <f t="shared" si="14"/>
        <v>0</v>
      </c>
      <c r="AE20" s="126">
        <f t="shared" si="6"/>
        <v>0</v>
      </c>
    </row>
    <row r="21" spans="1:31" x14ac:dyDescent="0.2">
      <c r="A21" s="71">
        <v>50</v>
      </c>
      <c r="B21" t="s">
        <v>204</v>
      </c>
      <c r="C21" t="str">
        <f t="shared" si="7"/>
        <v>adrian zadro</v>
      </c>
      <c r="D21" s="71" t="s">
        <v>5</v>
      </c>
      <c r="E21" s="436" t="s">
        <v>235</v>
      </c>
      <c r="F21" s="392"/>
      <c r="G21" s="71">
        <v>22</v>
      </c>
      <c r="H21" s="393" t="str">
        <f t="shared" si="0"/>
        <v/>
      </c>
      <c r="I21" s="393" t="str">
        <f t="shared" si="0"/>
        <v/>
      </c>
      <c r="J21" s="393" t="str">
        <f t="shared" si="0"/>
        <v/>
      </c>
      <c r="K21" s="393" t="str">
        <f t="shared" si="0"/>
        <v/>
      </c>
      <c r="L21" s="393" t="str">
        <f t="shared" si="0"/>
        <v/>
      </c>
      <c r="M21" s="393" t="str">
        <f t="shared" si="0"/>
        <v/>
      </c>
      <c r="N21" s="393" t="str">
        <f t="shared" si="0"/>
        <v/>
      </c>
      <c r="O21" s="393" t="str">
        <f t="shared" si="0"/>
        <v/>
      </c>
      <c r="P21" s="393" t="str">
        <f t="shared" ref="P21:T21" si="15">IF($D21=P$1,$U21,"")</f>
        <v/>
      </c>
      <c r="Q21" s="393" t="str">
        <f t="shared" si="15"/>
        <v/>
      </c>
      <c r="R21" s="393" t="str">
        <f t="shared" si="15"/>
        <v/>
      </c>
      <c r="S21" s="393">
        <f t="shared" si="15"/>
        <v>75</v>
      </c>
      <c r="T21" s="394" t="str">
        <f t="shared" si="15"/>
        <v/>
      </c>
      <c r="U21" s="358">
        <f t="shared" si="1"/>
        <v>75</v>
      </c>
      <c r="V21" s="453">
        <f t="shared" si="8"/>
        <v>0</v>
      </c>
      <c r="W21" s="360">
        <f t="shared" si="2"/>
        <v>65.079000000000008</v>
      </c>
      <c r="X21" s="122">
        <f t="shared" si="9"/>
        <v>-1.2620000000000076</v>
      </c>
      <c r="Y21" s="454">
        <f t="shared" si="10"/>
        <v>10</v>
      </c>
      <c r="Z21" s="115">
        <f t="shared" si="12"/>
        <v>1</v>
      </c>
      <c r="AA21" s="396">
        <f t="shared" si="13"/>
        <v>2</v>
      </c>
      <c r="AB21" s="396">
        <f>IF($AA21="n/a","",IFERROR(COUNTIF($AA$2:$AA21,"="&amp;AA21),""))</f>
        <v>2</v>
      </c>
      <c r="AC21" s="396">
        <f>COUNTIF($Z$2:Z20,"&lt;"&amp;Z21)</f>
        <v>0</v>
      </c>
      <c r="AD21" s="124">
        <f t="shared" si="14"/>
        <v>75</v>
      </c>
      <c r="AE21" s="126">
        <f t="shared" si="6"/>
        <v>85</v>
      </c>
    </row>
    <row r="22" spans="1:31" x14ac:dyDescent="0.2">
      <c r="A22" s="71">
        <v>73</v>
      </c>
      <c r="B22" t="s">
        <v>236</v>
      </c>
      <c r="C22" t="str">
        <f t="shared" si="7"/>
        <v>roberto ferrari</v>
      </c>
      <c r="D22" s="71" t="s">
        <v>85</v>
      </c>
      <c r="E22" s="436" t="s">
        <v>237</v>
      </c>
      <c r="F22" s="392"/>
      <c r="G22" s="71">
        <v>74</v>
      </c>
      <c r="H22" s="393" t="str">
        <f t="shared" ref="H22:T27" si="16">IF($D22=H$1,$U22,"")</f>
        <v/>
      </c>
      <c r="I22" s="393" t="str">
        <f t="shared" si="16"/>
        <v/>
      </c>
      <c r="J22" s="393" t="str">
        <f t="shared" si="16"/>
        <v/>
      </c>
      <c r="K22" s="393" t="str">
        <f t="shared" si="16"/>
        <v/>
      </c>
      <c r="L22" s="393" t="str">
        <f t="shared" si="16"/>
        <v/>
      </c>
      <c r="M22" s="393" t="str">
        <f t="shared" si="16"/>
        <v/>
      </c>
      <c r="N22" s="393">
        <f t="shared" si="16"/>
        <v>60</v>
      </c>
      <c r="O22" s="393" t="str">
        <f t="shared" si="16"/>
        <v/>
      </c>
      <c r="P22" s="393" t="str">
        <f t="shared" si="16"/>
        <v/>
      </c>
      <c r="Q22" s="393" t="str">
        <f t="shared" si="16"/>
        <v/>
      </c>
      <c r="R22" s="393" t="str">
        <f t="shared" si="16"/>
        <v/>
      </c>
      <c r="S22" s="393" t="str">
        <f t="shared" si="16"/>
        <v/>
      </c>
      <c r="T22" s="394" t="str">
        <f t="shared" si="16"/>
        <v/>
      </c>
      <c r="U22" s="358">
        <f t="shared" si="1"/>
        <v>60</v>
      </c>
      <c r="V22" s="453">
        <f t="shared" si="8"/>
        <v>-15</v>
      </c>
      <c r="W22" s="360">
        <f t="shared" si="2"/>
        <v>63.066000000000003</v>
      </c>
      <c r="X22" s="122">
        <f t="shared" si="9"/>
        <v>1.6970000000000027</v>
      </c>
      <c r="Y22" s="454">
        <f t="shared" si="10"/>
        <v>-5</v>
      </c>
      <c r="Z22" s="115">
        <f t="shared" si="3"/>
        <v>4</v>
      </c>
      <c r="AA22" s="396">
        <f t="shared" si="4"/>
        <v>7</v>
      </c>
      <c r="AB22" s="396">
        <f>IF($AA22="n/a","",IFERROR(COUNTIF($AA$2:$AA22,"="&amp;AA22),""))</f>
        <v>3</v>
      </c>
      <c r="AC22" s="396">
        <f>COUNTIF($Z$2:Z16,"&lt;"&amp;Z22)</f>
        <v>1</v>
      </c>
      <c r="AD22" s="124">
        <f t="shared" si="5"/>
        <v>45</v>
      </c>
      <c r="AE22" s="126">
        <f t="shared" si="6"/>
        <v>40</v>
      </c>
    </row>
    <row r="23" spans="1:31" x14ac:dyDescent="0.2">
      <c r="A23" s="71">
        <v>60</v>
      </c>
      <c r="B23" t="s">
        <v>238</v>
      </c>
      <c r="C23" t="str">
        <f t="shared" si="7"/>
        <v>leigh mummery</v>
      </c>
      <c r="D23" s="71" t="s">
        <v>3</v>
      </c>
      <c r="E23" s="437" t="s">
        <v>239</v>
      </c>
      <c r="F23" s="387" t="s">
        <v>153</v>
      </c>
      <c r="G23" s="71">
        <v>25</v>
      </c>
      <c r="H23" s="393" t="str">
        <f t="shared" si="16"/>
        <v/>
      </c>
      <c r="I23" s="393" t="str">
        <f t="shared" si="16"/>
        <v/>
      </c>
      <c r="J23" s="393" t="str">
        <f t="shared" si="16"/>
        <v/>
      </c>
      <c r="K23" s="393" t="str">
        <f t="shared" si="16"/>
        <v/>
      </c>
      <c r="L23" s="393" t="str">
        <f t="shared" si="16"/>
        <v/>
      </c>
      <c r="M23" s="393" t="str">
        <f t="shared" si="16"/>
        <v/>
      </c>
      <c r="N23" s="393" t="str">
        <f t="shared" si="16"/>
        <v/>
      </c>
      <c r="O23" s="393" t="str">
        <f t="shared" si="16"/>
        <v/>
      </c>
      <c r="P23" s="393" t="str">
        <f t="shared" si="16"/>
        <v/>
      </c>
      <c r="Q23" s="393" t="str">
        <f t="shared" si="16"/>
        <v/>
      </c>
      <c r="R23" s="393" t="str">
        <f t="shared" si="16"/>
        <v/>
      </c>
      <c r="S23" s="393" t="str">
        <f t="shared" si="16"/>
        <v/>
      </c>
      <c r="T23" s="394">
        <f t="shared" si="16"/>
        <v>100</v>
      </c>
      <c r="U23" s="358">
        <f t="shared" si="1"/>
        <v>100</v>
      </c>
      <c r="V23" s="453">
        <f t="shared" si="8"/>
        <v>0</v>
      </c>
      <c r="W23" s="360" t="s">
        <v>251</v>
      </c>
      <c r="X23" s="122" t="str">
        <f t="shared" si="9"/>
        <v/>
      </c>
      <c r="Y23" s="454">
        <v>0</v>
      </c>
      <c r="Z23" s="115">
        <f t="shared" si="3"/>
        <v>1</v>
      </c>
      <c r="AA23" s="396">
        <f t="shared" si="4"/>
        <v>1</v>
      </c>
      <c r="AB23" s="396">
        <f>IF($AA23="n/a","",IFERROR(COUNTIF($AA$2:$AA23,"="&amp;AA23),""))</f>
        <v>1</v>
      </c>
      <c r="AC23" s="396">
        <f>COUNTIF($Z$2:Z22,"&lt;"&amp;Z23)</f>
        <v>0</v>
      </c>
      <c r="AD23" s="124">
        <f t="shared" si="5"/>
        <v>100</v>
      </c>
      <c r="AE23" s="126">
        <f t="shared" si="6"/>
        <v>100</v>
      </c>
    </row>
    <row r="24" spans="1:31" x14ac:dyDescent="0.2">
      <c r="A24" s="71">
        <v>75</v>
      </c>
      <c r="B24" t="s">
        <v>240</v>
      </c>
      <c r="C24" t="str">
        <f t="shared" si="7"/>
        <v>sam hurst</v>
      </c>
      <c r="D24" s="71" t="s">
        <v>5</v>
      </c>
      <c r="E24" s="436" t="s">
        <v>241</v>
      </c>
      <c r="F24" s="392"/>
      <c r="G24" s="71">
        <v>50</v>
      </c>
      <c r="H24" s="393" t="str">
        <f t="shared" si="16"/>
        <v/>
      </c>
      <c r="I24" s="393" t="str">
        <f t="shared" si="16"/>
        <v/>
      </c>
      <c r="J24" s="393" t="str">
        <f t="shared" si="16"/>
        <v/>
      </c>
      <c r="K24" s="393" t="str">
        <f t="shared" si="16"/>
        <v/>
      </c>
      <c r="L24" s="393" t="str">
        <f t="shared" si="16"/>
        <v/>
      </c>
      <c r="M24" s="393" t="str">
        <f t="shared" si="16"/>
        <v/>
      </c>
      <c r="N24" s="393" t="str">
        <f t="shared" si="16"/>
        <v/>
      </c>
      <c r="O24" s="393" t="str">
        <f t="shared" si="16"/>
        <v/>
      </c>
      <c r="P24" s="393" t="str">
        <f t="shared" si="16"/>
        <v/>
      </c>
      <c r="Q24" s="393" t="str">
        <f t="shared" si="16"/>
        <v/>
      </c>
      <c r="R24" s="393" t="str">
        <f t="shared" si="16"/>
        <v/>
      </c>
      <c r="S24" s="393">
        <f t="shared" si="16"/>
        <v>60</v>
      </c>
      <c r="T24" s="394" t="str">
        <f t="shared" si="16"/>
        <v/>
      </c>
      <c r="U24" s="358">
        <f t="shared" si="1"/>
        <v>60</v>
      </c>
      <c r="V24" s="453">
        <f t="shared" si="8"/>
        <v>0</v>
      </c>
      <c r="W24" s="360">
        <f>IFERROR(VLOOKUP(D24,BenchmarksWod,3,0)*86400,"")</f>
        <v>65.079000000000008</v>
      </c>
      <c r="X24" s="122">
        <f t="shared" ref="X24:X26" si="17">IFERROR((($E24*86400)-W24),"")</f>
        <v>0.17799999999999727</v>
      </c>
      <c r="Y24" s="454">
        <f t="shared" si="10"/>
        <v>5</v>
      </c>
      <c r="Z24" s="115">
        <f t="shared" si="3"/>
        <v>1</v>
      </c>
      <c r="AA24" s="396">
        <f t="shared" si="4"/>
        <v>2</v>
      </c>
      <c r="AB24" s="396">
        <f>IF($AA24="n/a","",IFERROR(COUNTIF($AA$2:$AA24,"="&amp;AA24),""))</f>
        <v>3</v>
      </c>
      <c r="AC24" s="396">
        <f>COUNTIF($Z$2:Z23,"&lt;"&amp;Z24)</f>
        <v>0</v>
      </c>
      <c r="AD24" s="124">
        <f t="shared" si="5"/>
        <v>60</v>
      </c>
      <c r="AE24" s="126">
        <f t="shared" si="6"/>
        <v>65</v>
      </c>
    </row>
    <row r="25" spans="1:31" x14ac:dyDescent="0.2">
      <c r="A25" s="71">
        <v>57</v>
      </c>
      <c r="B25" t="s">
        <v>205</v>
      </c>
      <c r="C25" t="str">
        <f t="shared" si="7"/>
        <v>john downes</v>
      </c>
      <c r="D25" s="71" t="s">
        <v>5</v>
      </c>
      <c r="E25" s="436" t="s">
        <v>242</v>
      </c>
      <c r="F25" s="392"/>
      <c r="G25" s="71">
        <v>32</v>
      </c>
      <c r="H25" s="393" t="str">
        <f t="shared" si="16"/>
        <v/>
      </c>
      <c r="I25" s="393" t="str">
        <f t="shared" si="16"/>
        <v/>
      </c>
      <c r="J25" s="393" t="str">
        <f t="shared" si="16"/>
        <v/>
      </c>
      <c r="K25" s="393" t="str">
        <f t="shared" si="16"/>
        <v/>
      </c>
      <c r="L25" s="393" t="str">
        <f t="shared" si="16"/>
        <v/>
      </c>
      <c r="M25" s="393" t="str">
        <f t="shared" si="16"/>
        <v/>
      </c>
      <c r="N25" s="393" t="str">
        <f t="shared" si="16"/>
        <v/>
      </c>
      <c r="O25" s="393" t="str">
        <f t="shared" si="16"/>
        <v/>
      </c>
      <c r="P25" s="393" t="str">
        <f t="shared" si="16"/>
        <v/>
      </c>
      <c r="Q25" s="393" t="str">
        <f t="shared" si="16"/>
        <v/>
      </c>
      <c r="R25" s="393" t="str">
        <f t="shared" si="16"/>
        <v/>
      </c>
      <c r="S25" s="393">
        <f t="shared" si="16"/>
        <v>45</v>
      </c>
      <c r="T25" s="394" t="str">
        <f t="shared" si="16"/>
        <v/>
      </c>
      <c r="U25" s="358">
        <f t="shared" si="1"/>
        <v>45</v>
      </c>
      <c r="V25" s="453">
        <f t="shared" si="8"/>
        <v>0</v>
      </c>
      <c r="W25" s="360">
        <f>IFERROR(VLOOKUP(D25,BenchmarksWod,3,0)*86400,"")</f>
        <v>65.079000000000008</v>
      </c>
      <c r="X25" s="122">
        <f t="shared" si="17"/>
        <v>0.17799999999999727</v>
      </c>
      <c r="Y25" s="454">
        <f t="shared" si="10"/>
        <v>5</v>
      </c>
      <c r="Z25" s="115">
        <f t="shared" si="3"/>
        <v>1</v>
      </c>
      <c r="AA25" s="396">
        <f t="shared" si="4"/>
        <v>2</v>
      </c>
      <c r="AB25" s="396">
        <f>IF($AA25="n/a","",IFERROR(COUNTIF($AA$2:$AA25,"="&amp;AA25),""))</f>
        <v>4</v>
      </c>
      <c r="AC25" s="396">
        <f>COUNTIF($Z$2:Z24,"&lt;"&amp;Z25)</f>
        <v>0</v>
      </c>
      <c r="AD25" s="124">
        <f t="shared" si="5"/>
        <v>45</v>
      </c>
      <c r="AE25" s="126">
        <f t="shared" si="6"/>
        <v>50</v>
      </c>
    </row>
    <row r="26" spans="1:31" x14ac:dyDescent="0.2">
      <c r="A26" s="71">
        <v>58</v>
      </c>
      <c r="B26" t="s">
        <v>203</v>
      </c>
      <c r="C26" t="str">
        <f t="shared" si="7"/>
        <v>john mcbreen</v>
      </c>
      <c r="D26" s="71" t="s">
        <v>86</v>
      </c>
      <c r="E26" s="436" t="s">
        <v>243</v>
      </c>
      <c r="F26" s="392"/>
      <c r="G26" s="71">
        <v>27</v>
      </c>
      <c r="H26" s="393" t="str">
        <f t="shared" si="16"/>
        <v/>
      </c>
      <c r="I26" s="393" t="str">
        <f t="shared" si="16"/>
        <v/>
      </c>
      <c r="J26" s="393" t="str">
        <f t="shared" si="16"/>
        <v/>
      </c>
      <c r="K26" s="393" t="str">
        <f t="shared" si="16"/>
        <v/>
      </c>
      <c r="L26" s="393" t="str">
        <f t="shared" si="16"/>
        <v/>
      </c>
      <c r="M26" s="393">
        <f t="shared" si="16"/>
        <v>100</v>
      </c>
      <c r="N26" s="393" t="str">
        <f t="shared" si="16"/>
        <v/>
      </c>
      <c r="O26" s="393" t="str">
        <f t="shared" si="16"/>
        <v/>
      </c>
      <c r="P26" s="393" t="str">
        <f t="shared" si="16"/>
        <v/>
      </c>
      <c r="Q26" s="393" t="str">
        <f t="shared" si="16"/>
        <v/>
      </c>
      <c r="R26" s="393" t="str">
        <f t="shared" si="16"/>
        <v/>
      </c>
      <c r="S26" s="393" t="str">
        <f t="shared" si="16"/>
        <v/>
      </c>
      <c r="T26" s="394" t="str">
        <f t="shared" si="16"/>
        <v/>
      </c>
      <c r="U26" s="358">
        <f t="shared" si="1"/>
        <v>100</v>
      </c>
      <c r="V26" s="453">
        <f t="shared" si="8"/>
        <v>-85</v>
      </c>
      <c r="W26" s="360">
        <f>IFERROR(VLOOKUP(D26,BenchmarksWod,3,0)*86400,"")</f>
        <v>62.437000000000005</v>
      </c>
      <c r="X26" s="122">
        <f t="shared" si="17"/>
        <v>3.3440000000000012</v>
      </c>
      <c r="Y26" s="454">
        <f t="shared" si="10"/>
        <v>-10</v>
      </c>
      <c r="Z26" s="115">
        <f t="shared" si="3"/>
        <v>4</v>
      </c>
      <c r="AA26" s="396">
        <f t="shared" si="4"/>
        <v>8</v>
      </c>
      <c r="AB26" s="396">
        <f>IF($AA26="n/a","",IFERROR(COUNTIF($AA$2:$AA26,"="&amp;AA26),""))</f>
        <v>1</v>
      </c>
      <c r="AC26" s="396">
        <f>COUNTIF($Z$2:Z25,"&lt;"&amp;Z26)</f>
        <v>6</v>
      </c>
      <c r="AD26" s="124">
        <f t="shared" si="5"/>
        <v>15</v>
      </c>
      <c r="AE26" s="126">
        <f t="shared" si="6"/>
        <v>5</v>
      </c>
    </row>
    <row r="27" spans="1:31" ht="13.5" thickBot="1" x14ac:dyDescent="0.25">
      <c r="A27" s="195"/>
      <c r="B27" s="171"/>
      <c r="C27" s="171"/>
      <c r="D27" s="194"/>
      <c r="E27" s="423"/>
      <c r="F27" s="423"/>
      <c r="G27" s="194"/>
      <c r="H27" s="424" t="str">
        <f t="shared" si="16"/>
        <v/>
      </c>
      <c r="I27" s="424" t="str">
        <f t="shared" si="16"/>
        <v/>
      </c>
      <c r="J27" s="424" t="str">
        <f t="shared" si="16"/>
        <v/>
      </c>
      <c r="K27" s="424" t="str">
        <f t="shared" si="16"/>
        <v/>
      </c>
      <c r="L27" s="424" t="str">
        <f t="shared" si="16"/>
        <v/>
      </c>
      <c r="M27" s="424" t="str">
        <f t="shared" si="16"/>
        <v/>
      </c>
      <c r="N27" s="424" t="str">
        <f t="shared" si="16"/>
        <v/>
      </c>
      <c r="O27" s="424" t="str">
        <f t="shared" si="16"/>
        <v/>
      </c>
      <c r="P27" s="424" t="str">
        <f t="shared" si="16"/>
        <v/>
      </c>
      <c r="Q27" s="424" t="str">
        <f t="shared" si="16"/>
        <v/>
      </c>
      <c r="R27" s="424" t="str">
        <f t="shared" si="16"/>
        <v/>
      </c>
      <c r="S27" s="424" t="str">
        <f t="shared" si="16"/>
        <v/>
      </c>
      <c r="T27" s="425" t="str">
        <f t="shared" si="16"/>
        <v/>
      </c>
      <c r="U27" s="359"/>
      <c r="V27" s="455"/>
      <c r="W27" s="456"/>
      <c r="X27" s="457"/>
      <c r="Y27" s="458"/>
      <c r="Z27" s="197" t="str">
        <f t="shared" si="3"/>
        <v>n/a</v>
      </c>
      <c r="AA27" s="197" t="str">
        <f t="shared" si="4"/>
        <v>n/a</v>
      </c>
      <c r="AB27" s="197" t="str">
        <f>IF($AA27="n/a","",IFERROR(COUNTIF($AA$2:$AA27,"="&amp;AA27),""))</f>
        <v/>
      </c>
      <c r="AC27" s="197">
        <f>COUNTIF($Z$2:Z26,"&lt;"&amp;Z27)</f>
        <v>0</v>
      </c>
      <c r="AD27" s="198">
        <f t="shared" si="5"/>
        <v>0</v>
      </c>
      <c r="AE27" s="127">
        <f t="shared" si="6"/>
        <v>0</v>
      </c>
    </row>
    <row r="28" spans="1:31" ht="13.5" thickBot="1" x14ac:dyDescent="0.25">
      <c r="F28" s="426"/>
      <c r="G28" s="427" t="s">
        <v>26</v>
      </c>
      <c r="H28" s="114">
        <f t="shared" ref="H28:U28" si="18">COUNT(H2:H27)</f>
        <v>0</v>
      </c>
      <c r="I28" s="114">
        <f t="shared" si="18"/>
        <v>0</v>
      </c>
      <c r="J28" s="114">
        <f t="shared" si="18"/>
        <v>1</v>
      </c>
      <c r="K28" s="114">
        <f t="shared" si="18"/>
        <v>2</v>
      </c>
      <c r="L28" s="114">
        <f t="shared" si="18"/>
        <v>1</v>
      </c>
      <c r="M28" s="114">
        <f t="shared" si="18"/>
        <v>1</v>
      </c>
      <c r="N28" s="114">
        <f t="shared" si="18"/>
        <v>3</v>
      </c>
      <c r="O28" s="114">
        <f t="shared" si="18"/>
        <v>0</v>
      </c>
      <c r="P28" s="114">
        <f t="shared" si="18"/>
        <v>0</v>
      </c>
      <c r="Q28" s="114">
        <f t="shared" si="18"/>
        <v>1</v>
      </c>
      <c r="R28" s="114">
        <f t="shared" si="18"/>
        <v>0</v>
      </c>
      <c r="S28" s="114">
        <f t="shared" si="18"/>
        <v>4</v>
      </c>
      <c r="T28" s="114">
        <f t="shared" si="18"/>
        <v>1</v>
      </c>
      <c r="U28" s="190">
        <f t="shared" si="18"/>
        <v>25</v>
      </c>
      <c r="V28" s="428"/>
      <c r="W28" s="428"/>
      <c r="Y28" s="428"/>
      <c r="Z28" s="428"/>
      <c r="AA28" s="428"/>
      <c r="AB28" s="428"/>
      <c r="AC28" s="428"/>
      <c r="AD28" s="428"/>
      <c r="AE28" s="428"/>
    </row>
    <row r="30" spans="1:31" x14ac:dyDescent="0.2">
      <c r="B30" s="430"/>
      <c r="C30" s="430"/>
      <c r="D30" s="72"/>
      <c r="V30" s="72"/>
      <c r="Z30" s="72"/>
      <c r="AA30" s="72"/>
      <c r="AB30" s="72"/>
      <c r="AC30" s="72"/>
      <c r="AD30" s="72"/>
    </row>
  </sheetData>
  <mergeCells count="1">
    <mergeCell ref="AG1:AI1"/>
  </mergeCells>
  <conditionalFormatting sqref="A2:L16 O2:T16 O22:T26 A22:L26 V2:Y2 V3:V16 X3:Y4 X5:X16 X22:X26 Y5:Y26 A27:T27 V22:V26 W3:W26 V27:Y27">
    <cfRule type="expression" dxfId="103" priority="66" stopIfTrue="1">
      <formula>$D2="SNA"</formula>
    </cfRule>
    <cfRule type="expression" dxfId="102" priority="67" stopIfTrue="1">
      <formula>$D2="SNB"</formula>
    </cfRule>
    <cfRule type="expression" dxfId="101" priority="68">
      <formula>$D2="SNC"</formula>
    </cfRule>
    <cfRule type="expression" dxfId="100" priority="69">
      <formula>$D2="SND"</formula>
    </cfRule>
    <cfRule type="expression" dxfId="99" priority="70">
      <formula>$D2="NAC"</formula>
    </cfRule>
    <cfRule type="expression" dxfId="98" priority="71">
      <formula>$D2="NBC"</formula>
    </cfRule>
    <cfRule type="expression" dxfId="97" priority="72">
      <formula>$D2="NCC"</formula>
    </cfRule>
    <cfRule type="expression" dxfId="96" priority="73">
      <formula>$D2="NDC"</formula>
    </cfRule>
    <cfRule type="expression" dxfId="95" priority="74">
      <formula>$D2="ABMOD"</formula>
    </cfRule>
    <cfRule type="expression" dxfId="94" priority="75">
      <formula>$D2="CDMOD"</formula>
    </cfRule>
    <cfRule type="expression" dxfId="93" priority="76">
      <formula>$D2="SMOD"</formula>
    </cfRule>
    <cfRule type="expression" dxfId="92" priority="77">
      <formula>$D2="RES"</formula>
    </cfRule>
    <cfRule type="expression" dxfId="91" priority="78">
      <formula>$D2="OPN"</formula>
    </cfRule>
  </conditionalFormatting>
  <conditionalFormatting sqref="M2:N16 M22:N26">
    <cfRule type="expression" dxfId="90" priority="53" stopIfTrue="1">
      <formula>$D2="SNA"</formula>
    </cfRule>
    <cfRule type="expression" dxfId="89" priority="54" stopIfTrue="1">
      <formula>$D2="SNB"</formula>
    </cfRule>
    <cfRule type="expression" dxfId="88" priority="55">
      <formula>$D2="SNC"</formula>
    </cfRule>
    <cfRule type="expression" dxfId="87" priority="56">
      <formula>$D2="SND"</formula>
    </cfRule>
    <cfRule type="expression" dxfId="86" priority="57">
      <formula>$D2="NAC"</formula>
    </cfRule>
    <cfRule type="expression" dxfId="85" priority="58">
      <formula>$D2="NBC"</formula>
    </cfRule>
    <cfRule type="expression" dxfId="84" priority="59">
      <formula>$D2="NCC"</formula>
    </cfRule>
    <cfRule type="expression" dxfId="83" priority="60">
      <formula>$D2="NDC"</formula>
    </cfRule>
    <cfRule type="expression" dxfId="82" priority="61">
      <formula>$D2="ABMOD"</formula>
    </cfRule>
    <cfRule type="expression" dxfId="81" priority="62">
      <formula>$D2="CDMOD"</formula>
    </cfRule>
    <cfRule type="expression" dxfId="80" priority="63">
      <formula>$D2="SMOD"</formula>
    </cfRule>
    <cfRule type="expression" dxfId="79" priority="64">
      <formula>$D2="RES"</formula>
    </cfRule>
    <cfRule type="expression" dxfId="78" priority="65">
      <formula>$D2="OPN"</formula>
    </cfRule>
  </conditionalFormatting>
  <conditionalFormatting sqref="V17:V21 O17:T21 A17:L21 X17:X21">
    <cfRule type="expression" dxfId="77" priority="14" stopIfTrue="1">
      <formula>$D17="SNA"</formula>
    </cfRule>
    <cfRule type="expression" dxfId="76" priority="15" stopIfTrue="1">
      <formula>$D17="SNB"</formula>
    </cfRule>
    <cfRule type="expression" dxfId="75" priority="16">
      <formula>$D17="SNC"</formula>
    </cfRule>
    <cfRule type="expression" dxfId="74" priority="17">
      <formula>$D17="SND"</formula>
    </cfRule>
    <cfRule type="expression" dxfId="73" priority="18">
      <formula>$D17="NAC"</formula>
    </cfRule>
    <cfRule type="expression" dxfId="72" priority="19">
      <formula>$D17="NBC"</formula>
    </cfRule>
    <cfRule type="expression" dxfId="71" priority="20">
      <formula>$D17="NCC"</formula>
    </cfRule>
    <cfRule type="expression" dxfId="70" priority="21">
      <formula>$D17="NDC"</formula>
    </cfRule>
    <cfRule type="expression" dxfId="69" priority="22">
      <formula>$D17="ABMOD"</formula>
    </cfRule>
    <cfRule type="expression" dxfId="68" priority="23">
      <formula>$D17="CDMOD"</formula>
    </cfRule>
    <cfRule type="expression" dxfId="67" priority="24">
      <formula>$D17="SMOD"</formula>
    </cfRule>
    <cfRule type="expression" dxfId="66" priority="25">
      <formula>$D17="RES"</formula>
    </cfRule>
    <cfRule type="expression" dxfId="65" priority="26">
      <formula>$D17="OPN"</formula>
    </cfRule>
  </conditionalFormatting>
  <conditionalFormatting sqref="M17:N21">
    <cfRule type="expression" dxfId="64" priority="1" stopIfTrue="1">
      <formula>$D17="SNA"</formula>
    </cfRule>
    <cfRule type="expression" dxfId="63" priority="2" stopIfTrue="1">
      <formula>$D17="SNB"</formula>
    </cfRule>
    <cfRule type="expression" dxfId="62" priority="3">
      <formula>$D17="SNC"</formula>
    </cfRule>
    <cfRule type="expression" dxfId="61" priority="4">
      <formula>$D17="SND"</formula>
    </cfRule>
    <cfRule type="expression" dxfId="60" priority="5">
      <formula>$D17="NAC"</formula>
    </cfRule>
    <cfRule type="expression" dxfId="59" priority="6">
      <formula>$D17="NBC"</formula>
    </cfRule>
    <cfRule type="expression" dxfId="58" priority="7">
      <formula>$D17="NCC"</formula>
    </cfRule>
    <cfRule type="expression" dxfId="57" priority="8">
      <formula>$D17="NDC"</formula>
    </cfRule>
    <cfRule type="expression" dxfId="56" priority="9">
      <formula>$D17="ABMOD"</formula>
    </cfRule>
    <cfRule type="expression" dxfId="55" priority="10">
      <formula>$D17="CDMOD"</formula>
    </cfRule>
    <cfRule type="expression" dxfId="54" priority="11">
      <formula>$D17="SMOD"</formula>
    </cfRule>
    <cfRule type="expression" dxfId="53" priority="12">
      <formula>$D17="RES"</formula>
    </cfRule>
    <cfRule type="expression" dxfId="52" priority="13">
      <formula>$D17="OPN"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A1C9-2D58-4BCF-9F62-7255E9E7BB1C}">
  <dimension ref="A1:AI26"/>
  <sheetViews>
    <sheetView zoomScale="90" zoomScaleNormal="90" workbookViewId="0">
      <selection activeCell="A2" sqref="A2"/>
    </sheetView>
  </sheetViews>
  <sheetFormatPr defaultColWidth="8.85546875" defaultRowHeight="12.75" x14ac:dyDescent="0.2"/>
  <cols>
    <col min="1" max="1" width="8.140625" style="70" customWidth="1"/>
    <col min="2" max="2" width="17.7109375" style="71" customWidth="1"/>
    <col min="3" max="3" width="20.7109375" style="71" hidden="1" customWidth="1"/>
    <col min="4" max="4" width="8.28515625" style="71" bestFit="1" customWidth="1"/>
    <col min="5" max="5" width="11.5703125" style="71" customWidth="1"/>
    <col min="6" max="6" width="16.140625" style="71" bestFit="1" customWidth="1"/>
    <col min="7" max="7" width="9.28515625" style="71" bestFit="1" customWidth="1"/>
    <col min="8" max="20" width="7.42578125" style="71" customWidth="1"/>
    <col min="21" max="21" width="6.7109375" style="71" customWidth="1"/>
    <col min="22" max="22" width="7.28515625" style="71" bestFit="1" customWidth="1"/>
    <col min="23" max="23" width="9.140625" style="71" customWidth="1"/>
    <col min="24" max="24" width="8.85546875" style="105" customWidth="1"/>
    <col min="25" max="25" width="8.85546875" style="71" customWidth="1"/>
    <col min="26" max="26" width="14.28515625" style="71" hidden="1" customWidth="1"/>
    <col min="27" max="29" width="8.85546875" style="71" hidden="1" customWidth="1"/>
    <col min="30" max="30" width="11.42578125" style="71" hidden="1" customWidth="1"/>
    <col min="31" max="31" width="8.85546875" style="71" customWidth="1"/>
    <col min="32" max="32" width="5.85546875" style="71" customWidth="1"/>
    <col min="33" max="33" width="8.85546875" style="71"/>
    <col min="34" max="34" width="22.28515625" style="71" customWidth="1"/>
    <col min="35" max="35" width="10.28515625" style="71" customWidth="1"/>
    <col min="36" max="16384" width="8.85546875" style="71"/>
  </cols>
  <sheetData>
    <row r="1" spans="1:35" s="70" customFormat="1" ht="43.15" customHeight="1" thickBot="1" x14ac:dyDescent="0.25">
      <c r="A1" s="368" t="s">
        <v>23</v>
      </c>
      <c r="B1" s="369" t="s">
        <v>1</v>
      </c>
      <c r="C1" s="370" t="s">
        <v>1</v>
      </c>
      <c r="D1" s="370" t="s">
        <v>2</v>
      </c>
      <c r="E1" s="371" t="s">
        <v>24</v>
      </c>
      <c r="F1" s="372"/>
      <c r="G1" s="372" t="s">
        <v>250</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68" t="s">
        <v>67</v>
      </c>
      <c r="AH1" s="468"/>
      <c r="AI1" s="468"/>
    </row>
    <row r="2" spans="1:35" x14ac:dyDescent="0.2">
      <c r="A2" s="71">
        <v>50</v>
      </c>
      <c r="B2" s="78" t="s">
        <v>109</v>
      </c>
      <c r="C2" t="str">
        <f t="shared" ref="C2:C21" si="0">LOWER(B2)</f>
        <v>alan conrad</v>
      </c>
      <c r="D2" s="71" t="s">
        <v>41</v>
      </c>
      <c r="E2" s="392" t="s">
        <v>258</v>
      </c>
      <c r="F2" s="392"/>
      <c r="H2" s="388" t="str">
        <f t="shared" ref="H2:T21" si="1">IF($D2=H$1,$U2,"")</f>
        <v/>
      </c>
      <c r="I2" s="388" t="str">
        <f t="shared" si="1"/>
        <v/>
      </c>
      <c r="J2" s="388" t="str">
        <f t="shared" si="1"/>
        <v/>
      </c>
      <c r="K2" s="388">
        <f t="shared" si="1"/>
        <v>100</v>
      </c>
      <c r="L2" s="388" t="str">
        <f t="shared" si="1"/>
        <v/>
      </c>
      <c r="M2" s="388" t="str">
        <f t="shared" si="1"/>
        <v/>
      </c>
      <c r="N2" s="388" t="str">
        <f t="shared" si="1"/>
        <v/>
      </c>
      <c r="O2" s="388" t="str">
        <f t="shared" si="1"/>
        <v/>
      </c>
      <c r="P2" s="388" t="str">
        <f t="shared" si="1"/>
        <v/>
      </c>
      <c r="Q2" s="388" t="str">
        <f t="shared" si="1"/>
        <v/>
      </c>
      <c r="R2" s="388" t="str">
        <f t="shared" si="1"/>
        <v/>
      </c>
      <c r="S2" s="388" t="str">
        <f t="shared" si="1"/>
        <v/>
      </c>
      <c r="T2" s="389" t="str">
        <f t="shared" si="1"/>
        <v/>
      </c>
      <c r="U2" s="357">
        <f t="shared" ref="U2:U22" si="2">IFERROR(VLOOKUP($AB2,Points2018,2,0),0)</f>
        <v>100</v>
      </c>
      <c r="V2" s="449">
        <f t="shared" ref="V2:V21" si="3">AD2-U2</f>
        <v>0</v>
      </c>
      <c r="W2" s="450">
        <f t="shared" ref="W2:W21" si="4">IFERROR(VLOOKUP(D2,BenchmarksWin,3,0)*86400,"")</f>
        <v>97.195999999999998</v>
      </c>
      <c r="X2" s="451">
        <f t="shared" ref="X2:X20" si="5">IFERROR((($E2*86400)-W2),"")</f>
        <v>0.33899999999999864</v>
      </c>
      <c r="Y2" s="452">
        <f t="shared" ref="Y2:Y21" si="6">IF(U2=0,0,IF(X2&lt;=0,10,IF(X2&lt;0.5,5,IF(X2&lt;1,0,IF(X2&lt;2,-5,-10)))))</f>
        <v>5</v>
      </c>
      <c r="Z2" s="129">
        <f t="shared" ref="Z2:Z23" si="7">IFERROR(VLOOKUP(D2,Class2019,4,0),"n/a")</f>
        <v>5</v>
      </c>
      <c r="AA2" s="129">
        <f t="shared" ref="AA2:AA23" si="8">IFERROR(VLOOKUP(D2,Class2019,3,0),"n/a")</f>
        <v>10</v>
      </c>
      <c r="AB2" s="129">
        <f>IF($AA2="n/a","",IFERROR(COUNTIF($AA$2:$AA2,"="&amp;AA2),""))</f>
        <v>1</v>
      </c>
      <c r="AC2" s="129">
        <f>COUNTIF($Z1:Z$2,"&lt;"&amp;Z2)</f>
        <v>0</v>
      </c>
      <c r="AD2" s="159">
        <f t="shared" ref="AD2:AD23" si="9">IF($AA2="n/a",0,IFERROR(VLOOKUP(AB2+AC2,Points2019,2,0),15))</f>
        <v>100</v>
      </c>
      <c r="AE2" s="125">
        <f t="shared" ref="AE2:AE23" si="10">(U2+V2+Y2)</f>
        <v>105</v>
      </c>
      <c r="AG2" s="161" t="s">
        <v>3</v>
      </c>
      <c r="AH2" s="390" t="s">
        <v>47</v>
      </c>
      <c r="AI2" s="391">
        <v>1.2429050925925925E-3</v>
      </c>
    </row>
    <row r="3" spans="1:35" x14ac:dyDescent="0.2">
      <c r="A3" s="71">
        <v>121</v>
      </c>
      <c r="B3" s="78" t="s">
        <v>111</v>
      </c>
      <c r="C3" t="str">
        <f t="shared" si="0"/>
        <v>gavin newman</v>
      </c>
      <c r="D3" s="71" t="s">
        <v>40</v>
      </c>
      <c r="E3" s="392" t="s">
        <v>259</v>
      </c>
      <c r="F3" s="392"/>
      <c r="H3" s="393" t="str">
        <f t="shared" si="1"/>
        <v/>
      </c>
      <c r="I3" s="393" t="str">
        <f t="shared" si="1"/>
        <v/>
      </c>
      <c r="J3" s="393" t="str">
        <f t="shared" si="1"/>
        <v/>
      </c>
      <c r="K3" s="393" t="str">
        <f t="shared" si="1"/>
        <v/>
      </c>
      <c r="L3" s="393">
        <f t="shared" si="1"/>
        <v>100</v>
      </c>
      <c r="M3" s="393" t="str">
        <f t="shared" si="1"/>
        <v/>
      </c>
      <c r="N3" s="393" t="str">
        <f t="shared" si="1"/>
        <v/>
      </c>
      <c r="O3" s="393" t="str">
        <f t="shared" si="1"/>
        <v/>
      </c>
      <c r="P3" s="393" t="str">
        <f t="shared" si="1"/>
        <v/>
      </c>
      <c r="Q3" s="393" t="str">
        <f t="shared" si="1"/>
        <v/>
      </c>
      <c r="R3" s="393" t="str">
        <f t="shared" si="1"/>
        <v/>
      </c>
      <c r="S3" s="393" t="str">
        <f t="shared" si="1"/>
        <v/>
      </c>
      <c r="T3" s="394" t="str">
        <f t="shared" si="1"/>
        <v/>
      </c>
      <c r="U3" s="358">
        <f t="shared" si="2"/>
        <v>100</v>
      </c>
      <c r="V3" s="453">
        <f t="shared" si="3"/>
        <v>0</v>
      </c>
      <c r="W3" s="360">
        <f t="shared" si="4"/>
        <v>98.62</v>
      </c>
      <c r="X3" s="122">
        <f t="shared" si="5"/>
        <v>1.9520000000000124</v>
      </c>
      <c r="Y3" s="454">
        <f t="shared" si="6"/>
        <v>-5</v>
      </c>
      <c r="Z3" s="115">
        <f t="shared" si="7"/>
        <v>5</v>
      </c>
      <c r="AA3" s="396">
        <f t="shared" si="8"/>
        <v>9</v>
      </c>
      <c r="AB3" s="396">
        <f>IF($AA3="n/a","",IFERROR(COUNTIF($AA$2:$AA3,"="&amp;AA3),""))</f>
        <v>1</v>
      </c>
      <c r="AC3" s="396">
        <f>COUNTIF($Z$2:Z2,"&lt;"&amp;Z3)</f>
        <v>0</v>
      </c>
      <c r="AD3" s="124">
        <f t="shared" si="9"/>
        <v>100</v>
      </c>
      <c r="AE3" s="126">
        <f t="shared" si="10"/>
        <v>95</v>
      </c>
      <c r="AG3" s="162" t="s">
        <v>5</v>
      </c>
      <c r="AH3" s="397" t="s">
        <v>253</v>
      </c>
      <c r="AI3" s="459" t="s">
        <v>254</v>
      </c>
    </row>
    <row r="4" spans="1:35" x14ac:dyDescent="0.2">
      <c r="A4" s="71">
        <v>6</v>
      </c>
      <c r="B4" s="78" t="s">
        <v>126</v>
      </c>
      <c r="C4" t="str">
        <f t="shared" si="0"/>
        <v>russell garner</v>
      </c>
      <c r="D4" s="71" t="s">
        <v>16</v>
      </c>
      <c r="E4" s="392" t="s">
        <v>260</v>
      </c>
      <c r="F4" s="392"/>
      <c r="H4" s="393" t="str">
        <f t="shared" si="1"/>
        <v/>
      </c>
      <c r="I4" s="393" t="str">
        <f t="shared" si="1"/>
        <v/>
      </c>
      <c r="J4" s="393">
        <f t="shared" si="1"/>
        <v>100</v>
      </c>
      <c r="K4" s="393" t="str">
        <f t="shared" si="1"/>
        <v/>
      </c>
      <c r="L4" s="393" t="str">
        <f t="shared" si="1"/>
        <v/>
      </c>
      <c r="M4" s="393" t="str">
        <f t="shared" si="1"/>
        <v/>
      </c>
      <c r="N4" s="393" t="str">
        <f t="shared" si="1"/>
        <v/>
      </c>
      <c r="O4" s="393" t="str">
        <f t="shared" si="1"/>
        <v/>
      </c>
      <c r="P4" s="393" t="str">
        <f t="shared" si="1"/>
        <v/>
      </c>
      <c r="Q4" s="393" t="str">
        <f t="shared" si="1"/>
        <v/>
      </c>
      <c r="R4" s="393" t="str">
        <f t="shared" si="1"/>
        <v/>
      </c>
      <c r="S4" s="393" t="str">
        <f t="shared" si="1"/>
        <v/>
      </c>
      <c r="T4" s="394" t="str">
        <f t="shared" si="1"/>
        <v/>
      </c>
      <c r="U4" s="358">
        <f t="shared" si="2"/>
        <v>100</v>
      </c>
      <c r="V4" s="453">
        <f t="shared" si="3"/>
        <v>-40</v>
      </c>
      <c r="W4" s="360">
        <f t="shared" si="4"/>
        <v>95.86699999999999</v>
      </c>
      <c r="X4" s="122">
        <f t="shared" si="5"/>
        <v>5.612000000000009</v>
      </c>
      <c r="Y4" s="454">
        <f t="shared" si="6"/>
        <v>-10</v>
      </c>
      <c r="Z4" s="115">
        <f t="shared" si="7"/>
        <v>6</v>
      </c>
      <c r="AA4" s="396">
        <f t="shared" si="8"/>
        <v>11</v>
      </c>
      <c r="AB4" s="396">
        <f>IF($AA4="n/a","",IFERROR(COUNTIF($AA$2:$AA4,"="&amp;AA4),""))</f>
        <v>1</v>
      </c>
      <c r="AC4" s="396">
        <f>COUNTIF($Z$2:Z3,"&lt;"&amp;Z4)</f>
        <v>2</v>
      </c>
      <c r="AD4" s="124">
        <f t="shared" si="9"/>
        <v>60</v>
      </c>
      <c r="AE4" s="126">
        <f t="shared" si="10"/>
        <v>50</v>
      </c>
      <c r="AG4" s="331" t="s">
        <v>4</v>
      </c>
      <c r="AH4" s="399" t="s">
        <v>102</v>
      </c>
      <c r="AI4" s="400">
        <v>1.2716782407407408E-3</v>
      </c>
    </row>
    <row r="5" spans="1:35" x14ac:dyDescent="0.2">
      <c r="A5" s="71">
        <v>134</v>
      </c>
      <c r="B5" s="78" t="s">
        <v>278</v>
      </c>
      <c r="C5" t="str">
        <f t="shared" si="0"/>
        <v>michael day</v>
      </c>
      <c r="D5" s="71" t="s">
        <v>80</v>
      </c>
      <c r="E5" s="392" t="s">
        <v>261</v>
      </c>
      <c r="F5" s="387"/>
      <c r="H5" s="393" t="str">
        <f t="shared" si="1"/>
        <v/>
      </c>
      <c r="I5" s="393" t="str">
        <f t="shared" si="1"/>
        <v/>
      </c>
      <c r="J5" s="393" t="str">
        <f t="shared" si="1"/>
        <v/>
      </c>
      <c r="K5" s="393" t="str">
        <f t="shared" si="1"/>
        <v/>
      </c>
      <c r="L5" s="393" t="str">
        <f t="shared" si="1"/>
        <v/>
      </c>
      <c r="M5" s="393" t="str">
        <f t="shared" si="1"/>
        <v/>
      </c>
      <c r="N5" s="393" t="str">
        <f t="shared" si="1"/>
        <v/>
      </c>
      <c r="O5" s="393" t="str">
        <f t="shared" si="1"/>
        <v/>
      </c>
      <c r="P5" s="393" t="str">
        <f t="shared" si="1"/>
        <v/>
      </c>
      <c r="Q5" s="393" t="str">
        <f t="shared" si="1"/>
        <v/>
      </c>
      <c r="R5" s="393" t="str">
        <f t="shared" si="1"/>
        <v/>
      </c>
      <c r="S5" s="393" t="str">
        <f t="shared" si="1"/>
        <v/>
      </c>
      <c r="T5" s="394" t="str">
        <f t="shared" si="1"/>
        <v/>
      </c>
      <c r="U5" s="358">
        <f t="shared" si="2"/>
        <v>0</v>
      </c>
      <c r="V5" s="453">
        <f t="shared" si="3"/>
        <v>0</v>
      </c>
      <c r="W5" s="360" t="str">
        <f t="shared" si="4"/>
        <v/>
      </c>
      <c r="X5" s="122" t="str">
        <f t="shared" ref="X5:X21" si="11">IFERROR((($E5*86400)-W5),"")</f>
        <v/>
      </c>
      <c r="Y5" s="454">
        <f t="shared" ref="Y5:Y19" si="12">IF(U5=0,0,IF(X5&lt;=0,10,IF(X5&lt;0.5,5,IF(X5&lt;1,0,IF(X5&lt;2,-5,-10)))))</f>
        <v>0</v>
      </c>
      <c r="Z5" s="115" t="str">
        <f t="shared" si="7"/>
        <v>n/a</v>
      </c>
      <c r="AA5" s="396" t="str">
        <f t="shared" si="8"/>
        <v>n/a</v>
      </c>
      <c r="AB5" s="396" t="str">
        <f>IF($AA5="n/a","",IFERROR(COUNTIF($AA$2:$AA5,"="&amp;AA5),""))</f>
        <v/>
      </c>
      <c r="AC5" s="396">
        <f>COUNTIF($Z$2:Z4,"&lt;"&amp;Z5)</f>
        <v>0</v>
      </c>
      <c r="AD5" s="124">
        <f t="shared" si="9"/>
        <v>0</v>
      </c>
      <c r="AE5" s="126">
        <f t="shared" si="10"/>
        <v>0</v>
      </c>
      <c r="AG5" s="328" t="s">
        <v>39</v>
      </c>
      <c r="AH5" s="401" t="s">
        <v>156</v>
      </c>
      <c r="AI5" s="402">
        <v>1.1924768518518519E-3</v>
      </c>
    </row>
    <row r="6" spans="1:35" x14ac:dyDescent="0.2">
      <c r="A6" s="71">
        <v>100</v>
      </c>
      <c r="B6" s="78" t="s">
        <v>113</v>
      </c>
      <c r="C6" t="str">
        <f t="shared" si="0"/>
        <v>hung do</v>
      </c>
      <c r="D6" s="71" t="s">
        <v>85</v>
      </c>
      <c r="E6" s="387" t="s">
        <v>262</v>
      </c>
      <c r="F6" s="387" t="s">
        <v>153</v>
      </c>
      <c r="H6" s="393" t="str">
        <f t="shared" si="1"/>
        <v/>
      </c>
      <c r="I6" s="393" t="str">
        <f t="shared" si="1"/>
        <v/>
      </c>
      <c r="J6" s="393" t="str">
        <f t="shared" si="1"/>
        <v/>
      </c>
      <c r="K6" s="393" t="str">
        <f t="shared" si="1"/>
        <v/>
      </c>
      <c r="L6" s="393" t="str">
        <f t="shared" si="1"/>
        <v/>
      </c>
      <c r="M6" s="393" t="str">
        <f t="shared" si="1"/>
        <v/>
      </c>
      <c r="N6" s="393">
        <f t="shared" si="1"/>
        <v>100</v>
      </c>
      <c r="O6" s="393" t="str">
        <f t="shared" si="1"/>
        <v/>
      </c>
      <c r="P6" s="393" t="str">
        <f t="shared" si="1"/>
        <v/>
      </c>
      <c r="Q6" s="393" t="str">
        <f t="shared" si="1"/>
        <v/>
      </c>
      <c r="R6" s="393" t="str">
        <f t="shared" si="1"/>
        <v/>
      </c>
      <c r="S6" s="393" t="str">
        <f t="shared" si="1"/>
        <v/>
      </c>
      <c r="T6" s="394" t="str">
        <f t="shared" si="1"/>
        <v/>
      </c>
      <c r="U6" s="358">
        <f t="shared" si="2"/>
        <v>100</v>
      </c>
      <c r="V6" s="453">
        <f t="shared" si="3"/>
        <v>0</v>
      </c>
      <c r="W6" s="360">
        <f t="shared" si="4"/>
        <v>103.66800000000001</v>
      </c>
      <c r="X6" s="122">
        <f t="shared" si="5"/>
        <v>-1.7160000000000224</v>
      </c>
      <c r="Y6" s="454">
        <f t="shared" si="6"/>
        <v>10</v>
      </c>
      <c r="Z6" s="115">
        <f t="shared" si="7"/>
        <v>4</v>
      </c>
      <c r="AA6" s="396">
        <f t="shared" si="8"/>
        <v>7</v>
      </c>
      <c r="AB6" s="396">
        <f>IF($AA6="n/a","",IFERROR(COUNTIF($AA$2:$AA6,"="&amp;AA6),""))</f>
        <v>1</v>
      </c>
      <c r="AC6" s="396">
        <f>COUNTIF($Z$2:Z5,"&lt;"&amp;Z6)</f>
        <v>0</v>
      </c>
      <c r="AD6" s="124">
        <f t="shared" si="9"/>
        <v>100</v>
      </c>
      <c r="AE6" s="126">
        <f t="shared" si="10"/>
        <v>110</v>
      </c>
      <c r="AG6" s="163" t="s">
        <v>22</v>
      </c>
      <c r="AH6" s="403" t="s">
        <v>74</v>
      </c>
      <c r="AI6" s="404">
        <v>1.2017592592592592E-3</v>
      </c>
    </row>
    <row r="7" spans="1:35" x14ac:dyDescent="0.2">
      <c r="A7" s="71">
        <v>62</v>
      </c>
      <c r="B7" s="78" t="s">
        <v>112</v>
      </c>
      <c r="C7" t="str">
        <f t="shared" si="0"/>
        <v>noel heritage</v>
      </c>
      <c r="D7" s="71" t="s">
        <v>40</v>
      </c>
      <c r="E7" s="392" t="s">
        <v>263</v>
      </c>
      <c r="F7" s="392"/>
      <c r="H7" s="393" t="str">
        <f t="shared" si="1"/>
        <v/>
      </c>
      <c r="I7" s="393" t="str">
        <f t="shared" si="1"/>
        <v/>
      </c>
      <c r="J7" s="393" t="str">
        <f t="shared" si="1"/>
        <v/>
      </c>
      <c r="K7" s="393" t="str">
        <f t="shared" si="1"/>
        <v/>
      </c>
      <c r="L7" s="393">
        <f t="shared" si="1"/>
        <v>75</v>
      </c>
      <c r="M7" s="393" t="str">
        <f t="shared" si="1"/>
        <v/>
      </c>
      <c r="N7" s="393" t="str">
        <f t="shared" si="1"/>
        <v/>
      </c>
      <c r="O7" s="393" t="str">
        <f t="shared" si="1"/>
        <v/>
      </c>
      <c r="P7" s="393" t="str">
        <f t="shared" si="1"/>
        <v/>
      </c>
      <c r="Q7" s="393" t="str">
        <f t="shared" si="1"/>
        <v/>
      </c>
      <c r="R7" s="393" t="str">
        <f t="shared" si="1"/>
        <v/>
      </c>
      <c r="S7" s="393" t="str">
        <f t="shared" si="1"/>
        <v/>
      </c>
      <c r="T7" s="394" t="str">
        <f t="shared" si="1"/>
        <v/>
      </c>
      <c r="U7" s="358">
        <f t="shared" si="2"/>
        <v>75</v>
      </c>
      <c r="V7" s="453">
        <f t="shared" si="3"/>
        <v>-15</v>
      </c>
      <c r="W7" s="360">
        <f t="shared" si="4"/>
        <v>98.62</v>
      </c>
      <c r="X7" s="122">
        <f t="shared" si="5"/>
        <v>3.3739999999999952</v>
      </c>
      <c r="Y7" s="454">
        <f t="shared" si="6"/>
        <v>-10</v>
      </c>
      <c r="Z7" s="115">
        <f t="shared" si="7"/>
        <v>5</v>
      </c>
      <c r="AA7" s="396">
        <f t="shared" si="8"/>
        <v>9</v>
      </c>
      <c r="AB7" s="396">
        <f>IF($AA7="n/a","",IFERROR(COUNTIF($AA$2:$AA7,"="&amp;AA7),""))</f>
        <v>2</v>
      </c>
      <c r="AC7" s="396">
        <f>COUNTIF($Z$2:Z6,"&lt;"&amp;Z7)</f>
        <v>1</v>
      </c>
      <c r="AD7" s="124">
        <f t="shared" si="9"/>
        <v>60</v>
      </c>
      <c r="AE7" s="126">
        <f t="shared" si="10"/>
        <v>50</v>
      </c>
      <c r="AG7" s="164" t="s">
        <v>21</v>
      </c>
      <c r="AH7" s="405" t="s">
        <v>101</v>
      </c>
      <c r="AI7" s="463" t="s">
        <v>255</v>
      </c>
    </row>
    <row r="8" spans="1:35" x14ac:dyDescent="0.2">
      <c r="A8" s="71">
        <v>119</v>
      </c>
      <c r="B8" s="78" t="s">
        <v>117</v>
      </c>
      <c r="C8" t="str">
        <f t="shared" si="0"/>
        <v>peter dannock</v>
      </c>
      <c r="D8" s="71" t="s">
        <v>40</v>
      </c>
      <c r="E8" s="392" t="s">
        <v>264</v>
      </c>
      <c r="F8" s="387"/>
      <c r="H8" s="393" t="str">
        <f t="shared" si="1"/>
        <v/>
      </c>
      <c r="I8" s="393" t="str">
        <f t="shared" si="1"/>
        <v/>
      </c>
      <c r="J8" s="393" t="str">
        <f t="shared" si="1"/>
        <v/>
      </c>
      <c r="K8" s="393" t="str">
        <f t="shared" si="1"/>
        <v/>
      </c>
      <c r="L8" s="393">
        <f t="shared" si="1"/>
        <v>60</v>
      </c>
      <c r="M8" s="393" t="str">
        <f t="shared" si="1"/>
        <v/>
      </c>
      <c r="N8" s="393" t="str">
        <f t="shared" si="1"/>
        <v/>
      </c>
      <c r="O8" s="393" t="str">
        <f t="shared" si="1"/>
        <v/>
      </c>
      <c r="P8" s="393" t="str">
        <f t="shared" si="1"/>
        <v/>
      </c>
      <c r="Q8" s="393" t="str">
        <f t="shared" si="1"/>
        <v/>
      </c>
      <c r="R8" s="393" t="str">
        <f t="shared" si="1"/>
        <v/>
      </c>
      <c r="S8" s="393" t="str">
        <f t="shared" si="1"/>
        <v/>
      </c>
      <c r="T8" s="394" t="str">
        <f t="shared" si="1"/>
        <v/>
      </c>
      <c r="U8" s="358">
        <f t="shared" si="2"/>
        <v>60</v>
      </c>
      <c r="V8" s="453">
        <f t="shared" ref="V8:V15" si="13">AD8-U8</f>
        <v>-15</v>
      </c>
      <c r="W8" s="360">
        <f t="shared" si="4"/>
        <v>98.62</v>
      </c>
      <c r="X8" s="122">
        <f t="shared" si="5"/>
        <v>6.1839999999999833</v>
      </c>
      <c r="Y8" s="454">
        <f t="shared" si="6"/>
        <v>-10</v>
      </c>
      <c r="Z8" s="115">
        <f t="shared" si="7"/>
        <v>5</v>
      </c>
      <c r="AA8" s="396">
        <f t="shared" si="8"/>
        <v>9</v>
      </c>
      <c r="AB8" s="396">
        <f>IF($AA8="n/a","",IFERROR(COUNTIF($AA$2:$AA8,"="&amp;AA8),""))</f>
        <v>3</v>
      </c>
      <c r="AC8" s="396">
        <f>COUNTIF($Z$2:Z7,"&lt;"&amp;Z8)</f>
        <v>1</v>
      </c>
      <c r="AD8" s="124">
        <f t="shared" si="9"/>
        <v>45</v>
      </c>
      <c r="AE8" s="126">
        <f t="shared" si="10"/>
        <v>35</v>
      </c>
      <c r="AG8" s="324" t="s">
        <v>85</v>
      </c>
      <c r="AH8" s="407" t="s">
        <v>257</v>
      </c>
      <c r="AI8" s="408">
        <v>1.1998611111111112E-3</v>
      </c>
    </row>
    <row r="9" spans="1:35" x14ac:dyDescent="0.2">
      <c r="A9" s="71">
        <v>111</v>
      </c>
      <c r="B9" s="78" t="s">
        <v>279</v>
      </c>
      <c r="C9" t="str">
        <f t="shared" si="0"/>
        <v>barry payne</v>
      </c>
      <c r="D9" s="71" t="s">
        <v>40</v>
      </c>
      <c r="E9" s="392" t="s">
        <v>265</v>
      </c>
      <c r="F9" s="392"/>
      <c r="H9" s="393" t="str">
        <f t="shared" si="1"/>
        <v/>
      </c>
      <c r="I9" s="393" t="str">
        <f t="shared" si="1"/>
        <v/>
      </c>
      <c r="J9" s="393" t="str">
        <f t="shared" si="1"/>
        <v/>
      </c>
      <c r="K9" s="393" t="str">
        <f t="shared" si="1"/>
        <v/>
      </c>
      <c r="L9" s="393">
        <f t="shared" si="1"/>
        <v>45</v>
      </c>
      <c r="M9" s="393" t="str">
        <f t="shared" si="1"/>
        <v/>
      </c>
      <c r="N9" s="393" t="str">
        <f t="shared" si="1"/>
        <v/>
      </c>
      <c r="O9" s="393" t="str">
        <f t="shared" si="1"/>
        <v/>
      </c>
      <c r="P9" s="393" t="str">
        <f t="shared" si="1"/>
        <v/>
      </c>
      <c r="Q9" s="393" t="str">
        <f t="shared" si="1"/>
        <v/>
      </c>
      <c r="R9" s="393" t="str">
        <f t="shared" si="1"/>
        <v/>
      </c>
      <c r="S9" s="393" t="str">
        <f t="shared" si="1"/>
        <v/>
      </c>
      <c r="T9" s="394" t="str">
        <f t="shared" si="1"/>
        <v/>
      </c>
      <c r="U9" s="358">
        <f t="shared" si="2"/>
        <v>45</v>
      </c>
      <c r="V9" s="453">
        <f t="shared" si="3"/>
        <v>-15</v>
      </c>
      <c r="W9" s="360">
        <f t="shared" si="4"/>
        <v>98.62</v>
      </c>
      <c r="X9" s="122">
        <f t="shared" si="11"/>
        <v>6.4420000000000073</v>
      </c>
      <c r="Y9" s="454">
        <f t="shared" si="6"/>
        <v>-10</v>
      </c>
      <c r="Z9" s="115">
        <f t="shared" si="7"/>
        <v>5</v>
      </c>
      <c r="AA9" s="396">
        <f t="shared" si="8"/>
        <v>9</v>
      </c>
      <c r="AB9" s="396">
        <f>IF($AA9="n/a","",IFERROR(COUNTIF($AA$2:$AA9,"="&amp;AA9),""))</f>
        <v>4</v>
      </c>
      <c r="AC9" s="396">
        <f>COUNTIF($Z$2:Z8,"&lt;"&amp;Z9)</f>
        <v>1</v>
      </c>
      <c r="AD9" s="124">
        <f t="shared" si="9"/>
        <v>30</v>
      </c>
      <c r="AE9" s="126">
        <f t="shared" si="10"/>
        <v>20</v>
      </c>
      <c r="AG9" s="321" t="s">
        <v>86</v>
      </c>
      <c r="AH9" s="409" t="s">
        <v>47</v>
      </c>
      <c r="AI9" s="410">
        <v>1.2289814814814815E-3</v>
      </c>
    </row>
    <row r="10" spans="1:35" x14ac:dyDescent="0.2">
      <c r="A10" s="71">
        <v>555</v>
      </c>
      <c r="B10" s="78" t="s">
        <v>280</v>
      </c>
      <c r="C10" t="str">
        <f t="shared" si="0"/>
        <v>tim meaden</v>
      </c>
      <c r="D10" s="71" t="s">
        <v>80</v>
      </c>
      <c r="E10" s="392" t="s">
        <v>266</v>
      </c>
      <c r="F10" s="392"/>
      <c r="H10" s="393" t="str">
        <f t="shared" si="1"/>
        <v/>
      </c>
      <c r="I10" s="393" t="str">
        <f t="shared" si="1"/>
        <v/>
      </c>
      <c r="J10" s="393" t="str">
        <f t="shared" si="1"/>
        <v/>
      </c>
      <c r="K10" s="393" t="str">
        <f t="shared" si="1"/>
        <v/>
      </c>
      <c r="L10" s="393" t="str">
        <f t="shared" si="1"/>
        <v/>
      </c>
      <c r="M10" s="393" t="str">
        <f t="shared" si="1"/>
        <v/>
      </c>
      <c r="N10" s="393" t="str">
        <f t="shared" si="1"/>
        <v/>
      </c>
      <c r="O10" s="393" t="str">
        <f t="shared" si="1"/>
        <v/>
      </c>
      <c r="P10" s="393" t="str">
        <f t="shared" si="1"/>
        <v/>
      </c>
      <c r="Q10" s="393" t="str">
        <f t="shared" si="1"/>
        <v/>
      </c>
      <c r="R10" s="393" t="str">
        <f t="shared" si="1"/>
        <v/>
      </c>
      <c r="S10" s="393" t="str">
        <f t="shared" si="1"/>
        <v/>
      </c>
      <c r="T10" s="394" t="str">
        <f t="shared" si="1"/>
        <v/>
      </c>
      <c r="U10" s="358">
        <f t="shared" si="2"/>
        <v>0</v>
      </c>
      <c r="V10" s="453">
        <f t="shared" si="3"/>
        <v>0</v>
      </c>
      <c r="W10" s="360" t="str">
        <f t="shared" si="4"/>
        <v/>
      </c>
      <c r="X10" s="122" t="str">
        <f t="shared" si="5"/>
        <v/>
      </c>
      <c r="Y10" s="454">
        <f t="shared" si="6"/>
        <v>0</v>
      </c>
      <c r="Z10" s="115" t="str">
        <f t="shared" si="7"/>
        <v>n/a</v>
      </c>
      <c r="AA10" s="396" t="str">
        <f t="shared" si="8"/>
        <v>n/a</v>
      </c>
      <c r="AB10" s="396" t="str">
        <f>IF($AA10="n/a","",IFERROR(COUNTIF($AA$2:$AA10,"="&amp;AA10),""))</f>
        <v/>
      </c>
      <c r="AC10" s="396">
        <f>COUNTIF($Z$2:Z9,"&lt;"&amp;Z10)</f>
        <v>0</v>
      </c>
      <c r="AD10" s="124">
        <f t="shared" si="9"/>
        <v>0</v>
      </c>
      <c r="AE10" s="126">
        <f t="shared" si="10"/>
        <v>0</v>
      </c>
      <c r="AG10" s="165" t="s">
        <v>40</v>
      </c>
      <c r="AH10" s="411" t="s">
        <v>66</v>
      </c>
      <c r="AI10" s="412">
        <v>1.1414351851851852E-3</v>
      </c>
    </row>
    <row r="11" spans="1:35" x14ac:dyDescent="0.2">
      <c r="A11" s="71">
        <v>812</v>
      </c>
      <c r="B11" s="78" t="s">
        <v>157</v>
      </c>
      <c r="C11" t="str">
        <f t="shared" si="0"/>
        <v>simon acfield</v>
      </c>
      <c r="D11" s="71" t="s">
        <v>40</v>
      </c>
      <c r="E11" s="392" t="s">
        <v>267</v>
      </c>
      <c r="F11" s="392"/>
      <c r="H11" s="393" t="str">
        <f t="shared" si="1"/>
        <v/>
      </c>
      <c r="I11" s="393" t="str">
        <f t="shared" si="1"/>
        <v/>
      </c>
      <c r="J11" s="393" t="str">
        <f t="shared" si="1"/>
        <v/>
      </c>
      <c r="K11" s="393" t="str">
        <f t="shared" si="1"/>
        <v/>
      </c>
      <c r="L11" s="393">
        <f t="shared" si="1"/>
        <v>30</v>
      </c>
      <c r="M11" s="393" t="str">
        <f t="shared" si="1"/>
        <v/>
      </c>
      <c r="N11" s="393" t="str">
        <f t="shared" si="1"/>
        <v/>
      </c>
      <c r="O11" s="393" t="str">
        <f t="shared" si="1"/>
        <v/>
      </c>
      <c r="P11" s="393" t="str">
        <f t="shared" si="1"/>
        <v/>
      </c>
      <c r="Q11" s="393" t="str">
        <f t="shared" si="1"/>
        <v/>
      </c>
      <c r="R11" s="393" t="str">
        <f t="shared" si="1"/>
        <v/>
      </c>
      <c r="S11" s="393" t="str">
        <f t="shared" si="1"/>
        <v/>
      </c>
      <c r="T11" s="394" t="str">
        <f t="shared" si="1"/>
        <v/>
      </c>
      <c r="U11" s="358">
        <f t="shared" si="2"/>
        <v>30</v>
      </c>
      <c r="V11" s="453">
        <f t="shared" si="3"/>
        <v>-15</v>
      </c>
      <c r="W11" s="360">
        <f t="shared" si="4"/>
        <v>98.62</v>
      </c>
      <c r="X11" s="122">
        <f t="shared" si="5"/>
        <v>7.3179999999999978</v>
      </c>
      <c r="Y11" s="454">
        <f t="shared" si="6"/>
        <v>-10</v>
      </c>
      <c r="Z11" s="115">
        <f t="shared" si="7"/>
        <v>5</v>
      </c>
      <c r="AA11" s="396">
        <f t="shared" si="8"/>
        <v>9</v>
      </c>
      <c r="AB11" s="396">
        <f>IF($AA11="n/a","",IFERROR(COUNTIF($AA$2:$AA11,"="&amp;AA11),""))</f>
        <v>5</v>
      </c>
      <c r="AC11" s="396">
        <f>COUNTIF($Z$2:Z10,"&lt;"&amp;Z11)</f>
        <v>1</v>
      </c>
      <c r="AD11" s="124">
        <f t="shared" si="9"/>
        <v>15</v>
      </c>
      <c r="AE11" s="126">
        <f t="shared" si="10"/>
        <v>5</v>
      </c>
      <c r="AG11" s="166" t="s">
        <v>41</v>
      </c>
      <c r="AH11" s="413" t="s">
        <v>82</v>
      </c>
      <c r="AI11" s="414">
        <v>1.1249537037037037E-3</v>
      </c>
    </row>
    <row r="12" spans="1:35" x14ac:dyDescent="0.2">
      <c r="A12" s="71">
        <v>26</v>
      </c>
      <c r="B12" s="78" t="s">
        <v>158</v>
      </c>
      <c r="C12" t="str">
        <f t="shared" si="0"/>
        <v>robert downes</v>
      </c>
      <c r="D12" s="71" t="s">
        <v>86</v>
      </c>
      <c r="E12" s="392" t="s">
        <v>268</v>
      </c>
      <c r="F12" s="392"/>
      <c r="H12" s="393" t="str">
        <f t="shared" si="1"/>
        <v/>
      </c>
      <c r="I12" s="393" t="str">
        <f t="shared" si="1"/>
        <v/>
      </c>
      <c r="J12" s="393" t="str">
        <f t="shared" si="1"/>
        <v/>
      </c>
      <c r="K12" s="393" t="str">
        <f t="shared" si="1"/>
        <v/>
      </c>
      <c r="L12" s="393" t="str">
        <f t="shared" si="1"/>
        <v/>
      </c>
      <c r="M12" s="393">
        <f t="shared" si="1"/>
        <v>100</v>
      </c>
      <c r="N12" s="393" t="str">
        <f t="shared" si="1"/>
        <v/>
      </c>
      <c r="O12" s="393" t="str">
        <f t="shared" si="1"/>
        <v/>
      </c>
      <c r="P12" s="393" t="str">
        <f t="shared" si="1"/>
        <v/>
      </c>
      <c r="Q12" s="393" t="str">
        <f t="shared" si="1"/>
        <v/>
      </c>
      <c r="R12" s="393" t="str">
        <f t="shared" si="1"/>
        <v/>
      </c>
      <c r="S12" s="393" t="str">
        <f t="shared" si="1"/>
        <v/>
      </c>
      <c r="T12" s="394" t="str">
        <f t="shared" si="1"/>
        <v/>
      </c>
      <c r="U12" s="358">
        <f t="shared" si="2"/>
        <v>100</v>
      </c>
      <c r="V12" s="453">
        <f t="shared" si="3"/>
        <v>0</v>
      </c>
      <c r="W12" s="360">
        <f t="shared" si="4"/>
        <v>106.184</v>
      </c>
      <c r="X12" s="122">
        <f t="shared" si="5"/>
        <v>0.19700000000000273</v>
      </c>
      <c r="Y12" s="454">
        <f t="shared" si="12"/>
        <v>5</v>
      </c>
      <c r="Z12" s="115">
        <f t="shared" si="7"/>
        <v>4</v>
      </c>
      <c r="AA12" s="396">
        <f t="shared" si="8"/>
        <v>8</v>
      </c>
      <c r="AB12" s="396">
        <f>IF($AA12="n/a","",IFERROR(COUNTIF($AA$2:$AA12,"="&amp;AA12),""))</f>
        <v>1</v>
      </c>
      <c r="AC12" s="396">
        <f>COUNTIF($Z$2:Z11,"&lt;"&amp;Z12)</f>
        <v>0</v>
      </c>
      <c r="AD12" s="124">
        <f t="shared" si="9"/>
        <v>100</v>
      </c>
      <c r="AE12" s="126">
        <f t="shared" si="10"/>
        <v>105</v>
      </c>
      <c r="AG12" s="167" t="s">
        <v>16</v>
      </c>
      <c r="AH12" s="415" t="s">
        <v>82</v>
      </c>
      <c r="AI12" s="460">
        <v>1.1095717592592591E-3</v>
      </c>
    </row>
    <row r="13" spans="1:35" x14ac:dyDescent="0.2">
      <c r="A13" s="71">
        <v>77</v>
      </c>
      <c r="B13" s="78" t="s">
        <v>118</v>
      </c>
      <c r="C13" t="str">
        <f t="shared" si="0"/>
        <v>simeon ouzas</v>
      </c>
      <c r="D13" s="71" t="s">
        <v>5</v>
      </c>
      <c r="E13" s="392" t="s">
        <v>269</v>
      </c>
      <c r="F13" s="387"/>
      <c r="H13" s="393" t="str">
        <f t="shared" si="1"/>
        <v/>
      </c>
      <c r="I13" s="393" t="str">
        <f t="shared" si="1"/>
        <v/>
      </c>
      <c r="J13" s="393" t="str">
        <f t="shared" si="1"/>
        <v/>
      </c>
      <c r="K13" s="393" t="str">
        <f t="shared" si="1"/>
        <v/>
      </c>
      <c r="L13" s="393" t="str">
        <f t="shared" si="1"/>
        <v/>
      </c>
      <c r="M13" s="393" t="str">
        <f t="shared" si="1"/>
        <v/>
      </c>
      <c r="N13" s="393" t="str">
        <f t="shared" si="1"/>
        <v/>
      </c>
      <c r="O13" s="393" t="str">
        <f t="shared" si="1"/>
        <v/>
      </c>
      <c r="P13" s="393" t="str">
        <f t="shared" si="1"/>
        <v/>
      </c>
      <c r="Q13" s="393" t="str">
        <f t="shared" si="1"/>
        <v/>
      </c>
      <c r="R13" s="393" t="str">
        <f t="shared" si="1"/>
        <v/>
      </c>
      <c r="S13" s="393">
        <f t="shared" si="1"/>
        <v>100</v>
      </c>
      <c r="T13" s="394" t="str">
        <f t="shared" si="1"/>
        <v/>
      </c>
      <c r="U13" s="358">
        <f t="shared" si="2"/>
        <v>100</v>
      </c>
      <c r="V13" s="453">
        <f t="shared" si="3"/>
        <v>0</v>
      </c>
      <c r="W13" s="360">
        <f t="shared" si="4"/>
        <v>105.3</v>
      </c>
      <c r="X13" s="122">
        <f t="shared" si="11"/>
        <v>1.1149999999999949</v>
      </c>
      <c r="Y13" s="454">
        <f t="shared" si="6"/>
        <v>-5</v>
      </c>
      <c r="Z13" s="115">
        <f t="shared" si="7"/>
        <v>1</v>
      </c>
      <c r="AA13" s="396">
        <f t="shared" si="8"/>
        <v>2</v>
      </c>
      <c r="AB13" s="396">
        <f>IF($AA13="n/a","",IFERROR(COUNTIF($AA$2:$AA13,"="&amp;AA13),""))</f>
        <v>1</v>
      </c>
      <c r="AC13" s="396">
        <f>COUNTIF($Z$2:Z12,"&lt;"&amp;Z13)</f>
        <v>0</v>
      </c>
      <c r="AD13" s="124">
        <f t="shared" si="9"/>
        <v>100</v>
      </c>
      <c r="AE13" s="126">
        <f t="shared" si="10"/>
        <v>95</v>
      </c>
      <c r="AG13" s="168" t="s">
        <v>13</v>
      </c>
      <c r="AH13" s="56" t="s">
        <v>49</v>
      </c>
      <c r="AI13" s="417">
        <v>1.1063657407407409E-3</v>
      </c>
    </row>
    <row r="14" spans="1:35" ht="13.5" thickBot="1" x14ac:dyDescent="0.25">
      <c r="A14" s="71">
        <v>68</v>
      </c>
      <c r="B14" s="78" t="s">
        <v>114</v>
      </c>
      <c r="C14" t="str">
        <f t="shared" si="0"/>
        <v>craig girvan</v>
      </c>
      <c r="D14" s="71" t="s">
        <v>85</v>
      </c>
      <c r="E14" s="392" t="s">
        <v>270</v>
      </c>
      <c r="F14" s="392"/>
      <c r="H14" s="393" t="str">
        <f t="shared" si="1"/>
        <v/>
      </c>
      <c r="I14" s="393" t="str">
        <f t="shared" si="1"/>
        <v/>
      </c>
      <c r="J14" s="393" t="str">
        <f t="shared" si="1"/>
        <v/>
      </c>
      <c r="K14" s="393" t="str">
        <f t="shared" si="1"/>
        <v/>
      </c>
      <c r="L14" s="393" t="str">
        <f t="shared" si="1"/>
        <v/>
      </c>
      <c r="M14" s="393" t="str">
        <f t="shared" si="1"/>
        <v/>
      </c>
      <c r="N14" s="393">
        <f t="shared" si="1"/>
        <v>75</v>
      </c>
      <c r="O14" s="393" t="str">
        <f t="shared" si="1"/>
        <v/>
      </c>
      <c r="P14" s="393" t="str">
        <f t="shared" si="1"/>
        <v/>
      </c>
      <c r="Q14" s="393" t="str">
        <f t="shared" si="1"/>
        <v/>
      </c>
      <c r="R14" s="393" t="str">
        <f t="shared" si="1"/>
        <v/>
      </c>
      <c r="S14" s="393" t="str">
        <f t="shared" si="1"/>
        <v/>
      </c>
      <c r="T14" s="394" t="str">
        <f t="shared" si="1"/>
        <v/>
      </c>
      <c r="U14" s="358">
        <f t="shared" si="2"/>
        <v>75</v>
      </c>
      <c r="V14" s="453">
        <f t="shared" si="3"/>
        <v>-15</v>
      </c>
      <c r="W14" s="360">
        <f t="shared" si="4"/>
        <v>103.66800000000001</v>
      </c>
      <c r="X14" s="122">
        <f t="shared" si="5"/>
        <v>2.7499999999999716</v>
      </c>
      <c r="Y14" s="454">
        <f t="shared" si="6"/>
        <v>-10</v>
      </c>
      <c r="Z14" s="115">
        <f t="shared" si="7"/>
        <v>4</v>
      </c>
      <c r="AA14" s="396">
        <f t="shared" si="8"/>
        <v>7</v>
      </c>
      <c r="AB14" s="396">
        <f>IF($AA14="n/a","",IFERROR(COUNTIF($AA$2:$AA14,"="&amp;AA14),""))</f>
        <v>2</v>
      </c>
      <c r="AC14" s="396">
        <f>COUNTIF($Z$2:Z13,"&lt;"&amp;Z14)</f>
        <v>1</v>
      </c>
      <c r="AD14" s="124">
        <f t="shared" si="9"/>
        <v>60</v>
      </c>
      <c r="AE14" s="126">
        <f t="shared" si="10"/>
        <v>50</v>
      </c>
      <c r="AG14" s="169" t="s">
        <v>14</v>
      </c>
      <c r="AH14" s="461" t="s">
        <v>72</v>
      </c>
      <c r="AI14" s="462" t="s">
        <v>256</v>
      </c>
    </row>
    <row r="15" spans="1:35" x14ac:dyDescent="0.2">
      <c r="A15" s="71">
        <v>242</v>
      </c>
      <c r="B15" s="78" t="s">
        <v>187</v>
      </c>
      <c r="C15" t="str">
        <f t="shared" si="0"/>
        <v>leon bogers</v>
      </c>
      <c r="D15" s="71" t="s">
        <v>80</v>
      </c>
      <c r="E15" s="392" t="s">
        <v>271</v>
      </c>
      <c r="F15" s="392"/>
      <c r="H15" s="393" t="str">
        <f t="shared" si="1"/>
        <v/>
      </c>
      <c r="I15" s="393" t="str">
        <f t="shared" si="1"/>
        <v/>
      </c>
      <c r="J15" s="393" t="str">
        <f t="shared" si="1"/>
        <v/>
      </c>
      <c r="K15" s="393" t="str">
        <f t="shared" si="1"/>
        <v/>
      </c>
      <c r="L15" s="393" t="str">
        <f t="shared" si="1"/>
        <v/>
      </c>
      <c r="M15" s="393" t="str">
        <f t="shared" si="1"/>
        <v/>
      </c>
      <c r="N15" s="393" t="str">
        <f t="shared" si="1"/>
        <v/>
      </c>
      <c r="O15" s="393" t="str">
        <f t="shared" si="1"/>
        <v/>
      </c>
      <c r="P15" s="393" t="str">
        <f t="shared" si="1"/>
        <v/>
      </c>
      <c r="Q15" s="393" t="str">
        <f t="shared" si="1"/>
        <v/>
      </c>
      <c r="R15" s="393" t="str">
        <f t="shared" si="1"/>
        <v/>
      </c>
      <c r="S15" s="393" t="str">
        <f t="shared" si="1"/>
        <v/>
      </c>
      <c r="T15" s="394" t="str">
        <f t="shared" si="1"/>
        <v/>
      </c>
      <c r="U15" s="358">
        <f t="shared" si="2"/>
        <v>0</v>
      </c>
      <c r="V15" s="453">
        <f t="shared" si="13"/>
        <v>0</v>
      </c>
      <c r="W15" s="360" t="str">
        <f t="shared" si="4"/>
        <v/>
      </c>
      <c r="X15" s="122" t="str">
        <f t="shared" si="5"/>
        <v/>
      </c>
      <c r="Y15" s="454">
        <f t="shared" si="6"/>
        <v>0</v>
      </c>
      <c r="Z15" s="115" t="str">
        <f t="shared" si="7"/>
        <v>n/a</v>
      </c>
      <c r="AA15" s="396" t="str">
        <f t="shared" si="8"/>
        <v>n/a</v>
      </c>
      <c r="AB15" s="396" t="str">
        <f>IF($AA15="n/a","",IFERROR(COUNTIF($AA$2:$AA15,"="&amp;AA15),""))</f>
        <v/>
      </c>
      <c r="AC15" s="396">
        <f>COUNTIF($Z$2:Z14,"&lt;"&amp;Z15)</f>
        <v>0</v>
      </c>
      <c r="AD15" s="124">
        <f t="shared" si="9"/>
        <v>0</v>
      </c>
      <c r="AE15" s="126">
        <f t="shared" si="10"/>
        <v>0</v>
      </c>
    </row>
    <row r="16" spans="1:35" x14ac:dyDescent="0.2">
      <c r="A16" s="71">
        <v>341</v>
      </c>
      <c r="B16" s="78" t="s">
        <v>121</v>
      </c>
      <c r="C16" t="str">
        <f t="shared" si="0"/>
        <v>travis nott</v>
      </c>
      <c r="D16" s="71" t="s">
        <v>41</v>
      </c>
      <c r="E16" s="392" t="s">
        <v>272</v>
      </c>
      <c r="F16" s="392"/>
      <c r="H16" s="393" t="str">
        <f t="shared" si="1"/>
        <v/>
      </c>
      <c r="I16" s="393" t="str">
        <f t="shared" si="1"/>
        <v/>
      </c>
      <c r="J16" s="393" t="str">
        <f t="shared" si="1"/>
        <v/>
      </c>
      <c r="K16" s="393">
        <f t="shared" si="1"/>
        <v>75</v>
      </c>
      <c r="L16" s="393" t="str">
        <f t="shared" si="1"/>
        <v/>
      </c>
      <c r="M16" s="393" t="str">
        <f t="shared" si="1"/>
        <v/>
      </c>
      <c r="N16" s="393" t="str">
        <f t="shared" si="1"/>
        <v/>
      </c>
      <c r="O16" s="393" t="str">
        <f t="shared" si="1"/>
        <v/>
      </c>
      <c r="P16" s="393" t="str">
        <f t="shared" si="1"/>
        <v/>
      </c>
      <c r="Q16" s="393" t="str">
        <f t="shared" si="1"/>
        <v/>
      </c>
      <c r="R16" s="393" t="str">
        <f t="shared" si="1"/>
        <v/>
      </c>
      <c r="S16" s="393" t="str">
        <f t="shared" si="1"/>
        <v/>
      </c>
      <c r="T16" s="394" t="str">
        <f t="shared" si="1"/>
        <v/>
      </c>
      <c r="U16" s="358">
        <f t="shared" si="2"/>
        <v>75</v>
      </c>
      <c r="V16" s="453">
        <f t="shared" si="3"/>
        <v>-60</v>
      </c>
      <c r="W16" s="360">
        <f t="shared" si="4"/>
        <v>97.195999999999998</v>
      </c>
      <c r="X16" s="122">
        <f t="shared" si="5"/>
        <v>10.092999999999989</v>
      </c>
      <c r="Y16" s="454">
        <f t="shared" si="6"/>
        <v>-10</v>
      </c>
      <c r="Z16" s="115">
        <f t="shared" si="7"/>
        <v>5</v>
      </c>
      <c r="AA16" s="396">
        <f t="shared" si="8"/>
        <v>10</v>
      </c>
      <c r="AB16" s="396">
        <f>IF($AA16="n/a","",IFERROR(COUNTIF($AA$2:$AA16,"="&amp;AA16),""))</f>
        <v>2</v>
      </c>
      <c r="AC16" s="396">
        <f>COUNTIF($Z$2:Z15,"&lt;"&amp;Z16)</f>
        <v>4</v>
      </c>
      <c r="AD16" s="124">
        <f t="shared" si="9"/>
        <v>15</v>
      </c>
      <c r="AE16" s="126">
        <f t="shared" si="10"/>
        <v>5</v>
      </c>
    </row>
    <row r="17" spans="1:31" x14ac:dyDescent="0.2">
      <c r="A17" s="71">
        <v>17</v>
      </c>
      <c r="B17" s="78" t="s">
        <v>281</v>
      </c>
      <c r="C17" t="str">
        <f t="shared" si="0"/>
        <v>craig baird</v>
      </c>
      <c r="D17" s="71" t="s">
        <v>4</v>
      </c>
      <c r="E17" s="387" t="s">
        <v>273</v>
      </c>
      <c r="F17" s="387" t="s">
        <v>153</v>
      </c>
      <c r="H17" s="393" t="str">
        <f t="shared" si="1"/>
        <v/>
      </c>
      <c r="I17" s="393" t="str">
        <f t="shared" si="1"/>
        <v/>
      </c>
      <c r="J17" s="393" t="str">
        <f t="shared" si="1"/>
        <v/>
      </c>
      <c r="K17" s="393" t="str">
        <f t="shared" si="1"/>
        <v/>
      </c>
      <c r="L17" s="393" t="str">
        <f t="shared" si="1"/>
        <v/>
      </c>
      <c r="M17" s="393" t="str">
        <f t="shared" si="1"/>
        <v/>
      </c>
      <c r="N17" s="393" t="str">
        <f t="shared" si="1"/>
        <v/>
      </c>
      <c r="O17" s="393" t="str">
        <f t="shared" si="1"/>
        <v/>
      </c>
      <c r="P17" s="393">
        <f t="shared" si="1"/>
        <v>100</v>
      </c>
      <c r="Q17" s="393" t="str">
        <f t="shared" si="1"/>
        <v/>
      </c>
      <c r="R17" s="393" t="str">
        <f t="shared" si="1"/>
        <v/>
      </c>
      <c r="S17" s="393" t="str">
        <f t="shared" si="1"/>
        <v/>
      </c>
      <c r="T17" s="394" t="str">
        <f t="shared" si="1"/>
        <v/>
      </c>
      <c r="U17" s="358">
        <f t="shared" si="2"/>
        <v>100</v>
      </c>
      <c r="V17" s="453">
        <f t="shared" si="3"/>
        <v>-25</v>
      </c>
      <c r="W17" s="360">
        <f t="shared" si="4"/>
        <v>109.873</v>
      </c>
      <c r="X17" s="122">
        <f t="shared" si="11"/>
        <v>-0.96399999999999864</v>
      </c>
      <c r="Y17" s="454">
        <f t="shared" si="6"/>
        <v>10</v>
      </c>
      <c r="Z17" s="115">
        <f t="shared" ref="Z17:Z21" si="14">IFERROR(VLOOKUP(D17,Class2019,4,0),"n/a")</f>
        <v>3</v>
      </c>
      <c r="AA17" s="396">
        <f t="shared" ref="AA17:AA21" si="15">IFERROR(VLOOKUP(D17,Class2019,3,0),"n/a")</f>
        <v>5</v>
      </c>
      <c r="AB17" s="396">
        <f>IF($AA17="n/a","",IFERROR(COUNTIF($AA$2:$AA17,"="&amp;AA17),""))</f>
        <v>1</v>
      </c>
      <c r="AC17" s="396">
        <f>COUNTIF($Z$2:Z16,"&lt;"&amp;Z17)</f>
        <v>1</v>
      </c>
      <c r="AD17" s="124">
        <f t="shared" ref="AD17:AD21" si="16">IF($AA17="n/a",0,IFERROR(VLOOKUP(AB17+AC17,Points2019,2,0),15))</f>
        <v>75</v>
      </c>
      <c r="AE17" s="126">
        <f t="shared" si="10"/>
        <v>85</v>
      </c>
    </row>
    <row r="18" spans="1:31" x14ac:dyDescent="0.2">
      <c r="A18" s="71">
        <v>1</v>
      </c>
      <c r="B18" s="78" t="s">
        <v>282</v>
      </c>
      <c r="C18" t="str">
        <f t="shared" si="0"/>
        <v>roberto ferrari</v>
      </c>
      <c r="D18" s="71" t="s">
        <v>85</v>
      </c>
      <c r="E18" s="392" t="s">
        <v>274</v>
      </c>
      <c r="F18" s="392"/>
      <c r="H18" s="393" t="str">
        <f t="shared" si="1"/>
        <v/>
      </c>
      <c r="I18" s="393" t="str">
        <f t="shared" si="1"/>
        <v/>
      </c>
      <c r="J18" s="393" t="str">
        <f t="shared" si="1"/>
        <v/>
      </c>
      <c r="K18" s="393" t="str">
        <f t="shared" si="1"/>
        <v/>
      </c>
      <c r="L18" s="393" t="str">
        <f t="shared" si="1"/>
        <v/>
      </c>
      <c r="M18" s="393" t="str">
        <f t="shared" si="1"/>
        <v/>
      </c>
      <c r="N18" s="393">
        <f t="shared" si="1"/>
        <v>60</v>
      </c>
      <c r="O18" s="393" t="str">
        <f t="shared" si="1"/>
        <v/>
      </c>
      <c r="P18" s="393" t="str">
        <f t="shared" si="1"/>
        <v/>
      </c>
      <c r="Q18" s="393" t="str">
        <f t="shared" si="1"/>
        <v/>
      </c>
      <c r="R18" s="393" t="str">
        <f t="shared" si="1"/>
        <v/>
      </c>
      <c r="S18" s="393" t="str">
        <f t="shared" si="1"/>
        <v/>
      </c>
      <c r="T18" s="394" t="str">
        <f t="shared" si="1"/>
        <v/>
      </c>
      <c r="U18" s="358">
        <f t="shared" si="2"/>
        <v>60</v>
      </c>
      <c r="V18" s="453">
        <f t="shared" si="3"/>
        <v>-30</v>
      </c>
      <c r="W18" s="360">
        <f t="shared" si="4"/>
        <v>103.66800000000001</v>
      </c>
      <c r="X18" s="122">
        <f t="shared" si="5"/>
        <v>5.7109999999999843</v>
      </c>
      <c r="Y18" s="454">
        <f t="shared" si="6"/>
        <v>-10</v>
      </c>
      <c r="Z18" s="115">
        <f t="shared" si="14"/>
        <v>4</v>
      </c>
      <c r="AA18" s="396">
        <f t="shared" si="15"/>
        <v>7</v>
      </c>
      <c r="AB18" s="396">
        <f>IF($AA18="n/a","",IFERROR(COUNTIF($AA$2:$AA18,"="&amp;AA18),""))</f>
        <v>3</v>
      </c>
      <c r="AC18" s="396">
        <f>COUNTIF($Z$2:Z17,"&lt;"&amp;Z18)</f>
        <v>2</v>
      </c>
      <c r="AD18" s="124">
        <f t="shared" si="16"/>
        <v>30</v>
      </c>
      <c r="AE18" s="126">
        <f t="shared" si="10"/>
        <v>20</v>
      </c>
    </row>
    <row r="19" spans="1:31" x14ac:dyDescent="0.2">
      <c r="A19" s="71">
        <v>29</v>
      </c>
      <c r="B19" s="78" t="s">
        <v>186</v>
      </c>
      <c r="C19" t="str">
        <f t="shared" si="0"/>
        <v>orlando lara</v>
      </c>
      <c r="D19" s="71" t="s">
        <v>80</v>
      </c>
      <c r="E19" s="392" t="s">
        <v>275</v>
      </c>
      <c r="F19" s="392"/>
      <c r="H19" s="393" t="str">
        <f t="shared" si="1"/>
        <v/>
      </c>
      <c r="I19" s="393" t="str">
        <f t="shared" si="1"/>
        <v/>
      </c>
      <c r="J19" s="393" t="str">
        <f t="shared" si="1"/>
        <v/>
      </c>
      <c r="K19" s="393" t="str">
        <f t="shared" si="1"/>
        <v/>
      </c>
      <c r="L19" s="393" t="str">
        <f t="shared" si="1"/>
        <v/>
      </c>
      <c r="M19" s="393" t="str">
        <f t="shared" si="1"/>
        <v/>
      </c>
      <c r="N19" s="393" t="str">
        <f t="shared" si="1"/>
        <v/>
      </c>
      <c r="O19" s="393" t="str">
        <f t="shared" si="1"/>
        <v/>
      </c>
      <c r="P19" s="393" t="str">
        <f t="shared" si="1"/>
        <v/>
      </c>
      <c r="Q19" s="393" t="str">
        <f t="shared" si="1"/>
        <v/>
      </c>
      <c r="R19" s="393" t="str">
        <f t="shared" si="1"/>
        <v/>
      </c>
      <c r="S19" s="393" t="str">
        <f t="shared" si="1"/>
        <v/>
      </c>
      <c r="T19" s="394" t="str">
        <f t="shared" si="1"/>
        <v/>
      </c>
      <c r="U19" s="358">
        <f t="shared" si="2"/>
        <v>0</v>
      </c>
      <c r="V19" s="453">
        <f t="shared" si="3"/>
        <v>0</v>
      </c>
      <c r="W19" s="360" t="str">
        <f t="shared" si="4"/>
        <v/>
      </c>
      <c r="X19" s="122" t="str">
        <f t="shared" si="5"/>
        <v/>
      </c>
      <c r="Y19" s="454">
        <f t="shared" si="12"/>
        <v>0</v>
      </c>
      <c r="Z19" s="115" t="str">
        <f t="shared" si="14"/>
        <v>n/a</v>
      </c>
      <c r="AA19" s="396" t="str">
        <f t="shared" si="15"/>
        <v>n/a</v>
      </c>
      <c r="AB19" s="396" t="str">
        <f>IF($AA19="n/a","",IFERROR(COUNTIF($AA$2:$AA19,"="&amp;AA19),""))</f>
        <v/>
      </c>
      <c r="AC19" s="396">
        <f>COUNTIF($Z$2:Z18,"&lt;"&amp;Z19)</f>
        <v>0</v>
      </c>
      <c r="AD19" s="124">
        <f t="shared" si="16"/>
        <v>0</v>
      </c>
      <c r="AE19" s="126">
        <f t="shared" si="10"/>
        <v>0</v>
      </c>
    </row>
    <row r="20" spans="1:31" x14ac:dyDescent="0.2">
      <c r="A20" s="71">
        <v>47</v>
      </c>
      <c r="B20" s="78" t="s">
        <v>125</v>
      </c>
      <c r="C20" t="str">
        <f t="shared" si="0"/>
        <v>leigh mummery</v>
      </c>
      <c r="D20" s="71" t="s">
        <v>3</v>
      </c>
      <c r="E20" s="392" t="s">
        <v>276</v>
      </c>
      <c r="F20" s="392"/>
      <c r="H20" s="393" t="str">
        <f t="shared" si="1"/>
        <v/>
      </c>
      <c r="I20" s="393" t="str">
        <f t="shared" si="1"/>
        <v/>
      </c>
      <c r="J20" s="393" t="str">
        <f t="shared" si="1"/>
        <v/>
      </c>
      <c r="K20" s="393" t="str">
        <f t="shared" si="1"/>
        <v/>
      </c>
      <c r="L20" s="393" t="str">
        <f t="shared" si="1"/>
        <v/>
      </c>
      <c r="M20" s="393" t="str">
        <f t="shared" si="1"/>
        <v/>
      </c>
      <c r="N20" s="393" t="str">
        <f t="shared" si="1"/>
        <v/>
      </c>
      <c r="O20" s="393" t="str">
        <f t="shared" si="1"/>
        <v/>
      </c>
      <c r="P20" s="393" t="str">
        <f t="shared" si="1"/>
        <v/>
      </c>
      <c r="Q20" s="393" t="str">
        <f t="shared" si="1"/>
        <v/>
      </c>
      <c r="R20" s="393" t="str">
        <f t="shared" si="1"/>
        <v/>
      </c>
      <c r="S20" s="393" t="str">
        <f t="shared" si="1"/>
        <v/>
      </c>
      <c r="T20" s="394">
        <f t="shared" si="1"/>
        <v>100</v>
      </c>
      <c r="U20" s="358">
        <f t="shared" si="2"/>
        <v>100</v>
      </c>
      <c r="V20" s="453">
        <f t="shared" si="3"/>
        <v>0</v>
      </c>
      <c r="W20" s="360">
        <f t="shared" si="4"/>
        <v>107.387</v>
      </c>
      <c r="X20" s="122">
        <f t="shared" si="5"/>
        <v>7.4860000000000042</v>
      </c>
      <c r="Y20" s="454">
        <f t="shared" si="6"/>
        <v>-10</v>
      </c>
      <c r="Z20" s="115">
        <f t="shared" si="14"/>
        <v>1</v>
      </c>
      <c r="AA20" s="396">
        <f t="shared" si="15"/>
        <v>1</v>
      </c>
      <c r="AB20" s="396">
        <f>IF($AA20="n/a","",IFERROR(COUNTIF($AA$2:$AA20,"="&amp;AA20),""))</f>
        <v>1</v>
      </c>
      <c r="AC20" s="396">
        <f>COUNTIF($Z$2:Z19,"&lt;"&amp;Z20)</f>
        <v>0</v>
      </c>
      <c r="AD20" s="124">
        <f t="shared" si="16"/>
        <v>100</v>
      </c>
      <c r="AE20" s="126">
        <f t="shared" si="10"/>
        <v>90</v>
      </c>
    </row>
    <row r="21" spans="1:31" x14ac:dyDescent="0.2">
      <c r="A21" s="71">
        <v>33</v>
      </c>
      <c r="B21" s="78" t="s">
        <v>124</v>
      </c>
      <c r="C21" t="str">
        <f t="shared" si="0"/>
        <v>john mcbreen</v>
      </c>
      <c r="D21" s="71" t="s">
        <v>86</v>
      </c>
      <c r="E21" s="392" t="s">
        <v>277</v>
      </c>
      <c r="F21" s="392"/>
      <c r="H21" s="393" t="str">
        <f t="shared" si="1"/>
        <v/>
      </c>
      <c r="I21" s="393" t="str">
        <f t="shared" si="1"/>
        <v/>
      </c>
      <c r="J21" s="393" t="str">
        <f t="shared" si="1"/>
        <v/>
      </c>
      <c r="K21" s="393" t="str">
        <f t="shared" si="1"/>
        <v/>
      </c>
      <c r="L21" s="393" t="str">
        <f t="shared" si="1"/>
        <v/>
      </c>
      <c r="M21" s="393">
        <f t="shared" si="1"/>
        <v>75</v>
      </c>
      <c r="N21" s="393" t="str">
        <f t="shared" si="1"/>
        <v/>
      </c>
      <c r="O21" s="393" t="str">
        <f t="shared" si="1"/>
        <v/>
      </c>
      <c r="P21" s="393" t="str">
        <f t="shared" ref="P21:T21" si="17">IF($D21=P$1,$U21,"")</f>
        <v/>
      </c>
      <c r="Q21" s="393" t="str">
        <f t="shared" si="17"/>
        <v/>
      </c>
      <c r="R21" s="393" t="str">
        <f t="shared" si="17"/>
        <v/>
      </c>
      <c r="S21" s="393" t="str">
        <f t="shared" si="17"/>
        <v/>
      </c>
      <c r="T21" s="394" t="str">
        <f t="shared" si="17"/>
        <v/>
      </c>
      <c r="U21" s="358">
        <f t="shared" si="2"/>
        <v>75</v>
      </c>
      <c r="V21" s="453">
        <f t="shared" si="3"/>
        <v>-45</v>
      </c>
      <c r="W21" s="360">
        <f t="shared" si="4"/>
        <v>106.184</v>
      </c>
      <c r="X21" s="122">
        <f t="shared" si="11"/>
        <v>10.045000000000002</v>
      </c>
      <c r="Y21" s="454">
        <f t="shared" si="6"/>
        <v>-10</v>
      </c>
      <c r="Z21" s="115">
        <f t="shared" si="14"/>
        <v>4</v>
      </c>
      <c r="AA21" s="396">
        <f t="shared" si="15"/>
        <v>8</v>
      </c>
      <c r="AB21" s="396">
        <f>IF($AA21="n/a","",IFERROR(COUNTIF($AA$2:$AA21,"="&amp;AA21),""))</f>
        <v>2</v>
      </c>
      <c r="AC21" s="396">
        <f>COUNTIF($Z$2:Z20,"&lt;"&amp;Z21)</f>
        <v>3</v>
      </c>
      <c r="AD21" s="124">
        <f t="shared" si="16"/>
        <v>30</v>
      </c>
      <c r="AE21" s="126">
        <f t="shared" si="10"/>
        <v>20</v>
      </c>
    </row>
    <row r="22" spans="1:31" x14ac:dyDescent="0.2">
      <c r="A22" s="71"/>
      <c r="B22"/>
      <c r="C22"/>
      <c r="E22" s="392"/>
      <c r="F22" s="392"/>
      <c r="H22" s="393" t="str">
        <f t="shared" ref="H22:T23" si="18">IF($D22=H$1,$U22,"")</f>
        <v/>
      </c>
      <c r="I22" s="393" t="str">
        <f t="shared" si="18"/>
        <v/>
      </c>
      <c r="J22" s="393" t="str">
        <f t="shared" si="18"/>
        <v/>
      </c>
      <c r="K22" s="393" t="str">
        <f t="shared" si="18"/>
        <v/>
      </c>
      <c r="L22" s="393" t="str">
        <f t="shared" si="18"/>
        <v/>
      </c>
      <c r="M22" s="393" t="str">
        <f t="shared" si="18"/>
        <v/>
      </c>
      <c r="N22" s="393" t="str">
        <f t="shared" si="18"/>
        <v/>
      </c>
      <c r="O22" s="393" t="str">
        <f t="shared" si="18"/>
        <v/>
      </c>
      <c r="P22" s="393" t="str">
        <f t="shared" si="18"/>
        <v/>
      </c>
      <c r="Q22" s="393" t="str">
        <f t="shared" si="18"/>
        <v/>
      </c>
      <c r="R22" s="393" t="str">
        <f t="shared" si="18"/>
        <v/>
      </c>
      <c r="S22" s="393" t="str">
        <f t="shared" si="18"/>
        <v/>
      </c>
      <c r="T22" s="394" t="str">
        <f t="shared" si="18"/>
        <v/>
      </c>
      <c r="U22" s="358">
        <f t="shared" si="2"/>
        <v>0</v>
      </c>
      <c r="V22" s="453"/>
      <c r="W22" s="360"/>
      <c r="X22" s="122"/>
      <c r="Y22" s="454"/>
      <c r="Z22" s="115" t="str">
        <f t="shared" si="7"/>
        <v>n/a</v>
      </c>
      <c r="AA22" s="396" t="str">
        <f t="shared" si="8"/>
        <v>n/a</v>
      </c>
      <c r="AB22" s="396" t="str">
        <f>IF($AA22="n/a","",IFERROR(COUNTIF($AA$2:$AA22,"="&amp;AA22),""))</f>
        <v/>
      </c>
      <c r="AC22" s="396">
        <f>COUNTIF($Z$2:Z21,"&lt;"&amp;Z22)</f>
        <v>0</v>
      </c>
      <c r="AD22" s="124">
        <f t="shared" si="9"/>
        <v>0</v>
      </c>
      <c r="AE22" s="126">
        <f t="shared" si="10"/>
        <v>0</v>
      </c>
    </row>
    <row r="23" spans="1:31" ht="13.5" thickBot="1" x14ac:dyDescent="0.25">
      <c r="A23" s="195"/>
      <c r="B23" s="171"/>
      <c r="C23" s="171"/>
      <c r="D23" s="194"/>
      <c r="E23" s="423"/>
      <c r="F23" s="423"/>
      <c r="G23" s="194"/>
      <c r="H23" s="424" t="str">
        <f t="shared" si="18"/>
        <v/>
      </c>
      <c r="I23" s="424" t="str">
        <f t="shared" si="18"/>
        <v/>
      </c>
      <c r="J23" s="424" t="str">
        <f t="shared" si="18"/>
        <v/>
      </c>
      <c r="K23" s="424" t="str">
        <f t="shared" si="18"/>
        <v/>
      </c>
      <c r="L23" s="424" t="str">
        <f t="shared" si="18"/>
        <v/>
      </c>
      <c r="M23" s="424" t="str">
        <f t="shared" si="18"/>
        <v/>
      </c>
      <c r="N23" s="424" t="str">
        <f t="shared" si="18"/>
        <v/>
      </c>
      <c r="O23" s="424" t="str">
        <f t="shared" si="18"/>
        <v/>
      </c>
      <c r="P23" s="424" t="str">
        <f t="shared" si="18"/>
        <v/>
      </c>
      <c r="Q23" s="424" t="str">
        <f t="shared" si="18"/>
        <v/>
      </c>
      <c r="R23" s="424" t="str">
        <f t="shared" si="18"/>
        <v/>
      </c>
      <c r="S23" s="424" t="str">
        <f t="shared" si="18"/>
        <v/>
      </c>
      <c r="T23" s="425" t="str">
        <f t="shared" si="18"/>
        <v/>
      </c>
      <c r="U23" s="359"/>
      <c r="V23" s="455"/>
      <c r="W23" s="456"/>
      <c r="X23" s="457"/>
      <c r="Y23" s="458"/>
      <c r="Z23" s="197" t="str">
        <f t="shared" si="7"/>
        <v>n/a</v>
      </c>
      <c r="AA23" s="197" t="str">
        <f t="shared" si="8"/>
        <v>n/a</v>
      </c>
      <c r="AB23" s="197" t="str">
        <f>IF($AA23="n/a","",IFERROR(COUNTIF($AA$2:$AA23,"="&amp;AA23),""))</f>
        <v/>
      </c>
      <c r="AC23" s="396">
        <f>COUNTIF($Z$2:Z22,"&lt;"&amp;Z23)</f>
        <v>0</v>
      </c>
      <c r="AD23" s="198">
        <f t="shared" si="9"/>
        <v>0</v>
      </c>
      <c r="AE23" s="127">
        <f t="shared" si="10"/>
        <v>0</v>
      </c>
    </row>
    <row r="24" spans="1:31" ht="13.5" thickBot="1" x14ac:dyDescent="0.25">
      <c r="F24" s="426"/>
      <c r="G24" s="427" t="s">
        <v>26</v>
      </c>
      <c r="H24" s="114">
        <f t="shared" ref="H24:U24" si="19">COUNT(H2:H23)</f>
        <v>0</v>
      </c>
      <c r="I24" s="114">
        <f t="shared" si="19"/>
        <v>0</v>
      </c>
      <c r="J24" s="114">
        <f t="shared" si="19"/>
        <v>1</v>
      </c>
      <c r="K24" s="114">
        <f t="shared" si="19"/>
        <v>2</v>
      </c>
      <c r="L24" s="114">
        <f t="shared" si="19"/>
        <v>5</v>
      </c>
      <c r="M24" s="114">
        <f t="shared" si="19"/>
        <v>2</v>
      </c>
      <c r="N24" s="114">
        <f t="shared" si="19"/>
        <v>3</v>
      </c>
      <c r="O24" s="114">
        <f t="shared" si="19"/>
        <v>0</v>
      </c>
      <c r="P24" s="114">
        <f t="shared" si="19"/>
        <v>1</v>
      </c>
      <c r="Q24" s="114">
        <f t="shared" si="19"/>
        <v>0</v>
      </c>
      <c r="R24" s="114">
        <f t="shared" si="19"/>
        <v>0</v>
      </c>
      <c r="S24" s="114">
        <f t="shared" si="19"/>
        <v>1</v>
      </c>
      <c r="T24" s="114">
        <f t="shared" si="19"/>
        <v>1</v>
      </c>
      <c r="U24" s="190">
        <f t="shared" si="19"/>
        <v>21</v>
      </c>
      <c r="V24" s="428"/>
      <c r="W24" s="428"/>
      <c r="Y24" s="428"/>
      <c r="Z24" s="428"/>
      <c r="AA24" s="428"/>
      <c r="AB24" s="428"/>
      <c r="AC24" s="428"/>
      <c r="AD24" s="428"/>
      <c r="AE24" s="428"/>
    </row>
    <row r="26" spans="1:31" x14ac:dyDescent="0.2">
      <c r="B26" s="430"/>
      <c r="C26" s="430"/>
      <c r="D26" s="72"/>
      <c r="V26" s="72"/>
      <c r="Z26" s="72"/>
      <c r="AA26" s="72"/>
      <c r="AB26" s="72"/>
      <c r="AC26" s="72"/>
      <c r="AD26" s="72"/>
    </row>
  </sheetData>
  <mergeCells count="1">
    <mergeCell ref="AG1:AI1"/>
  </mergeCells>
  <conditionalFormatting sqref="A2:L16 O2:T16 V2:Y23 A22:T23">
    <cfRule type="expression" dxfId="51" priority="40" stopIfTrue="1">
      <formula>$D2="SNA"</formula>
    </cfRule>
    <cfRule type="expression" dxfId="50" priority="41" stopIfTrue="1">
      <formula>$D2="SNB"</formula>
    </cfRule>
    <cfRule type="expression" dxfId="49" priority="42">
      <formula>$D2="SNC"</formula>
    </cfRule>
    <cfRule type="expression" dxfId="48" priority="43">
      <formula>$D2="SND"</formula>
    </cfRule>
    <cfRule type="expression" dxfId="47" priority="44">
      <formula>$D2="NAC"</formula>
    </cfRule>
    <cfRule type="expression" dxfId="46" priority="45">
      <formula>$D2="NBC"</formula>
    </cfRule>
    <cfRule type="expression" dxfId="45" priority="46">
      <formula>$D2="NCC"</formula>
    </cfRule>
    <cfRule type="expression" dxfId="44" priority="47">
      <formula>$D2="NDC"</formula>
    </cfRule>
    <cfRule type="expression" dxfId="43" priority="48">
      <formula>$D2="ABMOD"</formula>
    </cfRule>
    <cfRule type="expression" dxfId="42" priority="49">
      <formula>$D2="CDMOD"</formula>
    </cfRule>
    <cfRule type="expression" dxfId="41" priority="50">
      <formula>$D2="SMOD"</formula>
    </cfRule>
    <cfRule type="expression" dxfId="40" priority="51">
      <formula>$D2="RES"</formula>
    </cfRule>
    <cfRule type="expression" dxfId="39" priority="52">
      <formula>$D2="OPN"</formula>
    </cfRule>
  </conditionalFormatting>
  <conditionalFormatting sqref="M2:N16">
    <cfRule type="expression" dxfId="38" priority="27" stopIfTrue="1">
      <formula>$D2="SNA"</formula>
    </cfRule>
    <cfRule type="expression" dxfId="37" priority="28" stopIfTrue="1">
      <formula>$D2="SNB"</formula>
    </cfRule>
    <cfRule type="expression" dxfId="36" priority="29">
      <formula>$D2="SNC"</formula>
    </cfRule>
    <cfRule type="expression" dxfId="35" priority="30">
      <formula>$D2="SND"</formula>
    </cfRule>
    <cfRule type="expression" dxfId="34" priority="31">
      <formula>$D2="NAC"</formula>
    </cfRule>
    <cfRule type="expression" dxfId="33" priority="32">
      <formula>$D2="NBC"</formula>
    </cfRule>
    <cfRule type="expression" dxfId="32" priority="33">
      <formula>$D2="NCC"</formula>
    </cfRule>
    <cfRule type="expression" dxfId="31" priority="34">
      <formula>$D2="NDC"</formula>
    </cfRule>
    <cfRule type="expression" dxfId="30" priority="35">
      <formula>$D2="ABMOD"</formula>
    </cfRule>
    <cfRule type="expression" dxfId="29" priority="36">
      <formula>$D2="CDMOD"</formula>
    </cfRule>
    <cfRule type="expression" dxfId="28" priority="37">
      <formula>$D2="SMOD"</formula>
    </cfRule>
    <cfRule type="expression" dxfId="27" priority="38">
      <formula>$D2="RES"</formula>
    </cfRule>
    <cfRule type="expression" dxfId="26" priority="39">
      <formula>$D2="OPN"</formula>
    </cfRule>
  </conditionalFormatting>
  <conditionalFormatting sqref="O17:T21 A17:L21">
    <cfRule type="expression" dxfId="25" priority="14" stopIfTrue="1">
      <formula>$D17="SNA"</formula>
    </cfRule>
    <cfRule type="expression" dxfId="24" priority="15" stopIfTrue="1">
      <formula>$D17="SNB"</formula>
    </cfRule>
    <cfRule type="expression" dxfId="23" priority="16">
      <formula>$D17="SNC"</formula>
    </cfRule>
    <cfRule type="expression" dxfId="22" priority="17">
      <formula>$D17="SND"</formula>
    </cfRule>
    <cfRule type="expression" dxfId="21" priority="18">
      <formula>$D17="NAC"</formula>
    </cfRule>
    <cfRule type="expression" dxfId="20" priority="19">
      <formula>$D17="NBC"</formula>
    </cfRule>
    <cfRule type="expression" dxfId="19" priority="20">
      <formula>$D17="NCC"</formula>
    </cfRule>
    <cfRule type="expression" dxfId="18" priority="21">
      <formula>$D17="NDC"</formula>
    </cfRule>
    <cfRule type="expression" dxfId="17" priority="22">
      <formula>$D17="ABMOD"</formula>
    </cfRule>
    <cfRule type="expression" dxfId="16" priority="23">
      <formula>$D17="CDMOD"</formula>
    </cfRule>
    <cfRule type="expression" dxfId="15" priority="24">
      <formula>$D17="SMOD"</formula>
    </cfRule>
    <cfRule type="expression" dxfId="14" priority="25">
      <formula>$D17="RES"</formula>
    </cfRule>
    <cfRule type="expression" dxfId="13" priority="26">
      <formula>$D17="OPN"</formula>
    </cfRule>
  </conditionalFormatting>
  <conditionalFormatting sqref="M17:N21">
    <cfRule type="expression" dxfId="12" priority="1" stopIfTrue="1">
      <formula>$D17="SNA"</formula>
    </cfRule>
    <cfRule type="expression" dxfId="11" priority="2" stopIfTrue="1">
      <formula>$D17="SNB"</formula>
    </cfRule>
    <cfRule type="expression" dxfId="10" priority="3">
      <formula>$D17="SNC"</formula>
    </cfRule>
    <cfRule type="expression" dxfId="9" priority="4">
      <formula>$D17="SND"</formula>
    </cfRule>
    <cfRule type="expression" dxfId="8" priority="5">
      <formula>$D17="NAC"</formula>
    </cfRule>
    <cfRule type="expression" dxfId="7" priority="6">
      <formula>$D17="NBC"</formula>
    </cfRule>
    <cfRule type="expression" dxfId="6" priority="7">
      <formula>$D17="NCC"</formula>
    </cfRule>
    <cfRule type="expression" dxfId="5" priority="8">
      <formula>$D17="NDC"</formula>
    </cfRule>
    <cfRule type="expression" dxfId="4" priority="9">
      <formula>$D17="ABMOD"</formula>
    </cfRule>
    <cfRule type="expression" dxfId="3" priority="10">
      <formula>$D17="CDMOD"</formula>
    </cfRule>
    <cfRule type="expression" dxfId="2" priority="11">
      <formula>$D17="SMOD"</formula>
    </cfRule>
    <cfRule type="expression" dxfId="1" priority="12">
      <formula>$D17="RES"</formula>
    </cfRule>
    <cfRule type="expression" dxfId="0" priority="13">
      <formula>$D17="OPN"</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76" t="s">
        <v>147</v>
      </c>
    </row>
    <row r="3" spans="1:13" ht="15" x14ac:dyDescent="0.25">
      <c r="A3" s="33" t="s">
        <v>15</v>
      </c>
      <c r="B3" s="76" t="s">
        <v>83</v>
      </c>
    </row>
    <row r="4" spans="1:13" ht="25.9" customHeight="1" x14ac:dyDescent="0.2">
      <c r="A4" s="33" t="s">
        <v>15</v>
      </c>
      <c r="B4" s="469" t="s">
        <v>65</v>
      </c>
      <c r="C4" s="469"/>
      <c r="D4" s="469"/>
      <c r="E4" s="469"/>
      <c r="F4" s="469"/>
      <c r="G4" s="469"/>
      <c r="H4" s="469"/>
      <c r="I4" s="469"/>
      <c r="J4" s="469"/>
      <c r="K4" s="469"/>
      <c r="L4" s="469"/>
      <c r="M4" s="469"/>
    </row>
    <row r="6" spans="1:13" ht="13.5" thickBot="1" x14ac:dyDescent="0.25">
      <c r="A6" s="30" t="s">
        <v>60</v>
      </c>
    </row>
    <row r="7" spans="1:13" ht="13.5" thickBot="1" x14ac:dyDescent="0.25">
      <c r="A7" s="134" t="s">
        <v>2</v>
      </c>
      <c r="B7" s="131" t="s">
        <v>53</v>
      </c>
      <c r="C7" s="135" t="s">
        <v>52</v>
      </c>
      <c r="D7" s="133" t="s">
        <v>54</v>
      </c>
      <c r="E7" s="132"/>
    </row>
    <row r="8" spans="1:13" x14ac:dyDescent="0.2">
      <c r="A8" s="138" t="s">
        <v>3</v>
      </c>
      <c r="B8" s="137" t="s">
        <v>61</v>
      </c>
      <c r="C8" s="136">
        <v>1</v>
      </c>
      <c r="D8" s="139">
        <v>1</v>
      </c>
      <c r="E8" s="470" t="s">
        <v>51</v>
      </c>
    </row>
    <row r="9" spans="1:13" ht="13.5" thickBot="1" x14ac:dyDescent="0.25">
      <c r="A9" s="142" t="s">
        <v>5</v>
      </c>
      <c r="B9" s="141" t="s">
        <v>62</v>
      </c>
      <c r="C9" s="140">
        <v>2</v>
      </c>
      <c r="D9" s="143">
        <v>1</v>
      </c>
      <c r="E9" s="471"/>
    </row>
    <row r="10" spans="1:13" x14ac:dyDescent="0.2">
      <c r="A10" s="138" t="s">
        <v>22</v>
      </c>
      <c r="B10" s="137" t="s">
        <v>63</v>
      </c>
      <c r="C10" s="136">
        <v>3</v>
      </c>
      <c r="D10" s="139">
        <v>2</v>
      </c>
      <c r="E10" s="470" t="s">
        <v>51</v>
      </c>
    </row>
    <row r="11" spans="1:13" ht="13.5" thickBot="1" x14ac:dyDescent="0.25">
      <c r="A11" s="142" t="s">
        <v>21</v>
      </c>
      <c r="B11" s="141" t="s">
        <v>19</v>
      </c>
      <c r="C11" s="140">
        <v>4</v>
      </c>
      <c r="D11" s="143">
        <v>2</v>
      </c>
      <c r="E11" s="471"/>
    </row>
    <row r="12" spans="1:13" x14ac:dyDescent="0.2">
      <c r="A12" s="138" t="s">
        <v>4</v>
      </c>
      <c r="B12" s="144" t="s">
        <v>9</v>
      </c>
      <c r="C12" s="136">
        <v>5</v>
      </c>
      <c r="D12" s="139">
        <v>3</v>
      </c>
      <c r="E12" s="470" t="s">
        <v>51</v>
      </c>
    </row>
    <row r="13" spans="1:13" ht="13.5" thickBot="1" x14ac:dyDescent="0.25">
      <c r="A13" s="142" t="s">
        <v>39</v>
      </c>
      <c r="B13" s="145" t="s">
        <v>20</v>
      </c>
      <c r="C13" s="140">
        <v>6</v>
      </c>
      <c r="D13" s="143">
        <v>3</v>
      </c>
      <c r="E13" s="471"/>
    </row>
    <row r="14" spans="1:13" x14ac:dyDescent="0.2">
      <c r="A14" s="138" t="s">
        <v>85</v>
      </c>
      <c r="B14" s="137" t="s">
        <v>91</v>
      </c>
      <c r="C14" s="136">
        <v>7</v>
      </c>
      <c r="D14" s="139">
        <v>4</v>
      </c>
      <c r="E14" s="470" t="s">
        <v>51</v>
      </c>
    </row>
    <row r="15" spans="1:13" ht="13.5" thickBot="1" x14ac:dyDescent="0.25">
      <c r="A15" s="142" t="s">
        <v>86</v>
      </c>
      <c r="B15" s="141" t="s">
        <v>92</v>
      </c>
      <c r="C15" s="140">
        <v>8</v>
      </c>
      <c r="D15" s="143">
        <v>4</v>
      </c>
      <c r="E15" s="471"/>
    </row>
    <row r="16" spans="1:13" ht="13.15" customHeight="1" x14ac:dyDescent="0.2">
      <c r="A16" s="138" t="s">
        <v>40</v>
      </c>
      <c r="B16" s="144" t="s">
        <v>37</v>
      </c>
      <c r="C16" s="136">
        <v>9</v>
      </c>
      <c r="D16" s="139">
        <v>5</v>
      </c>
      <c r="E16" s="470" t="s">
        <v>51</v>
      </c>
    </row>
    <row r="17" spans="1:5" ht="13.15" customHeight="1" thickBot="1" x14ac:dyDescent="0.25">
      <c r="A17" s="142" t="s">
        <v>41</v>
      </c>
      <c r="B17" s="145" t="s">
        <v>38</v>
      </c>
      <c r="C17" s="140">
        <v>10</v>
      </c>
      <c r="D17" s="143">
        <v>5</v>
      </c>
      <c r="E17" s="471"/>
    </row>
    <row r="18" spans="1:5" ht="13.5" thickBot="1" x14ac:dyDescent="0.25">
      <c r="A18" s="148" t="s">
        <v>16</v>
      </c>
      <c r="B18" s="147" t="s">
        <v>17</v>
      </c>
      <c r="C18" s="146">
        <v>11</v>
      </c>
      <c r="D18" s="149">
        <v>6</v>
      </c>
      <c r="E18" s="150"/>
    </row>
    <row r="19" spans="1:5" ht="13.5" thickBot="1" x14ac:dyDescent="0.25">
      <c r="A19" s="142" t="s">
        <v>13</v>
      </c>
      <c r="B19" s="151" t="s">
        <v>11</v>
      </c>
      <c r="C19" s="140">
        <v>12</v>
      </c>
      <c r="D19" s="143">
        <v>7</v>
      </c>
      <c r="E19" s="152"/>
    </row>
    <row r="20" spans="1:5" ht="13.5" thickBot="1" x14ac:dyDescent="0.25">
      <c r="A20" s="148" t="s">
        <v>14</v>
      </c>
      <c r="B20" s="147" t="s">
        <v>10</v>
      </c>
      <c r="C20" s="146">
        <v>13</v>
      </c>
      <c r="D20" s="149">
        <v>8</v>
      </c>
      <c r="E20" s="150"/>
    </row>
    <row r="21" spans="1:5" x14ac:dyDescent="0.2">
      <c r="A21" s="34"/>
      <c r="B21" s="32"/>
    </row>
    <row r="22" spans="1:5" x14ac:dyDescent="0.2">
      <c r="A22" s="130" t="s">
        <v>64</v>
      </c>
      <c r="B22" s="32"/>
    </row>
    <row r="23" spans="1:5" x14ac:dyDescent="0.2">
      <c r="A23" s="158" t="s">
        <v>0</v>
      </c>
      <c r="B23" s="110" t="s">
        <v>57</v>
      </c>
    </row>
    <row r="24" spans="1:5" x14ac:dyDescent="0.2">
      <c r="A24" s="118">
        <v>1</v>
      </c>
      <c r="B24" s="117">
        <v>100</v>
      </c>
    </row>
    <row r="25" spans="1:5" x14ac:dyDescent="0.2">
      <c r="A25" s="118">
        <v>2</v>
      </c>
      <c r="B25" s="117">
        <v>75</v>
      </c>
    </row>
    <row r="26" spans="1:5" x14ac:dyDescent="0.2">
      <c r="A26" s="118">
        <v>3</v>
      </c>
      <c r="B26" s="117">
        <v>60</v>
      </c>
    </row>
    <row r="27" spans="1:5" x14ac:dyDescent="0.2">
      <c r="A27" s="118">
        <v>4</v>
      </c>
      <c r="B27" s="117">
        <v>45</v>
      </c>
    </row>
    <row r="28" spans="1:5" x14ac:dyDescent="0.2">
      <c r="A28" s="118">
        <v>5</v>
      </c>
      <c r="B28" s="119">
        <v>30</v>
      </c>
    </row>
    <row r="29" spans="1:5" x14ac:dyDescent="0.2">
      <c r="A29" s="118">
        <v>6</v>
      </c>
      <c r="B29" s="119">
        <v>15</v>
      </c>
    </row>
    <row r="30" spans="1:5" x14ac:dyDescent="0.2">
      <c r="A30" s="118">
        <v>7</v>
      </c>
      <c r="B30" s="119">
        <v>15</v>
      </c>
    </row>
    <row r="31" spans="1:5" x14ac:dyDescent="0.2">
      <c r="A31" s="118">
        <v>8</v>
      </c>
      <c r="B31" s="119">
        <v>15</v>
      </c>
    </row>
    <row r="32" spans="1:5" x14ac:dyDescent="0.2">
      <c r="A32" s="118">
        <v>9</v>
      </c>
      <c r="B32" s="117">
        <v>15</v>
      </c>
    </row>
    <row r="33" spans="1:2" x14ac:dyDescent="0.2">
      <c r="A33" s="118">
        <v>10</v>
      </c>
      <c r="B33" s="117">
        <v>15</v>
      </c>
    </row>
    <row r="34" spans="1:2" x14ac:dyDescent="0.2">
      <c r="A34" s="116"/>
      <c r="B34" s="117"/>
    </row>
    <row r="36" spans="1:2" ht="15.75" thickBot="1" x14ac:dyDescent="0.25">
      <c r="A36" s="80" t="s">
        <v>29</v>
      </c>
      <c r="B36" s="78"/>
    </row>
    <row r="37" spans="1:2" ht="15.75" thickBot="1" x14ac:dyDescent="0.25">
      <c r="A37" s="155" t="s">
        <v>32</v>
      </c>
      <c r="B37" s="153" t="s">
        <v>30</v>
      </c>
    </row>
    <row r="38" spans="1:2" ht="15.75" thickBot="1" x14ac:dyDescent="0.25">
      <c r="A38" s="156" t="s">
        <v>33</v>
      </c>
      <c r="B38" s="154" t="s">
        <v>98</v>
      </c>
    </row>
    <row r="39" spans="1:2" ht="15.75" thickBot="1" x14ac:dyDescent="0.25">
      <c r="A39" s="156" t="s">
        <v>34</v>
      </c>
      <c r="B39" s="154" t="s">
        <v>99</v>
      </c>
    </row>
    <row r="40" spans="1:2" ht="15.75" thickBot="1" x14ac:dyDescent="0.25">
      <c r="A40" s="156" t="s">
        <v>35</v>
      </c>
      <c r="B40" s="154" t="s">
        <v>31</v>
      </c>
    </row>
    <row r="41" spans="1:2" ht="30.75" thickBot="1" x14ac:dyDescent="0.25">
      <c r="A41" s="157" t="s">
        <v>36</v>
      </c>
      <c r="B41" s="154" t="s">
        <v>100</v>
      </c>
    </row>
    <row r="42" spans="1:2" x14ac:dyDescent="0.2">
      <c r="A42" s="79"/>
      <c r="B42" s="77"/>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Championship Points</vt:lpstr>
      <vt:lpstr>Rd1 PI</vt:lpstr>
      <vt:lpstr>Rd2 Sandown</vt:lpstr>
      <vt:lpstr>Rd3 Wodonga</vt:lpstr>
      <vt:lpstr>Rd4 Winton</vt:lpstr>
      <vt:lpstr>Championship Scoring</vt:lpstr>
      <vt:lpstr>'Rd1 PI'!Benchmarks</vt:lpstr>
      <vt:lpstr>'Rd2 Sandown'!Benchmarks</vt:lpstr>
      <vt:lpstr>'Rd3 Wodonga'!Benchmarks</vt:lpstr>
      <vt:lpstr>'Rd2 Sandown'!BenchmarksRd1</vt:lpstr>
      <vt:lpstr>'Rd3 Wodonga'!BenchmarksRd1</vt:lpstr>
      <vt:lpstr>BenchmarksRd1</vt:lpstr>
      <vt:lpstr>'Rd1 PI'!BenchmarksRd4</vt:lpstr>
      <vt:lpstr>'Rd2 Sandown'!BenchmarksRd4</vt:lpstr>
      <vt:lpstr>'Rd3 Wodonga'!BenchmarksRd4</vt:lpstr>
      <vt:lpstr>'Rd1 PI'!BenchmarksRd5</vt:lpstr>
      <vt:lpstr>'Rd2 Sandown'!BenchmarksRd5</vt:lpstr>
      <vt:lpstr>'Rd3 Wodonga'!BenchmarksRd5</vt:lpstr>
      <vt:lpstr>'Rd1 PI'!BenchmarksRd6</vt:lpstr>
      <vt:lpstr>'Rd2 Sandown'!BenchmarksRd6</vt:lpstr>
      <vt:lpstr>'Rd3 Wodonga'!BenchmarksRd6</vt:lpstr>
      <vt:lpstr>BenchmarksW</vt:lpstr>
      <vt:lpstr>BenchmarksWin</vt:lpstr>
      <vt:lpstr>BenchmarksWod</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2022-04-12T06:43:12Z</dcterms:modified>
</cp:coreProperties>
</file>